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02"/>
  <workbookPr updateLinks="always" defaultThemeVersion="124226"/>
  <mc:AlternateContent xmlns:mc="http://schemas.openxmlformats.org/markup-compatibility/2006">
    <mc:Choice Requires="x15">
      <x15ac:absPath xmlns:x15ac="http://schemas.microsoft.com/office/spreadsheetml/2010/11/ac" url="C:\Users\admdin12\Downloads\"/>
    </mc:Choice>
  </mc:AlternateContent>
  <xr:revisionPtr revIDLastSave="177" documentId="13_ncr:1_{08B27162-12F4-48BB-8D1E-B1B3E1C08390}" xr6:coauthVersionLast="47" xr6:coauthVersionMax="47" xr10:uidLastSave="{E083C32E-DEA0-49CF-BA36-9A60E5731326}"/>
  <bookViews>
    <workbookView xWindow="-120" yWindow="-120" windowWidth="29040" windowHeight="15840" tabRatio="871" firstSheet="2" activeTab="2" xr2:uid="{00000000-000D-0000-FFFF-FFFF00000000}"/>
  </bookViews>
  <sheets>
    <sheet name="1. INSTRUCTIVO" sheetId="9" r:id="rId1"/>
    <sheet name="2. CONTEXTO POR PROCESO FODA" sheetId="19" r:id="rId2"/>
    <sheet name="3. CICLO DE RIESGOS" sheetId="1" r:id="rId3"/>
    <sheet name="PROBABILIDAD - IMPACTO" sheetId="3" state="hidden" r:id="rId4"/>
    <sheet name="CALIFICACIÓN DE LOS CONTROLES" sheetId="4" state="hidden" r:id="rId5"/>
    <sheet name="CALIFI DE LOS CONTROL I SEM " sheetId="6" state="hidden" r:id="rId6"/>
    <sheet name="CALIFI DE LOS CONTROL II SEM " sheetId="7" state="hidden" r:id="rId7"/>
    <sheet name="5. IMPACTO RS CORRUPCIÓN" sheetId="17" state="hidden" r:id="rId8"/>
    <sheet name="4. PROBABILIDAD e IMPACTO" sheetId="13" r:id="rId9"/>
    <sheet name="2. CONTEXTO POR PROCESO DOF (2)" sheetId="18" state="hidden" r:id="rId10"/>
    <sheet name="Listas" sheetId="2" state="hidden" r:id="rId11"/>
    <sheet name="5. MAPA DE CALOR" sheetId="14" r:id="rId12"/>
  </sheets>
  <externalReferences>
    <externalReference r:id="rId13"/>
  </externalReferences>
  <definedNames>
    <definedName name="_Toc418056853" localSheetId="5">'CALIFI DE LOS CONTROL I SEM '!$A$1</definedName>
    <definedName name="_Toc418056853" localSheetId="6">'CALIFI DE LOS CONTROL II SEM '!$A$1</definedName>
    <definedName name="_Toc418056853" localSheetId="4">'CALIFICACIÓN DE LOS CONTROLES'!$A$1</definedName>
    <definedName name="Acto">#REF!</definedName>
    <definedName name="Administrativa">#REF!</definedName>
    <definedName name="_xlnm.Print_Area" localSheetId="11">'5. MAPA DE CALOR'!$B$4:$U$32</definedName>
    <definedName name="_xlnm.Print_Area" localSheetId="4">'CALIFICACIÓN DE LOS CONTROLES'!$A$1:$Q$24</definedName>
    <definedName name="Confidencialidad" localSheetId="5">#REF!</definedName>
    <definedName name="Confidencialidad" localSheetId="6">#REF!</definedName>
    <definedName name="Confidencialidad">#REF!</definedName>
    <definedName name="Credibilidad" localSheetId="5">#REF!</definedName>
    <definedName name="Credibilidad" localSheetId="6">#REF!</definedName>
    <definedName name="Credibilidad">#REF!</definedName>
    <definedName name="elemento">#REF!</definedName>
    <definedName name="GRAT">#REF!</definedName>
    <definedName name="hj">#REF!</definedName>
    <definedName name="Legal" localSheetId="5">#REF!</definedName>
    <definedName name="Legal" localSheetId="6">#REF!</definedName>
    <definedName name="Legal">#REF!</definedName>
    <definedName name="nivelinter">#REF!</definedName>
    <definedName name="nivelracio">#REF!</definedName>
    <definedName name="Operativo" localSheetId="5">#REF!</definedName>
    <definedName name="Operativo" localSheetId="6">#REF!</definedName>
    <definedName name="Operativo">#REF!</definedName>
    <definedName name="Personal" localSheetId="5">#REF!</definedName>
    <definedName name="Personal" localSheetId="6">#REF!</definedName>
    <definedName name="Personal">#REF!</definedName>
    <definedName name="respues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49" i="1" l="1"/>
  <c r="AK48" i="1"/>
  <c r="AK47" i="1"/>
  <c r="AL36" i="1"/>
  <c r="AL35" i="1"/>
  <c r="S35" i="1"/>
  <c r="S29" i="1"/>
  <c r="L35" i="1" l="1"/>
  <c r="V35" i="1"/>
  <c r="AK35" i="1"/>
  <c r="BB35" i="1"/>
  <c r="BF35" i="1"/>
  <c r="BC35" i="1" s="1"/>
  <c r="AK36" i="1"/>
  <c r="AK37" i="1"/>
  <c r="AK38" i="1"/>
  <c r="AK39" i="1"/>
  <c r="AL19" i="1"/>
  <c r="AL18" i="1"/>
  <c r="AL17" i="1"/>
  <c r="BB197" i="1"/>
  <c r="L101" i="1"/>
  <c r="AL378" i="1"/>
  <c r="AL377" i="1"/>
  <c r="AL391" i="1"/>
  <c r="AL390" i="1"/>
  <c r="AL389" i="1"/>
  <c r="AL397" i="1"/>
  <c r="AL396" i="1"/>
  <c r="AL395" i="1"/>
  <c r="AM404" i="1"/>
  <c r="AL403" i="1"/>
  <c r="AL402" i="1"/>
  <c r="AL401" i="1"/>
  <c r="BB17" i="1"/>
  <c r="BB209" i="1"/>
  <c r="AZ209" i="1"/>
  <c r="AM432" i="1"/>
  <c r="AL432" i="1"/>
  <c r="AL431" i="1"/>
  <c r="AM426" i="1"/>
  <c r="AL426" i="1"/>
  <c r="AL425" i="1"/>
  <c r="AM421" i="1"/>
  <c r="AL420" i="1"/>
  <c r="AL419" i="1"/>
  <c r="AM415" i="1"/>
  <c r="AL414" i="1"/>
  <c r="AL413" i="1"/>
  <c r="AM330" i="1"/>
  <c r="AL330" i="1"/>
  <c r="AL329" i="1"/>
  <c r="AZ35" i="1" l="1"/>
  <c r="AY35" i="1" s="1"/>
  <c r="AM325" i="1"/>
  <c r="AL325" i="1"/>
  <c r="AL324" i="1"/>
  <c r="AL323" i="1"/>
  <c r="BA35" i="1" l="1"/>
  <c r="BD35" i="1"/>
  <c r="BM37" i="1" s="1"/>
  <c r="L317" i="1"/>
  <c r="AM319" i="1"/>
  <c r="AL319" i="1"/>
  <c r="AL318" i="1"/>
  <c r="AL317" i="1"/>
  <c r="BI35" i="1" l="1"/>
  <c r="BJ35" i="1"/>
  <c r="BK35" i="1"/>
  <c r="BL35" i="1"/>
  <c r="BM35" i="1"/>
  <c r="BI36" i="1"/>
  <c r="BJ36" i="1"/>
  <c r="BK36" i="1"/>
  <c r="BL36" i="1"/>
  <c r="BM36" i="1"/>
  <c r="BI37" i="1"/>
  <c r="BJ37" i="1"/>
  <c r="BK37" i="1"/>
  <c r="BL37" i="1"/>
  <c r="BI38" i="1"/>
  <c r="BJ38" i="1"/>
  <c r="BK38" i="1"/>
  <c r="BL38" i="1"/>
  <c r="BM38" i="1"/>
  <c r="BI39" i="1"/>
  <c r="BJ39" i="1"/>
  <c r="BK39" i="1"/>
  <c r="BL39" i="1"/>
  <c r="BM39" i="1"/>
  <c r="AM314" i="1"/>
  <c r="AL314" i="1"/>
  <c r="AL313" i="1"/>
  <c r="AL312" i="1"/>
  <c r="AL311" i="1"/>
  <c r="AM71" i="1" l="1"/>
  <c r="AL71" i="1"/>
  <c r="AK72" i="1"/>
  <c r="AK75" i="1"/>
  <c r="AK74" i="1"/>
  <c r="AK73" i="1"/>
  <c r="BB71" i="1"/>
  <c r="BF71" i="1" s="1"/>
  <c r="BC71" i="1" s="1"/>
  <c r="AZ71" i="1"/>
  <c r="AY71" i="1" s="1"/>
  <c r="AK71" i="1"/>
  <c r="U71" i="1"/>
  <c r="R71" i="1"/>
  <c r="L71" i="1"/>
  <c r="AM67" i="1"/>
  <c r="AL67" i="1"/>
  <c r="AL66" i="1"/>
  <c r="AL65" i="1"/>
  <c r="AK67" i="1"/>
  <c r="AM446" i="1"/>
  <c r="AM441" i="1"/>
  <c r="AL441" i="1"/>
  <c r="AL440" i="1"/>
  <c r="AL439" i="1"/>
  <c r="AL438" i="1"/>
  <c r="AL437" i="1"/>
  <c r="AL446" i="1"/>
  <c r="AL445" i="1"/>
  <c r="AL444" i="1"/>
  <c r="AL443" i="1"/>
  <c r="AK443" i="1"/>
  <c r="AK447" i="1"/>
  <c r="AK446" i="1"/>
  <c r="AK69" i="1"/>
  <c r="AK68" i="1"/>
  <c r="AK66" i="1"/>
  <c r="BB65" i="1"/>
  <c r="BF65" i="1" s="1"/>
  <c r="BC65" i="1" s="1"/>
  <c r="AZ65" i="1"/>
  <c r="AY65" i="1" s="1"/>
  <c r="AK65" i="1"/>
  <c r="U65" i="1"/>
  <c r="R65" i="1"/>
  <c r="L65" i="1"/>
  <c r="L185" i="1"/>
  <c r="AK223" i="1"/>
  <c r="AK222" i="1"/>
  <c r="AK221" i="1"/>
  <c r="AK225" i="1"/>
  <c r="AK224" i="1"/>
  <c r="BB221" i="1"/>
  <c r="BF221" i="1" s="1"/>
  <c r="BC221" i="1" s="1"/>
  <c r="U221" i="1"/>
  <c r="R221" i="1"/>
  <c r="L221" i="1"/>
  <c r="L215" i="1"/>
  <c r="AK249" i="1"/>
  <c r="AK248" i="1"/>
  <c r="AK247" i="1"/>
  <c r="AK246" i="1"/>
  <c r="AK245" i="1"/>
  <c r="L245" i="1"/>
  <c r="R245" i="1"/>
  <c r="U245" i="1"/>
  <c r="BB245" i="1" s="1"/>
  <c r="BF245" i="1" s="1"/>
  <c r="BC245" i="1" s="1"/>
  <c r="AK239" i="1"/>
  <c r="AK242" i="1"/>
  <c r="AK241" i="1"/>
  <c r="AK240" i="1"/>
  <c r="L227" i="1"/>
  <c r="L233" i="1"/>
  <c r="L287" i="1"/>
  <c r="AK290" i="1"/>
  <c r="AK289" i="1"/>
  <c r="AK288" i="1"/>
  <c r="AK287" i="1"/>
  <c r="L419" i="1"/>
  <c r="AK435" i="1"/>
  <c r="AK434" i="1"/>
  <c r="AK433" i="1"/>
  <c r="AK432" i="1"/>
  <c r="BB431" i="1"/>
  <c r="BF431" i="1" s="1"/>
  <c r="BC431" i="1" s="1"/>
  <c r="AZ431" i="1"/>
  <c r="AY431" i="1" s="1"/>
  <c r="BA431" i="1" s="1"/>
  <c r="AK431" i="1"/>
  <c r="U431" i="1"/>
  <c r="R431" i="1"/>
  <c r="L431" i="1"/>
  <c r="AK411" i="1"/>
  <c r="AK410" i="1"/>
  <c r="AK409" i="1"/>
  <c r="AK408" i="1"/>
  <c r="BB407" i="1"/>
  <c r="BF407" i="1" s="1"/>
  <c r="BC407" i="1" s="1"/>
  <c r="AZ407" i="1"/>
  <c r="AY407" i="1" s="1"/>
  <c r="BA407" i="1" s="1"/>
  <c r="AK407" i="1"/>
  <c r="U407" i="1"/>
  <c r="R407" i="1"/>
  <c r="S407" i="1" s="1"/>
  <c r="L407" i="1"/>
  <c r="AK333" i="1"/>
  <c r="AK332" i="1"/>
  <c r="AK331" i="1"/>
  <c r="AK330" i="1"/>
  <c r="BB329" i="1"/>
  <c r="BF329" i="1" s="1"/>
  <c r="BC329" i="1" s="1"/>
  <c r="AZ329" i="1"/>
  <c r="AY329" i="1" s="1"/>
  <c r="BA329" i="1" s="1"/>
  <c r="AK329" i="1"/>
  <c r="U329" i="1"/>
  <c r="R329" i="1"/>
  <c r="S329" i="1" s="1"/>
  <c r="L329" i="1"/>
  <c r="AK309" i="1"/>
  <c r="AK308" i="1"/>
  <c r="AK307" i="1"/>
  <c r="AK306" i="1"/>
  <c r="BB305" i="1"/>
  <c r="BF305" i="1" s="1"/>
  <c r="BC305" i="1" s="1"/>
  <c r="AZ305" i="1"/>
  <c r="AY305" i="1" s="1"/>
  <c r="AK305" i="1"/>
  <c r="U305" i="1"/>
  <c r="R305" i="1"/>
  <c r="S305" i="1" s="1"/>
  <c r="L305" i="1"/>
  <c r="AK303" i="1"/>
  <c r="AK302" i="1"/>
  <c r="AK301" i="1"/>
  <c r="AK300" i="1"/>
  <c r="BB299" i="1"/>
  <c r="BF299" i="1" s="1"/>
  <c r="BC299" i="1" s="1"/>
  <c r="AZ299" i="1"/>
  <c r="AY299" i="1" s="1"/>
  <c r="AK299" i="1"/>
  <c r="U299" i="1"/>
  <c r="R299" i="1"/>
  <c r="S299" i="1" s="1"/>
  <c r="L299" i="1"/>
  <c r="AK201" i="1"/>
  <c r="AK200" i="1"/>
  <c r="AK199" i="1"/>
  <c r="AK198" i="1"/>
  <c r="BF197" i="1"/>
  <c r="BC197" i="1" s="1"/>
  <c r="AZ197" i="1"/>
  <c r="AY197" i="1" s="1"/>
  <c r="AK197" i="1"/>
  <c r="U197" i="1"/>
  <c r="R197" i="1"/>
  <c r="S197" i="1" s="1"/>
  <c r="L197" i="1"/>
  <c r="AK183" i="1"/>
  <c r="AK182" i="1"/>
  <c r="AK181" i="1"/>
  <c r="AK180" i="1"/>
  <c r="BB179" i="1"/>
  <c r="BF179" i="1" s="1"/>
  <c r="BC179" i="1" s="1"/>
  <c r="AZ179" i="1"/>
  <c r="AY179" i="1" s="1"/>
  <c r="AK179" i="1"/>
  <c r="U179" i="1"/>
  <c r="R179" i="1"/>
  <c r="L179" i="1"/>
  <c r="AZ137" i="1"/>
  <c r="AY137" i="1" s="1"/>
  <c r="AK141" i="1"/>
  <c r="AK140" i="1"/>
  <c r="AK139" i="1"/>
  <c r="AK138" i="1"/>
  <c r="BB137" i="1"/>
  <c r="BF137" i="1" s="1"/>
  <c r="BC137" i="1" s="1"/>
  <c r="AK137" i="1"/>
  <c r="U137" i="1"/>
  <c r="R137" i="1"/>
  <c r="S137" i="1" s="1"/>
  <c r="L137" i="1"/>
  <c r="L143" i="1"/>
  <c r="R143" i="1"/>
  <c r="S143" i="1" s="1"/>
  <c r="U143" i="1"/>
  <c r="AK143" i="1"/>
  <c r="AZ143" i="1"/>
  <c r="AY143" i="1" s="1"/>
  <c r="BA143" i="1" s="1"/>
  <c r="BB143" i="1"/>
  <c r="BF143" i="1" s="1"/>
  <c r="AK144" i="1"/>
  <c r="AK145" i="1"/>
  <c r="AK146" i="1"/>
  <c r="AK147" i="1"/>
  <c r="BB107" i="1"/>
  <c r="AZ149" i="1"/>
  <c r="AK155" i="1"/>
  <c r="L41" i="1"/>
  <c r="AL221" i="1" l="1"/>
  <c r="V71" i="1"/>
  <c r="S71" i="1"/>
  <c r="BD71" i="1"/>
  <c r="BG71" i="1" s="1"/>
  <c r="BA71" i="1"/>
  <c r="V65" i="1"/>
  <c r="S65" i="1"/>
  <c r="BD65" i="1"/>
  <c r="BG65" i="1" s="1"/>
  <c r="BA65" i="1"/>
  <c r="AL222" i="1"/>
  <c r="AL223" i="1" s="1"/>
  <c r="V221" i="1"/>
  <c r="S221" i="1"/>
  <c r="AL245" i="1"/>
  <c r="AL246" i="1" s="1"/>
  <c r="AL247" i="1" s="1"/>
  <c r="V245" i="1"/>
  <c r="S245" i="1"/>
  <c r="S431" i="1"/>
  <c r="V431" i="1"/>
  <c r="W431" i="1" s="1"/>
  <c r="BD431" i="1"/>
  <c r="V407" i="1"/>
  <c r="W407" i="1" s="1"/>
  <c r="BD407" i="1"/>
  <c r="BG407" i="1" s="1"/>
  <c r="V329" i="1"/>
  <c r="BD329" i="1"/>
  <c r="BG329" i="1" s="1"/>
  <c r="BA305" i="1"/>
  <c r="BD305" i="1"/>
  <c r="BG305" i="1" s="1"/>
  <c r="V305" i="1"/>
  <c r="BA299" i="1"/>
  <c r="BD299" i="1"/>
  <c r="BG299" i="1" s="1"/>
  <c r="V299" i="1"/>
  <c r="BA197" i="1"/>
  <c r="BD197" i="1"/>
  <c r="BG197" i="1" s="1"/>
  <c r="V197" i="1"/>
  <c r="V179" i="1"/>
  <c r="BA179" i="1"/>
  <c r="BD179" i="1"/>
  <c r="BG179" i="1" s="1"/>
  <c r="S179" i="1"/>
  <c r="BD137" i="1"/>
  <c r="BG137" i="1" s="1"/>
  <c r="BA137" i="1"/>
  <c r="V137" i="1"/>
  <c r="V143" i="1"/>
  <c r="BC143" i="1"/>
  <c r="BD143" i="1"/>
  <c r="L53" i="1"/>
  <c r="AK57" i="1"/>
  <c r="AK56" i="1"/>
  <c r="AK55" i="1"/>
  <c r="AK54" i="1"/>
  <c r="BB53" i="1"/>
  <c r="BF53" i="1" s="1"/>
  <c r="AZ53" i="1"/>
  <c r="AY53" i="1" s="1"/>
  <c r="BA53" i="1" s="1"/>
  <c r="AK53" i="1"/>
  <c r="U53" i="1"/>
  <c r="R53" i="1"/>
  <c r="S53" i="1" s="1"/>
  <c r="AK51" i="1"/>
  <c r="BB47" i="1"/>
  <c r="BF47" i="1" s="1"/>
  <c r="AZ47" i="1"/>
  <c r="AY47" i="1" s="1"/>
  <c r="BA47" i="1" s="1"/>
  <c r="U47" i="1"/>
  <c r="R47" i="1"/>
  <c r="L47" i="1"/>
  <c r="AK45" i="1"/>
  <c r="AK44" i="1"/>
  <c r="AK43" i="1"/>
  <c r="AK42" i="1"/>
  <c r="BB41" i="1"/>
  <c r="BF41" i="1" s="1"/>
  <c r="BC41" i="1" s="1"/>
  <c r="AZ41" i="1"/>
  <c r="AY41" i="1" s="1"/>
  <c r="AK41" i="1"/>
  <c r="U41" i="1"/>
  <c r="R41" i="1"/>
  <c r="S41" i="1" s="1"/>
  <c r="AK471" i="1"/>
  <c r="AK470" i="1"/>
  <c r="AK469" i="1"/>
  <c r="AK468" i="1"/>
  <c r="BB467" i="1"/>
  <c r="BF467" i="1" s="1"/>
  <c r="AZ467" i="1"/>
  <c r="AY467" i="1" s="1"/>
  <c r="BA467" i="1" s="1"/>
  <c r="AK467" i="1"/>
  <c r="U467" i="1"/>
  <c r="R467" i="1"/>
  <c r="S467" i="1" s="1"/>
  <c r="L467" i="1"/>
  <c r="AK465" i="1"/>
  <c r="AK464" i="1"/>
  <c r="AK463" i="1"/>
  <c r="AK462" i="1"/>
  <c r="BB461" i="1"/>
  <c r="BF461" i="1" s="1"/>
  <c r="AZ461" i="1"/>
  <c r="AY461" i="1" s="1"/>
  <c r="BA461" i="1" s="1"/>
  <c r="AK461" i="1"/>
  <c r="U461" i="1"/>
  <c r="R461" i="1"/>
  <c r="S461" i="1" s="1"/>
  <c r="L461" i="1"/>
  <c r="AK207" i="1"/>
  <c r="AK206" i="1"/>
  <c r="AK205" i="1"/>
  <c r="AK204" i="1"/>
  <c r="BB203" i="1"/>
  <c r="BF203" i="1" s="1"/>
  <c r="BC203" i="1" s="1"/>
  <c r="AZ203" i="1"/>
  <c r="AY203" i="1" s="1"/>
  <c r="AK203" i="1"/>
  <c r="U203" i="1"/>
  <c r="R203" i="1"/>
  <c r="S203" i="1" s="1"/>
  <c r="L203" i="1"/>
  <c r="AK459" i="1"/>
  <c r="AK458" i="1"/>
  <c r="AK457" i="1"/>
  <c r="AK456" i="1"/>
  <c r="BB455" i="1"/>
  <c r="BF455" i="1" s="1"/>
  <c r="BC455" i="1" s="1"/>
  <c r="AZ455" i="1"/>
  <c r="AY455" i="1" s="1"/>
  <c r="BA455" i="1" s="1"/>
  <c r="AK455" i="1"/>
  <c r="U455" i="1"/>
  <c r="R455" i="1"/>
  <c r="S455" i="1" s="1"/>
  <c r="L455" i="1"/>
  <c r="AK453" i="1"/>
  <c r="AK452" i="1"/>
  <c r="AK451" i="1"/>
  <c r="AK450" i="1"/>
  <c r="BB449" i="1"/>
  <c r="BF449" i="1" s="1"/>
  <c r="BC449" i="1" s="1"/>
  <c r="AZ449" i="1"/>
  <c r="AY449" i="1" s="1"/>
  <c r="AK449" i="1"/>
  <c r="U449" i="1"/>
  <c r="R449" i="1"/>
  <c r="S449" i="1" s="1"/>
  <c r="L449" i="1"/>
  <c r="AK445" i="1"/>
  <c r="AK444" i="1"/>
  <c r="BB443" i="1"/>
  <c r="BF443" i="1" s="1"/>
  <c r="BC443" i="1" s="1"/>
  <c r="AZ443" i="1"/>
  <c r="AY443" i="1" s="1"/>
  <c r="BA443" i="1" s="1"/>
  <c r="U443" i="1"/>
  <c r="R443" i="1"/>
  <c r="L443" i="1"/>
  <c r="AK441" i="1"/>
  <c r="AK440" i="1"/>
  <c r="AK439" i="1"/>
  <c r="AK438" i="1"/>
  <c r="BB437" i="1"/>
  <c r="BF437" i="1" s="1"/>
  <c r="BC437" i="1" s="1"/>
  <c r="AZ437" i="1"/>
  <c r="AY437" i="1" s="1"/>
  <c r="AK437" i="1"/>
  <c r="U437" i="1"/>
  <c r="R437" i="1"/>
  <c r="S437" i="1" s="1"/>
  <c r="L437" i="1"/>
  <c r="AK429" i="1"/>
  <c r="AK428" i="1"/>
  <c r="AK427" i="1"/>
  <c r="AK426" i="1"/>
  <c r="BB425" i="1"/>
  <c r="BF425" i="1" s="1"/>
  <c r="BC425" i="1" s="1"/>
  <c r="AZ425" i="1"/>
  <c r="AY425" i="1" s="1"/>
  <c r="BA425" i="1" s="1"/>
  <c r="AK425" i="1"/>
  <c r="U425" i="1"/>
  <c r="R425" i="1"/>
  <c r="S425" i="1" s="1"/>
  <c r="L425" i="1"/>
  <c r="AK423" i="1"/>
  <c r="AK422" i="1"/>
  <c r="AK421" i="1"/>
  <c r="AK420" i="1"/>
  <c r="BB419" i="1"/>
  <c r="BF419" i="1" s="1"/>
  <c r="BC419" i="1" s="1"/>
  <c r="AZ419" i="1"/>
  <c r="AY419" i="1" s="1"/>
  <c r="BA419" i="1" s="1"/>
  <c r="AK419" i="1"/>
  <c r="U419" i="1"/>
  <c r="R419" i="1"/>
  <c r="S419" i="1" s="1"/>
  <c r="AK417" i="1"/>
  <c r="AK416" i="1"/>
  <c r="AK415" i="1"/>
  <c r="AK414" i="1"/>
  <c r="BB413" i="1"/>
  <c r="BF413" i="1" s="1"/>
  <c r="BC413" i="1" s="1"/>
  <c r="AZ413" i="1"/>
  <c r="AY413" i="1" s="1"/>
  <c r="BA413" i="1" s="1"/>
  <c r="AK413" i="1"/>
  <c r="U413" i="1"/>
  <c r="R413" i="1"/>
  <c r="S413" i="1" s="1"/>
  <c r="L413" i="1"/>
  <c r="AK405" i="1"/>
  <c r="AK404" i="1"/>
  <c r="AK403" i="1"/>
  <c r="AK402" i="1"/>
  <c r="BB401" i="1"/>
  <c r="BF401" i="1" s="1"/>
  <c r="BC401" i="1" s="1"/>
  <c r="AZ401" i="1"/>
  <c r="AY401" i="1" s="1"/>
  <c r="AK401" i="1"/>
  <c r="U401" i="1"/>
  <c r="R401" i="1"/>
  <c r="S401" i="1" s="1"/>
  <c r="L401" i="1"/>
  <c r="AK399" i="1"/>
  <c r="AK398" i="1"/>
  <c r="AK397" i="1"/>
  <c r="AK396" i="1"/>
  <c r="BB395" i="1"/>
  <c r="BF395" i="1" s="1"/>
  <c r="BC395" i="1" s="1"/>
  <c r="AZ395" i="1"/>
  <c r="AY395" i="1" s="1"/>
  <c r="AK395" i="1"/>
  <c r="U395" i="1"/>
  <c r="R395" i="1"/>
  <c r="S395" i="1" s="1"/>
  <c r="L395" i="1"/>
  <c r="AK393" i="1"/>
  <c r="AK392" i="1"/>
  <c r="AK391" i="1"/>
  <c r="AK390" i="1"/>
  <c r="BB389" i="1"/>
  <c r="BF389" i="1" s="1"/>
  <c r="BC389" i="1" s="1"/>
  <c r="AZ389" i="1"/>
  <c r="AY389" i="1" s="1"/>
  <c r="BA389" i="1" s="1"/>
  <c r="AK389" i="1"/>
  <c r="U389" i="1"/>
  <c r="R389" i="1"/>
  <c r="L389" i="1"/>
  <c r="R227" i="1"/>
  <c r="S227" i="1" s="1"/>
  <c r="U227" i="1"/>
  <c r="AK227" i="1"/>
  <c r="AZ227" i="1"/>
  <c r="AY227" i="1" s="1"/>
  <c r="BA227" i="1" s="1"/>
  <c r="BB227" i="1"/>
  <c r="BF227" i="1" s="1"/>
  <c r="BC227" i="1" s="1"/>
  <c r="AK228" i="1"/>
  <c r="AK229" i="1"/>
  <c r="AK230" i="1"/>
  <c r="AK231" i="1"/>
  <c r="AK387" i="1"/>
  <c r="AK386" i="1"/>
  <c r="AK385" i="1"/>
  <c r="AK384" i="1"/>
  <c r="BB383" i="1"/>
  <c r="BF383" i="1" s="1"/>
  <c r="BC383" i="1" s="1"/>
  <c r="AZ383" i="1"/>
  <c r="AY383" i="1" s="1"/>
  <c r="AK383" i="1"/>
  <c r="U383" i="1"/>
  <c r="R383" i="1"/>
  <c r="S383" i="1" s="1"/>
  <c r="L383" i="1"/>
  <c r="AK381" i="1"/>
  <c r="AK380" i="1"/>
  <c r="AK379" i="1"/>
  <c r="AK378" i="1"/>
  <c r="BB377" i="1"/>
  <c r="BF377" i="1" s="1"/>
  <c r="BC377" i="1" s="1"/>
  <c r="AZ377" i="1"/>
  <c r="AY377" i="1" s="1"/>
  <c r="AK377" i="1"/>
  <c r="U377" i="1"/>
  <c r="R377" i="1"/>
  <c r="S377" i="1" s="1"/>
  <c r="L377" i="1"/>
  <c r="AK375" i="1"/>
  <c r="AK374" i="1"/>
  <c r="AK373" i="1"/>
  <c r="AK372" i="1"/>
  <c r="BB371" i="1"/>
  <c r="BF371" i="1" s="1"/>
  <c r="BC371" i="1" s="1"/>
  <c r="AZ371" i="1"/>
  <c r="AY371" i="1" s="1"/>
  <c r="AK371" i="1"/>
  <c r="U371" i="1"/>
  <c r="R371" i="1"/>
  <c r="S371" i="1" s="1"/>
  <c r="L371" i="1"/>
  <c r="AK369" i="1"/>
  <c r="AK368" i="1"/>
  <c r="AK367" i="1"/>
  <c r="AK366" i="1"/>
  <c r="BB365" i="1"/>
  <c r="BF365" i="1" s="1"/>
  <c r="AZ365" i="1"/>
  <c r="AY365" i="1" s="1"/>
  <c r="BA365" i="1" s="1"/>
  <c r="AK365" i="1"/>
  <c r="U365" i="1"/>
  <c r="R365" i="1"/>
  <c r="S365" i="1" s="1"/>
  <c r="L365" i="1"/>
  <c r="AK363" i="1"/>
  <c r="AK362" i="1"/>
  <c r="AK361" i="1"/>
  <c r="AK360" i="1"/>
  <c r="BB359" i="1"/>
  <c r="BF359" i="1" s="1"/>
  <c r="BC359" i="1" s="1"/>
  <c r="AZ359" i="1"/>
  <c r="AY359" i="1" s="1"/>
  <c r="BA359" i="1" s="1"/>
  <c r="AK359" i="1"/>
  <c r="U359" i="1"/>
  <c r="R359" i="1"/>
  <c r="L359" i="1"/>
  <c r="AK357" i="1"/>
  <c r="AK356" i="1"/>
  <c r="AK355" i="1"/>
  <c r="AK354" i="1"/>
  <c r="BB353" i="1"/>
  <c r="BF353" i="1" s="1"/>
  <c r="BC353" i="1" s="1"/>
  <c r="AZ353" i="1"/>
  <c r="AY353" i="1" s="1"/>
  <c r="BA353" i="1" s="1"/>
  <c r="AK353" i="1"/>
  <c r="U353" i="1"/>
  <c r="R353" i="1"/>
  <c r="L353" i="1"/>
  <c r="AK351" i="1"/>
  <c r="AK350" i="1"/>
  <c r="AK349" i="1"/>
  <c r="AK348" i="1"/>
  <c r="BB347" i="1"/>
  <c r="BF347" i="1" s="1"/>
  <c r="BC347" i="1" s="1"/>
  <c r="AZ347" i="1"/>
  <c r="AY347" i="1" s="1"/>
  <c r="BA347" i="1" s="1"/>
  <c r="AK347" i="1"/>
  <c r="U347" i="1"/>
  <c r="R347" i="1"/>
  <c r="L347" i="1"/>
  <c r="AK345" i="1"/>
  <c r="AK344" i="1"/>
  <c r="AK343" i="1"/>
  <c r="AK342" i="1"/>
  <c r="BB341" i="1"/>
  <c r="BF341" i="1" s="1"/>
  <c r="BC341" i="1" s="1"/>
  <c r="AZ341" i="1"/>
  <c r="AY341" i="1" s="1"/>
  <c r="AK341" i="1"/>
  <c r="U341" i="1"/>
  <c r="R341" i="1"/>
  <c r="S341" i="1" s="1"/>
  <c r="L341" i="1"/>
  <c r="AK339" i="1"/>
  <c r="AK338" i="1"/>
  <c r="AK337" i="1"/>
  <c r="AK336" i="1"/>
  <c r="BB335" i="1"/>
  <c r="BF335" i="1" s="1"/>
  <c r="BC335" i="1" s="1"/>
  <c r="AZ335" i="1"/>
  <c r="AY335" i="1" s="1"/>
  <c r="AK335" i="1"/>
  <c r="U335" i="1"/>
  <c r="R335" i="1"/>
  <c r="S335" i="1" s="1"/>
  <c r="L335" i="1"/>
  <c r="AK327" i="1"/>
  <c r="AK326" i="1"/>
  <c r="AK325" i="1"/>
  <c r="AK324" i="1"/>
  <c r="BB323" i="1"/>
  <c r="BF323" i="1" s="1"/>
  <c r="AZ323" i="1"/>
  <c r="AY323" i="1" s="1"/>
  <c r="BA323" i="1" s="1"/>
  <c r="AK323" i="1"/>
  <c r="U323" i="1"/>
  <c r="R323" i="1"/>
  <c r="S323" i="1" s="1"/>
  <c r="L323" i="1"/>
  <c r="AK321" i="1"/>
  <c r="AK320" i="1"/>
  <c r="AK319" i="1"/>
  <c r="AK318" i="1"/>
  <c r="BB317" i="1"/>
  <c r="BF317" i="1" s="1"/>
  <c r="AZ317" i="1"/>
  <c r="AY317" i="1" s="1"/>
  <c r="BA317" i="1" s="1"/>
  <c r="AK317" i="1"/>
  <c r="U317" i="1"/>
  <c r="R317" i="1"/>
  <c r="S317" i="1" s="1"/>
  <c r="AK315" i="1"/>
  <c r="AK314" i="1"/>
  <c r="AK313" i="1"/>
  <c r="AK312" i="1"/>
  <c r="BB311" i="1"/>
  <c r="BF311" i="1" s="1"/>
  <c r="BC311" i="1" s="1"/>
  <c r="AZ311" i="1"/>
  <c r="AY311" i="1" s="1"/>
  <c r="BA311" i="1" s="1"/>
  <c r="AK311" i="1"/>
  <c r="U311" i="1"/>
  <c r="R311" i="1"/>
  <c r="S311" i="1" s="1"/>
  <c r="L311" i="1"/>
  <c r="AK297" i="1"/>
  <c r="AK296" i="1"/>
  <c r="AK295" i="1"/>
  <c r="AK294" i="1"/>
  <c r="BB293" i="1"/>
  <c r="BF293" i="1" s="1"/>
  <c r="AZ293" i="1"/>
  <c r="AY293" i="1" s="1"/>
  <c r="BA293" i="1" s="1"/>
  <c r="AK293" i="1"/>
  <c r="U293" i="1"/>
  <c r="R293" i="1"/>
  <c r="L293" i="1"/>
  <c r="AK291" i="1"/>
  <c r="BB287" i="1"/>
  <c r="BF287" i="1" s="1"/>
  <c r="BC287" i="1" s="1"/>
  <c r="U287" i="1"/>
  <c r="R287" i="1"/>
  <c r="AK285" i="1"/>
  <c r="AK284" i="1"/>
  <c r="AK283" i="1"/>
  <c r="AK282" i="1"/>
  <c r="BB281" i="1"/>
  <c r="BF281" i="1" s="1"/>
  <c r="BC281" i="1" s="1"/>
  <c r="AZ281" i="1"/>
  <c r="AY281" i="1" s="1"/>
  <c r="AK281" i="1"/>
  <c r="U281" i="1"/>
  <c r="R281" i="1"/>
  <c r="S281" i="1" s="1"/>
  <c r="L281" i="1"/>
  <c r="AK279" i="1"/>
  <c r="AK278" i="1"/>
  <c r="AK277" i="1"/>
  <c r="AK276" i="1"/>
  <c r="BB275" i="1"/>
  <c r="BF275" i="1" s="1"/>
  <c r="AZ275" i="1"/>
  <c r="AY275" i="1" s="1"/>
  <c r="BA275" i="1" s="1"/>
  <c r="AK275" i="1"/>
  <c r="U275" i="1"/>
  <c r="R275" i="1"/>
  <c r="L275" i="1"/>
  <c r="AK273" i="1"/>
  <c r="AK272" i="1"/>
  <c r="AK271" i="1"/>
  <c r="AK270" i="1"/>
  <c r="BB269" i="1"/>
  <c r="BF269" i="1" s="1"/>
  <c r="AZ269" i="1"/>
  <c r="AY269" i="1" s="1"/>
  <c r="BA269" i="1" s="1"/>
  <c r="AK269" i="1"/>
  <c r="U269" i="1"/>
  <c r="R269" i="1"/>
  <c r="S269" i="1" s="1"/>
  <c r="L269" i="1"/>
  <c r="AK267" i="1"/>
  <c r="AK266" i="1"/>
  <c r="AK265" i="1"/>
  <c r="AK264" i="1"/>
  <c r="BB263" i="1"/>
  <c r="BF263" i="1" s="1"/>
  <c r="AZ263" i="1"/>
  <c r="AY263" i="1" s="1"/>
  <c r="BA263" i="1" s="1"/>
  <c r="AK263" i="1"/>
  <c r="U263" i="1"/>
  <c r="R263" i="1"/>
  <c r="S263" i="1" s="1"/>
  <c r="L263" i="1"/>
  <c r="AK261" i="1"/>
  <c r="AK260" i="1"/>
  <c r="AK259" i="1"/>
  <c r="AK258" i="1"/>
  <c r="BB257" i="1"/>
  <c r="BF257" i="1" s="1"/>
  <c r="AZ257" i="1"/>
  <c r="AY257" i="1" s="1"/>
  <c r="BA257" i="1" s="1"/>
  <c r="AK257" i="1"/>
  <c r="U257" i="1"/>
  <c r="R257" i="1"/>
  <c r="L257" i="1"/>
  <c r="AK255" i="1"/>
  <c r="AK254" i="1"/>
  <c r="AK253" i="1"/>
  <c r="AK252" i="1"/>
  <c r="BB251" i="1"/>
  <c r="BF251" i="1" s="1"/>
  <c r="AZ251" i="1"/>
  <c r="AY251" i="1" s="1"/>
  <c r="BA251" i="1" s="1"/>
  <c r="AK251" i="1"/>
  <c r="U251" i="1"/>
  <c r="R251" i="1"/>
  <c r="S251" i="1" s="1"/>
  <c r="L251" i="1"/>
  <c r="AK243" i="1"/>
  <c r="BB239" i="1"/>
  <c r="BF239" i="1" s="1"/>
  <c r="BC239" i="1" s="1"/>
  <c r="U239" i="1"/>
  <c r="R239" i="1"/>
  <c r="L239" i="1"/>
  <c r="AK237" i="1"/>
  <c r="AK236" i="1"/>
  <c r="AK235" i="1"/>
  <c r="AK234" i="1"/>
  <c r="BB233" i="1"/>
  <c r="BF233" i="1" s="1"/>
  <c r="AZ233" i="1"/>
  <c r="AY233" i="1" s="1"/>
  <c r="BA233" i="1" s="1"/>
  <c r="AK233" i="1"/>
  <c r="U233" i="1"/>
  <c r="R233" i="1"/>
  <c r="S233" i="1" s="1"/>
  <c r="AK219" i="1"/>
  <c r="AK218" i="1"/>
  <c r="AK217" i="1"/>
  <c r="AK216" i="1"/>
  <c r="BB215" i="1"/>
  <c r="BF215" i="1" s="1"/>
  <c r="AZ215" i="1"/>
  <c r="AY215" i="1" s="1"/>
  <c r="BA215" i="1" s="1"/>
  <c r="AK215" i="1"/>
  <c r="U215" i="1"/>
  <c r="R215" i="1"/>
  <c r="S215" i="1" s="1"/>
  <c r="AK213" i="1"/>
  <c r="AK212" i="1"/>
  <c r="AK211" i="1"/>
  <c r="AK210" i="1"/>
  <c r="BF209" i="1"/>
  <c r="AY209" i="1"/>
  <c r="BA209" i="1" s="1"/>
  <c r="AK209" i="1"/>
  <c r="U209" i="1"/>
  <c r="R209" i="1"/>
  <c r="S209" i="1" s="1"/>
  <c r="L209" i="1"/>
  <c r="AK195" i="1"/>
  <c r="AK194" i="1"/>
  <c r="AK193" i="1"/>
  <c r="AK192" i="1"/>
  <c r="BB191" i="1"/>
  <c r="BF191" i="1" s="1"/>
  <c r="BC191" i="1" s="1"/>
  <c r="AZ191" i="1"/>
  <c r="AY191" i="1" s="1"/>
  <c r="AK191" i="1"/>
  <c r="U191" i="1"/>
  <c r="R191" i="1"/>
  <c r="S191" i="1" s="1"/>
  <c r="L191" i="1"/>
  <c r="AK189" i="1"/>
  <c r="AK188" i="1"/>
  <c r="AK187" i="1"/>
  <c r="AK186" i="1"/>
  <c r="BB185" i="1"/>
  <c r="BF185" i="1" s="1"/>
  <c r="BC185" i="1" s="1"/>
  <c r="AZ185" i="1"/>
  <c r="AY185" i="1" s="1"/>
  <c r="BA185" i="1" s="1"/>
  <c r="AK185" i="1"/>
  <c r="U185" i="1"/>
  <c r="R185" i="1"/>
  <c r="S185" i="1" s="1"/>
  <c r="AK177" i="1"/>
  <c r="AK176" i="1"/>
  <c r="AK175" i="1"/>
  <c r="AK174" i="1"/>
  <c r="BB173" i="1"/>
  <c r="BF173" i="1" s="1"/>
  <c r="BC173" i="1" s="1"/>
  <c r="AZ173" i="1"/>
  <c r="AY173" i="1" s="1"/>
  <c r="BA173" i="1" s="1"/>
  <c r="AK173" i="1"/>
  <c r="U173" i="1"/>
  <c r="R173" i="1"/>
  <c r="L173" i="1"/>
  <c r="AK171" i="1"/>
  <c r="AK170" i="1"/>
  <c r="AK169" i="1"/>
  <c r="AK168" i="1"/>
  <c r="BB167" i="1"/>
  <c r="BF167" i="1" s="1"/>
  <c r="BC167" i="1" s="1"/>
  <c r="AZ167" i="1"/>
  <c r="AY167" i="1" s="1"/>
  <c r="AK167" i="1"/>
  <c r="U167" i="1"/>
  <c r="R167" i="1"/>
  <c r="S167" i="1" s="1"/>
  <c r="L167" i="1"/>
  <c r="AK165" i="1"/>
  <c r="AK164" i="1"/>
  <c r="AK163" i="1"/>
  <c r="AK162" i="1"/>
  <c r="BB161" i="1"/>
  <c r="BF161" i="1" s="1"/>
  <c r="AZ161" i="1"/>
  <c r="AY161" i="1" s="1"/>
  <c r="BA161" i="1" s="1"/>
  <c r="AK161" i="1"/>
  <c r="U161" i="1"/>
  <c r="R161" i="1"/>
  <c r="S161" i="1" s="1"/>
  <c r="L161" i="1"/>
  <c r="AK159" i="1"/>
  <c r="AK158" i="1"/>
  <c r="AK157" i="1"/>
  <c r="AK156" i="1"/>
  <c r="BB155" i="1"/>
  <c r="BF155" i="1" s="1"/>
  <c r="BC155" i="1" s="1"/>
  <c r="AZ155" i="1"/>
  <c r="AY155" i="1" s="1"/>
  <c r="BA155" i="1" s="1"/>
  <c r="U155" i="1"/>
  <c r="R155" i="1"/>
  <c r="L155" i="1"/>
  <c r="U113" i="1"/>
  <c r="R113" i="1"/>
  <c r="S113" i="1" s="1"/>
  <c r="L113" i="1"/>
  <c r="R149" i="1"/>
  <c r="S149" i="1" s="1"/>
  <c r="AY149" i="1"/>
  <c r="AK153" i="1"/>
  <c r="AK152" i="1"/>
  <c r="AK151" i="1"/>
  <c r="AK150" i="1"/>
  <c r="BB149" i="1"/>
  <c r="BF149" i="1" s="1"/>
  <c r="BC149" i="1" s="1"/>
  <c r="AK149" i="1"/>
  <c r="U149" i="1"/>
  <c r="L149" i="1"/>
  <c r="R131" i="1"/>
  <c r="S131" i="1" s="1"/>
  <c r="AZ131" i="1"/>
  <c r="AY131" i="1" s="1"/>
  <c r="AK135" i="1"/>
  <c r="AK134" i="1"/>
  <c r="AK133" i="1"/>
  <c r="AK132" i="1"/>
  <c r="BB131" i="1"/>
  <c r="BF131" i="1" s="1"/>
  <c r="AK131" i="1"/>
  <c r="U131" i="1"/>
  <c r="L131" i="1"/>
  <c r="R125" i="1"/>
  <c r="S125" i="1" s="1"/>
  <c r="AZ125" i="1"/>
  <c r="AY125" i="1" s="1"/>
  <c r="AK129" i="1"/>
  <c r="AK128" i="1"/>
  <c r="AK127" i="1"/>
  <c r="AK126" i="1"/>
  <c r="BB125" i="1"/>
  <c r="BF125" i="1" s="1"/>
  <c r="BC125" i="1" s="1"/>
  <c r="AK125" i="1"/>
  <c r="U125" i="1"/>
  <c r="L125" i="1"/>
  <c r="R119" i="1"/>
  <c r="AZ119" i="1"/>
  <c r="AY119" i="1" s="1"/>
  <c r="AK123" i="1"/>
  <c r="AK122" i="1"/>
  <c r="AK121" i="1"/>
  <c r="AK120" i="1"/>
  <c r="BB119" i="1"/>
  <c r="BF119" i="1" s="1"/>
  <c r="BC119" i="1" s="1"/>
  <c r="AK119" i="1"/>
  <c r="U119" i="1"/>
  <c r="L119" i="1"/>
  <c r="AZ113" i="1"/>
  <c r="AY113" i="1" s="1"/>
  <c r="BA113" i="1" s="1"/>
  <c r="AK117" i="1"/>
  <c r="AK116" i="1"/>
  <c r="AK115" i="1"/>
  <c r="AK114" i="1"/>
  <c r="BB113" i="1"/>
  <c r="BF113" i="1" s="1"/>
  <c r="BC113" i="1" s="1"/>
  <c r="AK113" i="1"/>
  <c r="R107" i="1"/>
  <c r="U107" i="1"/>
  <c r="AK111" i="1"/>
  <c r="AK110" i="1"/>
  <c r="AK109" i="1"/>
  <c r="BF107" i="1"/>
  <c r="BC107" i="1" s="1"/>
  <c r="L107" i="1"/>
  <c r="R101" i="1"/>
  <c r="U101" i="1"/>
  <c r="AZ101" i="1"/>
  <c r="AY101" i="1" s="1"/>
  <c r="BA101" i="1" s="1"/>
  <c r="BB101" i="1"/>
  <c r="BF101" i="1" s="1"/>
  <c r="BC101" i="1" s="1"/>
  <c r="AK105" i="1"/>
  <c r="AK104" i="1"/>
  <c r="AK103" i="1"/>
  <c r="AK102" i="1"/>
  <c r="AK101" i="1"/>
  <c r="R95" i="1"/>
  <c r="S95" i="1" s="1"/>
  <c r="U95" i="1"/>
  <c r="AZ95" i="1"/>
  <c r="AY95" i="1" s="1"/>
  <c r="BA95" i="1" s="1"/>
  <c r="BB95" i="1"/>
  <c r="BF95" i="1" s="1"/>
  <c r="AK99" i="1"/>
  <c r="AK98" i="1"/>
  <c r="AK97" i="1"/>
  <c r="AK96" i="1"/>
  <c r="AK95" i="1"/>
  <c r="L95" i="1"/>
  <c r="R89" i="1"/>
  <c r="S89" i="1" s="1"/>
  <c r="U89" i="1"/>
  <c r="AZ89" i="1"/>
  <c r="AY89" i="1" s="1"/>
  <c r="BB89" i="1"/>
  <c r="BF89" i="1" s="1"/>
  <c r="BC89" i="1" s="1"/>
  <c r="AK93" i="1"/>
  <c r="AK92" i="1"/>
  <c r="AK91" i="1"/>
  <c r="AK90" i="1"/>
  <c r="AK89" i="1"/>
  <c r="L89" i="1"/>
  <c r="R83" i="1"/>
  <c r="S83" i="1" s="1"/>
  <c r="U83" i="1"/>
  <c r="AZ83" i="1"/>
  <c r="AY83" i="1" s="1"/>
  <c r="BA83" i="1" s="1"/>
  <c r="BB83" i="1"/>
  <c r="BF83" i="1" s="1"/>
  <c r="BC83" i="1" s="1"/>
  <c r="AK87" i="1"/>
  <c r="AK86" i="1"/>
  <c r="AK85" i="1"/>
  <c r="AK84" i="1"/>
  <c r="AK83" i="1"/>
  <c r="L83" i="1"/>
  <c r="L59" i="1"/>
  <c r="L29" i="1"/>
  <c r="AZ77" i="1"/>
  <c r="AY77" i="1" s="1"/>
  <c r="BB77" i="1"/>
  <c r="BF77" i="1" s="1"/>
  <c r="BC77" i="1" s="1"/>
  <c r="AZ59" i="1"/>
  <c r="AY59" i="1" s="1"/>
  <c r="BA59" i="1" s="1"/>
  <c r="BB59" i="1"/>
  <c r="BF59" i="1" s="1"/>
  <c r="BC59" i="1" s="1"/>
  <c r="AK33" i="1"/>
  <c r="AK32" i="1"/>
  <c r="AL31" i="1"/>
  <c r="AK31" i="1"/>
  <c r="AL30" i="1"/>
  <c r="AK30" i="1"/>
  <c r="BB29" i="1"/>
  <c r="BF29" i="1" s="1"/>
  <c r="BC29" i="1" s="1"/>
  <c r="AL29" i="1"/>
  <c r="AK29" i="1"/>
  <c r="L17" i="1"/>
  <c r="R17" i="1"/>
  <c r="U17" i="1"/>
  <c r="AK17" i="1"/>
  <c r="AZ17" i="1"/>
  <c r="AY17" i="1" s="1"/>
  <c r="BA17" i="1" s="1"/>
  <c r="BF17" i="1"/>
  <c r="BC17" i="1" s="1"/>
  <c r="AK18" i="1"/>
  <c r="AK19" i="1"/>
  <c r="AK20" i="1"/>
  <c r="AK21" i="1"/>
  <c r="L23" i="1"/>
  <c r="L77" i="1"/>
  <c r="U77" i="1"/>
  <c r="R77" i="1"/>
  <c r="U59" i="1"/>
  <c r="R59" i="1"/>
  <c r="S59" i="1" s="1"/>
  <c r="U23" i="1"/>
  <c r="R23" i="1"/>
  <c r="S23" i="1" s="1"/>
  <c r="AK23" i="1"/>
  <c r="AZ23" i="1"/>
  <c r="AY23" i="1" s="1"/>
  <c r="BB23" i="1"/>
  <c r="BF23" i="1" s="1"/>
  <c r="BC23" i="1" s="1"/>
  <c r="AK24" i="1"/>
  <c r="AK25" i="1"/>
  <c r="AK26" i="1"/>
  <c r="AK27" i="1"/>
  <c r="AK59" i="1"/>
  <c r="AK60" i="1"/>
  <c r="AK61" i="1"/>
  <c r="AK62" i="1"/>
  <c r="AK63" i="1"/>
  <c r="AK77" i="1"/>
  <c r="AK78" i="1"/>
  <c r="AK79" i="1"/>
  <c r="AK80" i="1"/>
  <c r="AK81" i="1"/>
  <c r="J68" i="4"/>
  <c r="O54" i="2" s="1"/>
  <c r="J46" i="4"/>
  <c r="H66" i="4"/>
  <c r="H65" i="4"/>
  <c r="H64" i="4"/>
  <c r="H63" i="4"/>
  <c r="S2" i="2" s="1"/>
  <c r="H62" i="4"/>
  <c r="H61" i="4"/>
  <c r="H60" i="4"/>
  <c r="H59" i="4"/>
  <c r="H58" i="4"/>
  <c r="H57" i="4"/>
  <c r="H56" i="4"/>
  <c r="H55" i="4"/>
  <c r="H54" i="4"/>
  <c r="H53" i="4"/>
  <c r="H52" i="4"/>
  <c r="H51" i="4"/>
  <c r="B51" i="4"/>
  <c r="G54" i="2"/>
  <c r="G53" i="2"/>
  <c r="G50" i="2"/>
  <c r="H44" i="4"/>
  <c r="H43" i="4"/>
  <c r="H42" i="4"/>
  <c r="H41" i="4"/>
  <c r="H40" i="4"/>
  <c r="H39" i="4"/>
  <c r="H38" i="4"/>
  <c r="H37" i="4"/>
  <c r="H36" i="4"/>
  <c r="H35" i="4"/>
  <c r="H34" i="4"/>
  <c r="H33" i="4"/>
  <c r="H32" i="4"/>
  <c r="H31" i="4"/>
  <c r="H30" i="4"/>
  <c r="H29" i="4"/>
  <c r="B29" i="4"/>
  <c r="O50" i="2"/>
  <c r="O51" i="2"/>
  <c r="O52" i="2"/>
  <c r="O53" i="2"/>
  <c r="O55" i="2"/>
  <c r="O56" i="2"/>
  <c r="O57" i="2"/>
  <c r="O58" i="2"/>
  <c r="O59" i="2"/>
  <c r="O60" i="2"/>
  <c r="O61" i="2"/>
  <c r="O62" i="2"/>
  <c r="O63" i="2"/>
  <c r="N50" i="2"/>
  <c r="N51" i="2"/>
  <c r="N52" i="2"/>
  <c r="N53" i="2"/>
  <c r="N54" i="2"/>
  <c r="N55" i="2"/>
  <c r="N56" i="2"/>
  <c r="N57" i="2"/>
  <c r="N58" i="2"/>
  <c r="N59" i="2"/>
  <c r="N60" i="2"/>
  <c r="N61" i="2"/>
  <c r="N62" i="2"/>
  <c r="N63" i="2"/>
  <c r="K50" i="2"/>
  <c r="K51" i="2"/>
  <c r="K52" i="2"/>
  <c r="K53" i="2"/>
  <c r="K55" i="2"/>
  <c r="K56" i="2"/>
  <c r="K57" i="2"/>
  <c r="K58" i="2"/>
  <c r="K59" i="2"/>
  <c r="K60" i="2"/>
  <c r="K61" i="2"/>
  <c r="K62" i="2"/>
  <c r="K63" i="2"/>
  <c r="J50" i="2"/>
  <c r="J51" i="2"/>
  <c r="J52" i="2"/>
  <c r="J53" i="2"/>
  <c r="J54" i="2"/>
  <c r="J55" i="2"/>
  <c r="J56" i="2"/>
  <c r="J57" i="2"/>
  <c r="J58" i="2"/>
  <c r="J59" i="2"/>
  <c r="J60" i="2"/>
  <c r="J61" i="2"/>
  <c r="J62" i="2"/>
  <c r="J63" i="2"/>
  <c r="AK50" i="2"/>
  <c r="AK51" i="2"/>
  <c r="AK52" i="2"/>
  <c r="AK53" i="2"/>
  <c r="AK54" i="2"/>
  <c r="AK55" i="2"/>
  <c r="AK56" i="2"/>
  <c r="AK57" i="2"/>
  <c r="AK58" i="2"/>
  <c r="AK59" i="2"/>
  <c r="AK60" i="2"/>
  <c r="AK61" i="2"/>
  <c r="AK62" i="2"/>
  <c r="AK63" i="2"/>
  <c r="AK49" i="2"/>
  <c r="AG50" i="2"/>
  <c r="AG51" i="2"/>
  <c r="AG52" i="2"/>
  <c r="AG53" i="2"/>
  <c r="AG54" i="2"/>
  <c r="AG55" i="2"/>
  <c r="AG56" i="2"/>
  <c r="AG57" i="2"/>
  <c r="AG58" i="2"/>
  <c r="AG59" i="2"/>
  <c r="AG60" i="2"/>
  <c r="AG61" i="2"/>
  <c r="AG62" i="2"/>
  <c r="AG63" i="2"/>
  <c r="AG49" i="2"/>
  <c r="Z50" i="2"/>
  <c r="Z51" i="2"/>
  <c r="Z52" i="2"/>
  <c r="Z53" i="2"/>
  <c r="Z54" i="2"/>
  <c r="Z55" i="2"/>
  <c r="Z56" i="2"/>
  <c r="Z57" i="2"/>
  <c r="Z58" i="2"/>
  <c r="Z59" i="2"/>
  <c r="Z60" i="2"/>
  <c r="Z61" i="2"/>
  <c r="Z62" i="2"/>
  <c r="Z63" i="2"/>
  <c r="Z49" i="2"/>
  <c r="V50" i="2"/>
  <c r="V51" i="2"/>
  <c r="V52" i="2"/>
  <c r="V53" i="2"/>
  <c r="V54" i="2"/>
  <c r="V55" i="2"/>
  <c r="V56" i="2"/>
  <c r="V57" i="2"/>
  <c r="V58" i="2"/>
  <c r="V59" i="2"/>
  <c r="V60" i="2"/>
  <c r="V61" i="2"/>
  <c r="V62" i="2"/>
  <c r="V63" i="2"/>
  <c r="V49" i="2"/>
  <c r="H182" i="7"/>
  <c r="AH63" i="2" s="1"/>
  <c r="G180" i="7"/>
  <c r="G179" i="7"/>
  <c r="G178" i="7"/>
  <c r="G177" i="7"/>
  <c r="G176" i="7"/>
  <c r="B174" i="7"/>
  <c r="A174" i="7"/>
  <c r="H170" i="7"/>
  <c r="AH62" i="2" s="1"/>
  <c r="G168" i="7"/>
  <c r="G167" i="7"/>
  <c r="G166" i="7"/>
  <c r="G165" i="7"/>
  <c r="G164" i="7"/>
  <c r="B162" i="7"/>
  <c r="A162" i="7"/>
  <c r="H158" i="7"/>
  <c r="AH61" i="2" s="1"/>
  <c r="G156" i="7"/>
  <c r="G155" i="7"/>
  <c r="G154" i="7"/>
  <c r="G153" i="7"/>
  <c r="G152" i="7"/>
  <c r="B150" i="7"/>
  <c r="A150" i="7"/>
  <c r="H146" i="7"/>
  <c r="AL60" i="2" s="1"/>
  <c r="G144" i="7"/>
  <c r="G143" i="7"/>
  <c r="G142" i="7"/>
  <c r="G141" i="7"/>
  <c r="G140" i="7"/>
  <c r="B138" i="7"/>
  <c r="A138" i="7"/>
  <c r="H134" i="7"/>
  <c r="AL59" i="2" s="1"/>
  <c r="G132" i="7"/>
  <c r="G131" i="7"/>
  <c r="G130" i="7"/>
  <c r="G129" i="7"/>
  <c r="G128" i="7"/>
  <c r="B126" i="7"/>
  <c r="A126" i="7"/>
  <c r="H122" i="7"/>
  <c r="AL58" i="2" s="1"/>
  <c r="G120" i="7"/>
  <c r="G119" i="7"/>
  <c r="G118" i="7"/>
  <c r="G117" i="7"/>
  <c r="G116" i="7"/>
  <c r="B114" i="7"/>
  <c r="A114" i="7"/>
  <c r="H110" i="7"/>
  <c r="AL57" i="2" s="1"/>
  <c r="G108" i="7"/>
  <c r="G107" i="7"/>
  <c r="G106" i="7"/>
  <c r="G105" i="7"/>
  <c r="G104" i="7"/>
  <c r="B102" i="7"/>
  <c r="A102" i="7"/>
  <c r="H98" i="7"/>
  <c r="AH56" i="2" s="1"/>
  <c r="G96" i="7"/>
  <c r="G95" i="7"/>
  <c r="G94" i="7"/>
  <c r="G93" i="7"/>
  <c r="G92" i="7"/>
  <c r="B90" i="7"/>
  <c r="A90" i="7"/>
  <c r="H86" i="7"/>
  <c r="AL55" i="2" s="1"/>
  <c r="G84" i="7"/>
  <c r="G83" i="7"/>
  <c r="G82" i="7"/>
  <c r="G81" i="7"/>
  <c r="G80" i="7"/>
  <c r="B78" i="7"/>
  <c r="A78" i="7"/>
  <c r="H74" i="7"/>
  <c r="AH54" i="2" s="1"/>
  <c r="G72" i="7"/>
  <c r="G71" i="7"/>
  <c r="G70" i="7"/>
  <c r="G69" i="7"/>
  <c r="G68" i="7"/>
  <c r="B66" i="7"/>
  <c r="A66" i="7"/>
  <c r="H62" i="7"/>
  <c r="AL53" i="2" s="1"/>
  <c r="G60" i="7"/>
  <c r="G59" i="7"/>
  <c r="G58" i="7"/>
  <c r="G57" i="7"/>
  <c r="G56" i="7"/>
  <c r="B54" i="7"/>
  <c r="A54" i="7"/>
  <c r="H50" i="7"/>
  <c r="AH52" i="2" s="1"/>
  <c r="G48" i="7"/>
  <c r="G47" i="7"/>
  <c r="G46" i="7"/>
  <c r="G45" i="7"/>
  <c r="G44" i="7"/>
  <c r="B42" i="7"/>
  <c r="A42" i="7"/>
  <c r="H38" i="7"/>
  <c r="AH51" i="2" s="1"/>
  <c r="G36" i="7"/>
  <c r="G35" i="7"/>
  <c r="G34" i="7"/>
  <c r="G33" i="7"/>
  <c r="G32" i="7"/>
  <c r="B30" i="7"/>
  <c r="A30" i="7"/>
  <c r="H26" i="7"/>
  <c r="AL50" i="2" s="1"/>
  <c r="G24" i="7"/>
  <c r="G23" i="7"/>
  <c r="G22" i="7"/>
  <c r="G21" i="7"/>
  <c r="G20" i="7"/>
  <c r="B18" i="7"/>
  <c r="A18" i="7"/>
  <c r="H14" i="7"/>
  <c r="AH49" i="2" s="1"/>
  <c r="G12" i="7"/>
  <c r="G11" i="7"/>
  <c r="G10" i="7"/>
  <c r="G9" i="7"/>
  <c r="G8" i="7"/>
  <c r="B6" i="7"/>
  <c r="A6" i="7"/>
  <c r="H182" i="6"/>
  <c r="W63" i="2" s="1"/>
  <c r="G180" i="6"/>
  <c r="G179" i="6"/>
  <c r="G178" i="6"/>
  <c r="G177" i="6"/>
  <c r="G176" i="6"/>
  <c r="B174" i="6"/>
  <c r="A174" i="6"/>
  <c r="H170" i="6"/>
  <c r="AA62" i="2" s="1"/>
  <c r="G168" i="6"/>
  <c r="G167" i="6"/>
  <c r="G166" i="6"/>
  <c r="G165" i="6"/>
  <c r="G164" i="6"/>
  <c r="B162" i="6"/>
  <c r="A162" i="6"/>
  <c r="H158" i="6"/>
  <c r="AA61" i="2" s="1"/>
  <c r="G156" i="6"/>
  <c r="G155" i="6"/>
  <c r="G154" i="6"/>
  <c r="G153" i="6"/>
  <c r="G152" i="6"/>
  <c r="B150" i="6"/>
  <c r="A150" i="6"/>
  <c r="H146" i="6"/>
  <c r="AA60" i="2" s="1"/>
  <c r="G144" i="6"/>
  <c r="G143" i="6"/>
  <c r="G142" i="6"/>
  <c r="G141" i="6"/>
  <c r="G140" i="6"/>
  <c r="B138" i="6"/>
  <c r="A138" i="6"/>
  <c r="H134" i="6"/>
  <c r="AA59" i="2" s="1"/>
  <c r="G132" i="6"/>
  <c r="G131" i="6"/>
  <c r="G130" i="6"/>
  <c r="G129" i="6"/>
  <c r="G128" i="6"/>
  <c r="B126" i="6"/>
  <c r="A126" i="6"/>
  <c r="H122" i="6"/>
  <c r="W58" i="2" s="1"/>
  <c r="G120" i="6"/>
  <c r="G119" i="6"/>
  <c r="G118" i="6"/>
  <c r="G117" i="6"/>
  <c r="G116" i="6"/>
  <c r="B114" i="6"/>
  <c r="A114" i="6"/>
  <c r="H110" i="6"/>
  <c r="W57" i="2" s="1"/>
  <c r="G108" i="6"/>
  <c r="G107" i="6"/>
  <c r="G106" i="6"/>
  <c r="G105" i="6"/>
  <c r="G104" i="6"/>
  <c r="B102" i="6"/>
  <c r="A102" i="6"/>
  <c r="H98" i="6"/>
  <c r="W56" i="2" s="1"/>
  <c r="G96" i="6"/>
  <c r="G95" i="6"/>
  <c r="G94" i="6"/>
  <c r="G93" i="6"/>
  <c r="G92" i="6"/>
  <c r="B90" i="6"/>
  <c r="A90" i="6"/>
  <c r="H86" i="6"/>
  <c r="W55" i="2" s="1"/>
  <c r="G84" i="6"/>
  <c r="G83" i="6"/>
  <c r="G82" i="6"/>
  <c r="G81" i="6"/>
  <c r="G80" i="6"/>
  <c r="B78" i="6"/>
  <c r="A78" i="6"/>
  <c r="H74" i="6"/>
  <c r="W54" i="2" s="1"/>
  <c r="G72" i="6"/>
  <c r="G71" i="6"/>
  <c r="G70" i="6"/>
  <c r="G69" i="6"/>
  <c r="G68" i="6"/>
  <c r="B66" i="6"/>
  <c r="A66" i="6"/>
  <c r="H62" i="6"/>
  <c r="AA53" i="2" s="1"/>
  <c r="G60" i="6"/>
  <c r="G59" i="6"/>
  <c r="G58" i="6"/>
  <c r="G57" i="6"/>
  <c r="G56" i="6"/>
  <c r="B54" i="6"/>
  <c r="A54" i="6"/>
  <c r="H50" i="6"/>
  <c r="W52" i="2" s="1"/>
  <c r="G48" i="6"/>
  <c r="G47" i="6"/>
  <c r="G46" i="6"/>
  <c r="G45" i="6"/>
  <c r="G44" i="6"/>
  <c r="B42" i="6"/>
  <c r="A42" i="6"/>
  <c r="H38" i="6"/>
  <c r="W51" i="2" s="1"/>
  <c r="G36" i="6"/>
  <c r="G35" i="6"/>
  <c r="G34" i="6"/>
  <c r="G33" i="6"/>
  <c r="G32" i="6"/>
  <c r="B30" i="6"/>
  <c r="A30" i="6"/>
  <c r="H26" i="6"/>
  <c r="AA50" i="2" s="1"/>
  <c r="G24" i="6"/>
  <c r="G23" i="6"/>
  <c r="G22" i="6"/>
  <c r="G21" i="6"/>
  <c r="G20" i="6"/>
  <c r="B18" i="6"/>
  <c r="A18" i="6"/>
  <c r="H14" i="6"/>
  <c r="AA49" i="2" s="1"/>
  <c r="G12" i="6"/>
  <c r="G11" i="6"/>
  <c r="G10" i="6"/>
  <c r="G9" i="6"/>
  <c r="G8" i="6"/>
  <c r="B6" i="6"/>
  <c r="A6" i="6"/>
  <c r="AE60" i="2"/>
  <c r="AE62" i="2"/>
  <c r="AE54" i="2"/>
  <c r="AE56" i="2"/>
  <c r="AE52" i="2"/>
  <c r="AE61" i="2"/>
  <c r="AE57" i="2"/>
  <c r="AE53" i="2"/>
  <c r="AE63" i="2"/>
  <c r="AE59" i="2"/>
  <c r="AE55" i="2"/>
  <c r="AE51" i="2"/>
  <c r="AE49" i="2"/>
  <c r="AE58" i="2"/>
  <c r="AE50" i="2"/>
  <c r="T54" i="2"/>
  <c r="T56" i="2"/>
  <c r="T52" i="2"/>
  <c r="T50" i="2"/>
  <c r="T60" i="2"/>
  <c r="T63" i="2"/>
  <c r="T59" i="2"/>
  <c r="T55" i="2"/>
  <c r="T51" i="2"/>
  <c r="T58" i="2"/>
  <c r="T62" i="2"/>
  <c r="T61" i="2"/>
  <c r="T57" i="2"/>
  <c r="T53" i="2"/>
  <c r="T49" i="2"/>
  <c r="I65" i="2"/>
  <c r="I66" i="2"/>
  <c r="I67" i="2"/>
  <c r="I64" i="2"/>
  <c r="N49" i="2"/>
  <c r="J49" i="2"/>
  <c r="G55" i="2"/>
  <c r="G59" i="2"/>
  <c r="G63" i="2"/>
  <c r="T2" i="2"/>
  <c r="G64" i="2"/>
  <c r="G66" i="2"/>
  <c r="G67" i="2"/>
  <c r="G57" i="2"/>
  <c r="G58" i="2"/>
  <c r="G60" i="2"/>
  <c r="G62" i="2"/>
  <c r="G61" i="2"/>
  <c r="G56" i="2"/>
  <c r="G52" i="2"/>
  <c r="O49" i="2"/>
  <c r="K49" i="2"/>
  <c r="G51" i="2"/>
  <c r="G49" i="2"/>
  <c r="BL141" i="1" l="1"/>
  <c r="BK141" i="1"/>
  <c r="BI141" i="1"/>
  <c r="BM140" i="1"/>
  <c r="BL140" i="1"/>
  <c r="BK140" i="1"/>
  <c r="BJ140" i="1"/>
  <c r="BI140" i="1"/>
  <c r="BM139" i="1"/>
  <c r="BL139" i="1"/>
  <c r="BK139" i="1"/>
  <c r="BJ139" i="1"/>
  <c r="BI139" i="1"/>
  <c r="BM138" i="1"/>
  <c r="BL138" i="1"/>
  <c r="BK138" i="1"/>
  <c r="BJ138" i="1"/>
  <c r="BI138" i="1"/>
  <c r="BM137" i="1"/>
  <c r="BL137" i="1"/>
  <c r="BK137" i="1"/>
  <c r="BJ137" i="1"/>
  <c r="BI137" i="1"/>
  <c r="BM75" i="1"/>
  <c r="BL75" i="1"/>
  <c r="BK75" i="1"/>
  <c r="BJ75" i="1"/>
  <c r="BI75" i="1"/>
  <c r="BM74" i="1"/>
  <c r="BL74" i="1"/>
  <c r="BK74" i="1"/>
  <c r="BJ74" i="1"/>
  <c r="BI74" i="1"/>
  <c r="BM73" i="1"/>
  <c r="BL73" i="1"/>
  <c r="BK73" i="1"/>
  <c r="BJ73" i="1"/>
  <c r="BI73" i="1"/>
  <c r="BM72" i="1"/>
  <c r="BL72" i="1"/>
  <c r="BK72" i="1"/>
  <c r="BJ72" i="1"/>
  <c r="BI72" i="1"/>
  <c r="BM71" i="1"/>
  <c r="BL71" i="1"/>
  <c r="BK71" i="1"/>
  <c r="BJ71" i="1"/>
  <c r="BI71" i="1"/>
  <c r="W71" i="1"/>
  <c r="BM69" i="1"/>
  <c r="BL69" i="1"/>
  <c r="BK69" i="1"/>
  <c r="BJ69" i="1"/>
  <c r="BI69" i="1"/>
  <c r="BM68" i="1"/>
  <c r="BL68" i="1"/>
  <c r="BK68" i="1"/>
  <c r="BJ68" i="1"/>
  <c r="BI68" i="1"/>
  <c r="BM67" i="1"/>
  <c r="BL67" i="1"/>
  <c r="BK67" i="1"/>
  <c r="BJ67" i="1"/>
  <c r="BI67" i="1"/>
  <c r="BM66" i="1"/>
  <c r="BL66" i="1"/>
  <c r="BK66" i="1"/>
  <c r="BJ66" i="1"/>
  <c r="BI66" i="1"/>
  <c r="BM65" i="1"/>
  <c r="BL65" i="1"/>
  <c r="BK65" i="1"/>
  <c r="BJ65" i="1"/>
  <c r="BI65" i="1"/>
  <c r="W65" i="1"/>
  <c r="AZ221" i="1"/>
  <c r="AY221" i="1" s="1"/>
  <c r="BD221" i="1" s="1"/>
  <c r="BG221" i="1" s="1"/>
  <c r="BM223" i="1"/>
  <c r="W221" i="1"/>
  <c r="W245" i="1"/>
  <c r="AZ245" i="1"/>
  <c r="AY245" i="1" s="1"/>
  <c r="S239" i="1"/>
  <c r="AL239" i="1"/>
  <c r="S287" i="1"/>
  <c r="AL287" i="1"/>
  <c r="BM431" i="1"/>
  <c r="W179" i="1"/>
  <c r="BM183" i="1"/>
  <c r="BJ182" i="1"/>
  <c r="BL180" i="1"/>
  <c r="BI179" i="1"/>
  <c r="BL183" i="1"/>
  <c r="BI182" i="1"/>
  <c r="BK180" i="1"/>
  <c r="BK183" i="1"/>
  <c r="BM181" i="1"/>
  <c r="BJ180" i="1"/>
  <c r="BL181" i="1"/>
  <c r="BI180" i="1"/>
  <c r="BI183" i="1"/>
  <c r="BK181" i="1"/>
  <c r="BM179" i="1"/>
  <c r="BM182" i="1"/>
  <c r="BJ181" i="1"/>
  <c r="BL179" i="1"/>
  <c r="BL182" i="1"/>
  <c r="BI181" i="1"/>
  <c r="BK179" i="1"/>
  <c r="BK182" i="1"/>
  <c r="BM180" i="1"/>
  <c r="BJ179" i="1"/>
  <c r="BK432" i="1"/>
  <c r="BI409" i="1"/>
  <c r="BK409" i="1"/>
  <c r="BG431" i="1"/>
  <c r="BK431" i="1"/>
  <c r="BL434" i="1"/>
  <c r="BJ433" i="1"/>
  <c r="BI434" i="1"/>
  <c r="BM433" i="1"/>
  <c r="BM432" i="1"/>
  <c r="BI431" i="1"/>
  <c r="BJ435" i="1"/>
  <c r="BI435" i="1"/>
  <c r="BI432" i="1"/>
  <c r="BK435" i="1"/>
  <c r="BL433" i="1"/>
  <c r="BK434" i="1"/>
  <c r="BJ432" i="1"/>
  <c r="BL435" i="1"/>
  <c r="BL432" i="1"/>
  <c r="BI433" i="1"/>
  <c r="BM434" i="1"/>
  <c r="BJ434" i="1"/>
  <c r="BJ431" i="1"/>
  <c r="BK433" i="1"/>
  <c r="BL431" i="1"/>
  <c r="BM435" i="1"/>
  <c r="BJ411" i="1"/>
  <c r="BL408" i="1"/>
  <c r="BL409" i="1"/>
  <c r="BL407" i="1"/>
  <c r="BK411" i="1"/>
  <c r="BK407" i="1"/>
  <c r="BJ407" i="1"/>
  <c r="BM409" i="1"/>
  <c r="BK408" i="1"/>
  <c r="BM410" i="1"/>
  <c r="BI407" i="1"/>
  <c r="BK410" i="1"/>
  <c r="BL411" i="1"/>
  <c r="BI410" i="1"/>
  <c r="V53" i="1"/>
  <c r="BM407" i="1"/>
  <c r="BJ410" i="1"/>
  <c r="BL410" i="1"/>
  <c r="BJ408" i="1"/>
  <c r="BM408" i="1"/>
  <c r="BJ409" i="1"/>
  <c r="BI408" i="1"/>
  <c r="BI411" i="1"/>
  <c r="BM411" i="1"/>
  <c r="BM333" i="1"/>
  <c r="BK332" i="1"/>
  <c r="BI331" i="1"/>
  <c r="BM329" i="1"/>
  <c r="BM330" i="1"/>
  <c r="BL333" i="1"/>
  <c r="BJ332" i="1"/>
  <c r="BL329" i="1"/>
  <c r="BI332" i="1"/>
  <c r="BK329" i="1"/>
  <c r="BI333" i="1"/>
  <c r="BM331" i="1"/>
  <c r="BK330" i="1"/>
  <c r="BI329" i="1"/>
  <c r="BK331" i="1"/>
  <c r="W329" i="1"/>
  <c r="BJ331" i="1"/>
  <c r="BK333" i="1"/>
  <c r="BM332" i="1"/>
  <c r="BI330" i="1"/>
  <c r="BL332" i="1"/>
  <c r="BJ333" i="1"/>
  <c r="BL330" i="1"/>
  <c r="BJ329" i="1"/>
  <c r="BL331" i="1"/>
  <c r="BJ330" i="1"/>
  <c r="BM201" i="1"/>
  <c r="BM309" i="1"/>
  <c r="BK308" i="1"/>
  <c r="BI307" i="1"/>
  <c r="BM305" i="1"/>
  <c r="BJ309" i="1"/>
  <c r="BJ305" i="1"/>
  <c r="BI309" i="1"/>
  <c r="BM307" i="1"/>
  <c r="BK306" i="1"/>
  <c r="BI305" i="1"/>
  <c r="BL307" i="1"/>
  <c r="BJ306" i="1"/>
  <c r="BM308" i="1"/>
  <c r="BK307" i="1"/>
  <c r="BI306" i="1"/>
  <c r="W305" i="1"/>
  <c r="BL308" i="1"/>
  <c r="BJ307" i="1"/>
  <c r="BL309" i="1"/>
  <c r="BJ308" i="1"/>
  <c r="BL305" i="1"/>
  <c r="BI308" i="1"/>
  <c r="BM306" i="1"/>
  <c r="BK305" i="1"/>
  <c r="BK309" i="1"/>
  <c r="BL306" i="1"/>
  <c r="BM303" i="1"/>
  <c r="BK302" i="1"/>
  <c r="BI301" i="1"/>
  <c r="BM299" i="1"/>
  <c r="BJ303" i="1"/>
  <c r="BL300" i="1"/>
  <c r="BJ299" i="1"/>
  <c r="BI303" i="1"/>
  <c r="BM301" i="1"/>
  <c r="BK300" i="1"/>
  <c r="BI299" i="1"/>
  <c r="BL301" i="1"/>
  <c r="BJ300" i="1"/>
  <c r="BM302" i="1"/>
  <c r="BK301" i="1"/>
  <c r="BI300" i="1"/>
  <c r="BL303" i="1"/>
  <c r="BJ302" i="1"/>
  <c r="BL299" i="1"/>
  <c r="BK299" i="1"/>
  <c r="BK303" i="1"/>
  <c r="BI302" i="1"/>
  <c r="BM300" i="1"/>
  <c r="W299" i="1"/>
  <c r="BL302" i="1"/>
  <c r="BJ301" i="1"/>
  <c r="BM197" i="1"/>
  <c r="BI198" i="1"/>
  <c r="BL200" i="1"/>
  <c r="BL197" i="1"/>
  <c r="BI200" i="1"/>
  <c r="BM198" i="1"/>
  <c r="BJ198" i="1"/>
  <c r="BK199" i="1"/>
  <c r="BL199" i="1"/>
  <c r="W197" i="1"/>
  <c r="BI199" i="1"/>
  <c r="BJ200" i="1"/>
  <c r="BK197" i="1"/>
  <c r="BK198" i="1"/>
  <c r="BJ201" i="1"/>
  <c r="BI197" i="1"/>
  <c r="BL198" i="1"/>
  <c r="BK201" i="1"/>
  <c r="BK200" i="1"/>
  <c r="BM200" i="1"/>
  <c r="BJ197" i="1"/>
  <c r="BM199" i="1"/>
  <c r="BI201" i="1"/>
  <c r="BL201" i="1"/>
  <c r="BJ199" i="1"/>
  <c r="BA131" i="1"/>
  <c r="BD131" i="1"/>
  <c r="BG131" i="1" s="1"/>
  <c r="W137" i="1"/>
  <c r="V467" i="1"/>
  <c r="W467" i="1" s="1"/>
  <c r="V227" i="1"/>
  <c r="BL228" i="1" s="1"/>
  <c r="V401" i="1"/>
  <c r="W401" i="1" s="1"/>
  <c r="BM143" i="1"/>
  <c r="W143" i="1"/>
  <c r="S107" i="1"/>
  <c r="AL107" i="1"/>
  <c r="BG143" i="1"/>
  <c r="BI143" i="1"/>
  <c r="BJ143" i="1"/>
  <c r="BK143" i="1"/>
  <c r="BL143" i="1"/>
  <c r="BI144" i="1"/>
  <c r="BJ144" i="1"/>
  <c r="BK144" i="1"/>
  <c r="BL144" i="1"/>
  <c r="BM144" i="1"/>
  <c r="BI145" i="1"/>
  <c r="BJ145" i="1"/>
  <c r="BK145" i="1"/>
  <c r="BL145" i="1"/>
  <c r="BM145" i="1"/>
  <c r="BI146" i="1"/>
  <c r="BJ146" i="1"/>
  <c r="BK146" i="1"/>
  <c r="BL146" i="1"/>
  <c r="BM146" i="1"/>
  <c r="BI147" i="1"/>
  <c r="BJ147" i="1"/>
  <c r="BK147" i="1"/>
  <c r="BL147" i="1"/>
  <c r="BM147" i="1"/>
  <c r="V125" i="1"/>
  <c r="BK127" i="1" s="1"/>
  <c r="BD353" i="1"/>
  <c r="BG353" i="1" s="1"/>
  <c r="V95" i="1"/>
  <c r="BK97" i="1" s="1"/>
  <c r="V359" i="1"/>
  <c r="W359" i="1" s="1"/>
  <c r="V461" i="1"/>
  <c r="BL462" i="1" s="1"/>
  <c r="V413" i="1"/>
  <c r="W413" i="1" s="1"/>
  <c r="V335" i="1"/>
  <c r="W335" i="1" s="1"/>
  <c r="S359" i="1"/>
  <c r="BD389" i="1"/>
  <c r="BG389" i="1" s="1"/>
  <c r="V437" i="1"/>
  <c r="BM437" i="1" s="1"/>
  <c r="V365" i="1"/>
  <c r="W365" i="1" s="1"/>
  <c r="V167" i="1"/>
  <c r="W167" i="1" s="1"/>
  <c r="K54" i="2"/>
  <c r="L54" i="2" s="1"/>
  <c r="M54" i="2" s="1"/>
  <c r="L51" i="2"/>
  <c r="M51" i="2" s="1"/>
  <c r="V17" i="1"/>
  <c r="Q63" i="2"/>
  <c r="R63" i="2" s="1"/>
  <c r="Q55" i="2"/>
  <c r="R55" i="2" s="1"/>
  <c r="S47" i="1"/>
  <c r="V47" i="1"/>
  <c r="W47" i="1" s="1"/>
  <c r="Q50" i="2"/>
  <c r="R50" i="2" s="1"/>
  <c r="V191" i="1"/>
  <c r="W191" i="1" s="1"/>
  <c r="V251" i="1"/>
  <c r="W251" i="1" s="1"/>
  <c r="V311" i="1"/>
  <c r="W311" i="1" s="1"/>
  <c r="V341" i="1"/>
  <c r="BM342" i="1" s="1"/>
  <c r="V215" i="1"/>
  <c r="BL216" i="1" s="1"/>
  <c r="AL63" i="2"/>
  <c r="AM63" i="2" s="1"/>
  <c r="AN63" i="2" s="1"/>
  <c r="L58" i="2"/>
  <c r="M58" i="2" s="1"/>
  <c r="Q54" i="2"/>
  <c r="R54" i="2" s="1"/>
  <c r="V377" i="1"/>
  <c r="BJ381" i="1" s="1"/>
  <c r="V263" i="1"/>
  <c r="BM263" i="1" s="1"/>
  <c r="W50" i="2"/>
  <c r="X50" i="2" s="1"/>
  <c r="Y50" i="2" s="1"/>
  <c r="BD227" i="1"/>
  <c r="BG227" i="1" s="1"/>
  <c r="W60" i="2"/>
  <c r="X60" i="2" s="1"/>
  <c r="Y60" i="2" s="1"/>
  <c r="AH57" i="2"/>
  <c r="AI57" i="2" s="1"/>
  <c r="AJ57" i="2" s="1"/>
  <c r="AH59" i="2"/>
  <c r="AI59" i="2" s="1"/>
  <c r="AJ59" i="2" s="1"/>
  <c r="AH55" i="2"/>
  <c r="AI55" i="2" s="1"/>
  <c r="AJ55" i="2" s="1"/>
  <c r="AL52" i="2"/>
  <c r="AM52" i="2" s="1"/>
  <c r="AH60" i="2"/>
  <c r="AI60" i="2" s="1"/>
  <c r="AJ60" i="2" s="1"/>
  <c r="AA57" i="2"/>
  <c r="AB57" i="2" s="1"/>
  <c r="AC57" i="2" s="1"/>
  <c r="V389" i="1"/>
  <c r="W389" i="1" s="1"/>
  <c r="AL49" i="2"/>
  <c r="AM49" i="2" s="1"/>
  <c r="AN49" i="2" s="1"/>
  <c r="F97" i="7"/>
  <c r="F98" i="7" s="1"/>
  <c r="W53" i="2"/>
  <c r="X53" i="2" s="1"/>
  <c r="Y53" i="2" s="1"/>
  <c r="W49" i="2"/>
  <c r="X49" i="2" s="1"/>
  <c r="Y49" i="2" s="1"/>
  <c r="F109" i="6"/>
  <c r="F110" i="6" s="1"/>
  <c r="F157" i="6"/>
  <c r="F158" i="6" s="1"/>
  <c r="F181" i="6"/>
  <c r="F182" i="6" s="1"/>
  <c r="V281" i="1"/>
  <c r="BJ281" i="1" s="1"/>
  <c r="L55" i="2"/>
  <c r="M55" i="2" s="1"/>
  <c r="Q58" i="2"/>
  <c r="R58" i="2" s="1"/>
  <c r="W59" i="2"/>
  <c r="X59" i="2" s="1"/>
  <c r="AA54" i="2"/>
  <c r="AB54" i="2" s="1"/>
  <c r="AC54" i="2" s="1"/>
  <c r="F13" i="6"/>
  <c r="F14" i="6" s="1"/>
  <c r="F85" i="7"/>
  <c r="F86" i="7" s="1"/>
  <c r="F25" i="6"/>
  <c r="F26" i="6" s="1"/>
  <c r="F61" i="6"/>
  <c r="F62" i="6" s="1"/>
  <c r="F61" i="7"/>
  <c r="F62" i="7" s="1"/>
  <c r="F133" i="7"/>
  <c r="F134" i="7" s="1"/>
  <c r="F37" i="7"/>
  <c r="F38" i="7" s="1"/>
  <c r="F121" i="7"/>
  <c r="F122" i="7" s="1"/>
  <c r="W61" i="2"/>
  <c r="X61" i="2" s="1"/>
  <c r="AA55" i="2"/>
  <c r="AB55" i="2" s="1"/>
  <c r="AC55" i="2" s="1"/>
  <c r="F85" i="6"/>
  <c r="F86" i="6" s="1"/>
  <c r="AH50" i="2"/>
  <c r="AI50" i="2" s="1"/>
  <c r="AJ50" i="2" s="1"/>
  <c r="F145" i="7"/>
  <c r="F146" i="7" s="1"/>
  <c r="G45" i="4"/>
  <c r="G46" i="4" s="1"/>
  <c r="AA56" i="2"/>
  <c r="AB56" i="2" s="1"/>
  <c r="AC56" i="2" s="1"/>
  <c r="F133" i="6"/>
  <c r="F134" i="6" s="1"/>
  <c r="F145" i="6"/>
  <c r="F146" i="6" s="1"/>
  <c r="F169" i="6"/>
  <c r="F170" i="6" s="1"/>
  <c r="AL51" i="2"/>
  <c r="AM51" i="2" s="1"/>
  <c r="AN51" i="2" s="1"/>
  <c r="AL62" i="2"/>
  <c r="AM62" i="2" s="1"/>
  <c r="AN62" i="2" s="1"/>
  <c r="X51" i="2"/>
  <c r="Y51" i="2" s="1"/>
  <c r="AB50" i="2"/>
  <c r="AC50" i="2" s="1"/>
  <c r="L62" i="2"/>
  <c r="M62" i="2" s="1"/>
  <c r="Q57" i="2"/>
  <c r="R57" i="2" s="1"/>
  <c r="AA51" i="2"/>
  <c r="AB51" i="2" s="1"/>
  <c r="AC51" i="2" s="1"/>
  <c r="F109" i="7"/>
  <c r="F110" i="7" s="1"/>
  <c r="F37" i="6"/>
  <c r="F38" i="6" s="1"/>
  <c r="F49" i="6"/>
  <c r="F50" i="6" s="1"/>
  <c r="F73" i="6"/>
  <c r="F74" i="6" s="1"/>
  <c r="AA58" i="2"/>
  <c r="AB58" i="2" s="1"/>
  <c r="AL54" i="2"/>
  <c r="AM54" i="2" s="1"/>
  <c r="AN54" i="2" s="1"/>
  <c r="L52" i="2"/>
  <c r="M52" i="2" s="1"/>
  <c r="G67" i="4"/>
  <c r="G68" i="4" s="1"/>
  <c r="AH58" i="2"/>
  <c r="AI58" i="2" s="1"/>
  <c r="AJ58" i="2" s="1"/>
  <c r="F13" i="7"/>
  <c r="F14" i="7" s="1"/>
  <c r="F25" i="7"/>
  <c r="F26" i="7" s="1"/>
  <c r="F169" i="7"/>
  <c r="F170" i="7" s="1"/>
  <c r="AI62" i="2"/>
  <c r="AJ62" i="2" s="1"/>
  <c r="L59" i="2"/>
  <c r="M59" i="2" s="1"/>
  <c r="Q62" i="2"/>
  <c r="R62" i="2" s="1"/>
  <c r="F49" i="7"/>
  <c r="F50" i="7" s="1"/>
  <c r="F157" i="7"/>
  <c r="F158" i="7" s="1"/>
  <c r="F181" i="7"/>
  <c r="F182" i="7" s="1"/>
  <c r="AB62" i="2"/>
  <c r="AC62" i="2" s="1"/>
  <c r="AM60" i="2"/>
  <c r="AN60" i="2" s="1"/>
  <c r="L50" i="2"/>
  <c r="M50" i="2" s="1"/>
  <c r="Q53" i="2"/>
  <c r="R53" i="2" s="1"/>
  <c r="L53" i="2"/>
  <c r="M53" i="2" s="1"/>
  <c r="BD155" i="1"/>
  <c r="BG155" i="1" s="1"/>
  <c r="V233" i="1"/>
  <c r="BM233" i="1" s="1"/>
  <c r="V449" i="1"/>
  <c r="W449" i="1" s="1"/>
  <c r="W62" i="2"/>
  <c r="X62" i="2" s="1"/>
  <c r="Y62" i="2" s="1"/>
  <c r="F97" i="6"/>
  <c r="F98" i="6" s="1"/>
  <c r="F121" i="6"/>
  <c r="F122" i="6" s="1"/>
  <c r="F73" i="7"/>
  <c r="F74" i="7" s="1"/>
  <c r="AI52" i="2"/>
  <c r="AJ52" i="2" s="1"/>
  <c r="T5" i="2"/>
  <c r="U5" i="2" s="1"/>
  <c r="T4" i="2"/>
  <c r="U4" i="2" s="1"/>
  <c r="T7" i="2"/>
  <c r="U7" i="2" s="1"/>
  <c r="T6" i="2"/>
  <c r="U6" i="2" s="1"/>
  <c r="T3" i="2"/>
  <c r="U3" i="2" s="1"/>
  <c r="W3" i="2" s="1"/>
  <c r="X56" i="2"/>
  <c r="Y56" i="2" s="1"/>
  <c r="AA52" i="2"/>
  <c r="AB52" i="2" s="1"/>
  <c r="AC52" i="2" s="1"/>
  <c r="L49" i="2"/>
  <c r="M49" i="2" s="1"/>
  <c r="X58" i="2"/>
  <c r="Y58" i="2" s="1"/>
  <c r="AI49" i="2"/>
  <c r="AJ49" i="2" s="1"/>
  <c r="AI56" i="2"/>
  <c r="AJ56" i="2" s="1"/>
  <c r="AM55" i="2"/>
  <c r="AN55" i="2" s="1"/>
  <c r="L61" i="2"/>
  <c r="M61" i="2" s="1"/>
  <c r="AH53" i="2"/>
  <c r="AI53" i="2" s="1"/>
  <c r="AJ53" i="2" s="1"/>
  <c r="Q49" i="2"/>
  <c r="R49" i="2" s="1"/>
  <c r="AA63" i="2"/>
  <c r="AB63" i="2" s="1"/>
  <c r="AC63" i="2" s="1"/>
  <c r="AL56" i="2"/>
  <c r="AM56" i="2" s="1"/>
  <c r="AN56" i="2" s="1"/>
  <c r="X57" i="2"/>
  <c r="Y57" i="2" s="1"/>
  <c r="AB49" i="2"/>
  <c r="AC49" i="2" s="1"/>
  <c r="AI63" i="2"/>
  <c r="AJ63" i="2" s="1"/>
  <c r="L60" i="2"/>
  <c r="M60" i="2" s="1"/>
  <c r="Q56" i="2"/>
  <c r="R56" i="2" s="1"/>
  <c r="AI54" i="2"/>
  <c r="AJ54" i="2" s="1"/>
  <c r="AM53" i="2"/>
  <c r="AN53" i="2" s="1"/>
  <c r="X63" i="2"/>
  <c r="Y63" i="2" s="1"/>
  <c r="X55" i="2"/>
  <c r="Y55" i="2" s="1"/>
  <c r="AI61" i="2"/>
  <c r="AJ61" i="2" s="1"/>
  <c r="X54" i="2"/>
  <c r="Y54" i="2" s="1"/>
  <c r="Q61" i="2"/>
  <c r="R61" i="2" s="1"/>
  <c r="AL61" i="2"/>
  <c r="AM61" i="2" s="1"/>
  <c r="AN61" i="2" s="1"/>
  <c r="AB60" i="2"/>
  <c r="AC60" i="2" s="1"/>
  <c r="AI51" i="2"/>
  <c r="AJ51" i="2" s="1"/>
  <c r="AM58" i="2"/>
  <c r="AN58" i="2" s="1"/>
  <c r="AM50" i="2"/>
  <c r="AN50" i="2" s="1"/>
  <c r="L57" i="2"/>
  <c r="M57" i="2" s="1"/>
  <c r="Q60" i="2"/>
  <c r="R60" i="2" s="1"/>
  <c r="Q52" i="2"/>
  <c r="R52" i="2" s="1"/>
  <c r="AB61" i="2"/>
  <c r="AC61" i="2" s="1"/>
  <c r="AB53" i="2"/>
  <c r="AC53" i="2" s="1"/>
  <c r="AM59" i="2"/>
  <c r="AN59" i="2" s="1"/>
  <c r="X52" i="2"/>
  <c r="Y52" i="2" s="1"/>
  <c r="AB59" i="2"/>
  <c r="AC59" i="2" s="1"/>
  <c r="AM57" i="2"/>
  <c r="AN57" i="2" s="1"/>
  <c r="L63" i="2"/>
  <c r="M63" i="2" s="1"/>
  <c r="L56" i="2"/>
  <c r="M56" i="2" s="1"/>
  <c r="Q59" i="2"/>
  <c r="R59" i="2" s="1"/>
  <c r="Q51" i="2"/>
  <c r="R51" i="2" s="1"/>
  <c r="V185" i="1"/>
  <c r="BM185" i="1" s="1"/>
  <c r="V41" i="1"/>
  <c r="BL43" i="1" s="1"/>
  <c r="V287" i="1"/>
  <c r="W287" i="1" s="1"/>
  <c r="V323" i="1"/>
  <c r="BM325" i="1" s="1"/>
  <c r="V395" i="1"/>
  <c r="BL396" i="1" s="1"/>
  <c r="V149" i="1"/>
  <c r="BL150" i="1" s="1"/>
  <c r="V113" i="1"/>
  <c r="BK113" i="1" s="1"/>
  <c r="V209" i="1"/>
  <c r="W209" i="1" s="1"/>
  <c r="V107" i="1"/>
  <c r="V443" i="1"/>
  <c r="V425" i="1"/>
  <c r="V101" i="1"/>
  <c r="BK103" i="1" s="1"/>
  <c r="V239" i="1"/>
  <c r="BL239" i="1" s="1"/>
  <c r="V269" i="1"/>
  <c r="W269" i="1" s="1"/>
  <c r="BD419" i="1"/>
  <c r="BD443" i="1"/>
  <c r="BG443" i="1" s="1"/>
  <c r="V131" i="1"/>
  <c r="BC275" i="1"/>
  <c r="BD275" i="1"/>
  <c r="BG275" i="1" s="1"/>
  <c r="BC257" i="1"/>
  <c r="BD257" i="1"/>
  <c r="BG257" i="1" s="1"/>
  <c r="BA149" i="1"/>
  <c r="BD149" i="1"/>
  <c r="BG149" i="1" s="1"/>
  <c r="V161" i="1"/>
  <c r="V317" i="1"/>
  <c r="S101" i="1"/>
  <c r="S389" i="1"/>
  <c r="V419" i="1"/>
  <c r="BD425" i="1"/>
  <c r="V203" i="1"/>
  <c r="V371" i="1"/>
  <c r="S443" i="1"/>
  <c r="V23" i="1"/>
  <c r="V89" i="1"/>
  <c r="W89" i="1" s="1"/>
  <c r="BD359" i="1"/>
  <c r="BG359" i="1" s="1"/>
  <c r="W53" i="1"/>
  <c r="BM53" i="1"/>
  <c r="S275" i="1"/>
  <c r="V275" i="1"/>
  <c r="BC209" i="1"/>
  <c r="BD209" i="1"/>
  <c r="S257" i="1"/>
  <c r="V257" i="1"/>
  <c r="S173" i="1"/>
  <c r="V173" i="1"/>
  <c r="BC131" i="1"/>
  <c r="BA395" i="1"/>
  <c r="BD395" i="1"/>
  <c r="V59" i="1"/>
  <c r="BM59" i="1" s="1"/>
  <c r="BA335" i="1"/>
  <c r="BD335" i="1"/>
  <c r="BA383" i="1"/>
  <c r="BD383" i="1"/>
  <c r="BG383" i="1" s="1"/>
  <c r="S77" i="1"/>
  <c r="V77" i="1"/>
  <c r="BD311" i="1"/>
  <c r="BD413" i="1"/>
  <c r="V383" i="1"/>
  <c r="V29" i="1"/>
  <c r="BD185" i="1"/>
  <c r="BD173" i="1"/>
  <c r="AZ29" i="1"/>
  <c r="AY29" i="1" s="1"/>
  <c r="BA29" i="1" s="1"/>
  <c r="BD83" i="1"/>
  <c r="BG83" i="1" s="1"/>
  <c r="V83" i="1"/>
  <c r="V455" i="1"/>
  <c r="S17" i="1"/>
  <c r="BD191" i="1"/>
  <c r="BA191" i="1"/>
  <c r="BD89" i="1"/>
  <c r="BA89" i="1"/>
  <c r="S353" i="1"/>
  <c r="V353" i="1"/>
  <c r="BD365" i="1"/>
  <c r="BC365" i="1"/>
  <c r="BA401" i="1"/>
  <c r="BD401" i="1"/>
  <c r="BD101" i="1"/>
  <c r="BA77" i="1"/>
  <c r="BD77" i="1"/>
  <c r="BA119" i="1"/>
  <c r="BD119" i="1"/>
  <c r="BG119" i="1" s="1"/>
  <c r="BC161" i="1"/>
  <c r="BD161" i="1"/>
  <c r="BC263" i="1"/>
  <c r="BD263" i="1"/>
  <c r="BC323" i="1"/>
  <c r="BD323" i="1"/>
  <c r="BD371" i="1"/>
  <c r="BA371" i="1"/>
  <c r="BA449" i="1"/>
  <c r="BD449" i="1"/>
  <c r="BA203" i="1"/>
  <c r="BD203" i="1"/>
  <c r="S119" i="1"/>
  <c r="V119" i="1"/>
  <c r="S155" i="1"/>
  <c r="V155" i="1"/>
  <c r="BA167" i="1"/>
  <c r="BD167" i="1"/>
  <c r="S293" i="1"/>
  <c r="V293" i="1"/>
  <c r="BD347" i="1"/>
  <c r="BG347" i="1" s="1"/>
  <c r="BC269" i="1"/>
  <c r="BD269" i="1"/>
  <c r="BD437" i="1"/>
  <c r="BA437" i="1"/>
  <c r="BD461" i="1"/>
  <c r="BC461" i="1"/>
  <c r="BD455" i="1"/>
  <c r="BD251" i="1"/>
  <c r="BA281" i="1"/>
  <c r="BD281" i="1"/>
  <c r="BC293" i="1"/>
  <c r="BD293" i="1"/>
  <c r="BA341" i="1"/>
  <c r="BD341" i="1"/>
  <c r="S347" i="1"/>
  <c r="V347" i="1"/>
  <c r="BA377" i="1"/>
  <c r="BD377" i="1"/>
  <c r="BC215" i="1"/>
  <c r="BD215" i="1"/>
  <c r="BC233" i="1"/>
  <c r="BD233" i="1"/>
  <c r="BD23" i="1"/>
  <c r="BA23" i="1"/>
  <c r="BC95" i="1"/>
  <c r="BD95" i="1"/>
  <c r="BD17" i="1"/>
  <c r="BD125" i="1"/>
  <c r="BA125" i="1"/>
  <c r="BC251" i="1"/>
  <c r="BC317" i="1"/>
  <c r="BD317" i="1"/>
  <c r="BD113" i="1"/>
  <c r="BD59" i="1"/>
  <c r="BC467" i="1"/>
  <c r="BD467" i="1"/>
  <c r="BC53" i="1"/>
  <c r="BD53" i="1"/>
  <c r="BL54" i="1" s="1"/>
  <c r="BC47" i="1"/>
  <c r="BD47" i="1"/>
  <c r="BA41" i="1"/>
  <c r="BD41" i="1"/>
  <c r="BL222" i="1" l="1"/>
  <c r="BI223" i="1"/>
  <c r="BI224" i="1"/>
  <c r="BJ224" i="1"/>
  <c r="BI221" i="1"/>
  <c r="BL224" i="1"/>
  <c r="BK221" i="1"/>
  <c r="BL225" i="1"/>
  <c r="BK222" i="1"/>
  <c r="BM225" i="1"/>
  <c r="BL221" i="1"/>
  <c r="BJ223" i="1"/>
  <c r="BM224" i="1"/>
  <c r="BM221" i="1"/>
  <c r="BK223" i="1"/>
  <c r="BI225" i="1"/>
  <c r="BI222" i="1"/>
  <c r="BL223" i="1"/>
  <c r="BJ225" i="1"/>
  <c r="BJ222" i="1"/>
  <c r="BK225" i="1"/>
  <c r="BJ221" i="1"/>
  <c r="BM222" i="1"/>
  <c r="BK224" i="1"/>
  <c r="BA221" i="1"/>
  <c r="BD245" i="1"/>
  <c r="BL245" i="1" s="1"/>
  <c r="BA245" i="1"/>
  <c r="AL288" i="1"/>
  <c r="AL289" i="1" s="1"/>
  <c r="AL290" i="1" s="1"/>
  <c r="AL240" i="1"/>
  <c r="BK402" i="1"/>
  <c r="BK467" i="1"/>
  <c r="BM401" i="1"/>
  <c r="W227" i="1"/>
  <c r="BL468" i="1"/>
  <c r="W125" i="1"/>
  <c r="BK357" i="1"/>
  <c r="AL108" i="1"/>
  <c r="AZ107" i="1" s="1"/>
  <c r="AY107" i="1" s="1"/>
  <c r="BM416" i="1"/>
  <c r="BI254" i="1"/>
  <c r="W341" i="1"/>
  <c r="BL359" i="1"/>
  <c r="W95" i="1"/>
  <c r="BL367" i="1"/>
  <c r="BI19" i="1"/>
  <c r="BL413" i="1"/>
  <c r="W461" i="1"/>
  <c r="BK336" i="1"/>
  <c r="BI389" i="1"/>
  <c r="BL47" i="1"/>
  <c r="BJ228" i="1"/>
  <c r="I55" i="2"/>
  <c r="W437" i="1"/>
  <c r="BM158" i="1"/>
  <c r="BL252" i="1"/>
  <c r="BI193" i="1"/>
  <c r="BJ363" i="1"/>
  <c r="BK169" i="1"/>
  <c r="BK361" i="1"/>
  <c r="BK284" i="1"/>
  <c r="I63" i="2"/>
  <c r="BM209" i="1"/>
  <c r="BI315" i="1"/>
  <c r="W323" i="1"/>
  <c r="BL449" i="1"/>
  <c r="I52" i="2"/>
  <c r="BI231" i="1"/>
  <c r="BK229" i="1"/>
  <c r="BM231" i="1"/>
  <c r="BI362" i="1"/>
  <c r="BI361" i="1"/>
  <c r="W395" i="1"/>
  <c r="BL230" i="1"/>
  <c r="BJ227" i="1"/>
  <c r="BK231" i="1"/>
  <c r="BM230" i="1"/>
  <c r="BK228" i="1"/>
  <c r="BL229" i="1"/>
  <c r="BK227" i="1"/>
  <c r="BJ231" i="1"/>
  <c r="BJ360" i="1"/>
  <c r="BI363" i="1"/>
  <c r="BI229" i="1"/>
  <c r="BM360" i="1"/>
  <c r="BM361" i="1"/>
  <c r="BK362" i="1"/>
  <c r="BL361" i="1"/>
  <c r="BL362" i="1"/>
  <c r="BM359" i="1"/>
  <c r="BM363" i="1"/>
  <c r="BI230" i="1"/>
  <c r="BK311" i="1"/>
  <c r="BM362" i="1"/>
  <c r="BJ362" i="1"/>
  <c r="I50" i="2"/>
  <c r="BJ323" i="1"/>
  <c r="BI228" i="1"/>
  <c r="BI227" i="1"/>
  <c r="BJ359" i="1"/>
  <c r="BK360" i="1"/>
  <c r="BI360" i="1"/>
  <c r="BL360" i="1"/>
  <c r="BJ229" i="1"/>
  <c r="W377" i="1"/>
  <c r="BM229" i="1"/>
  <c r="BL227" i="1"/>
  <c r="BL231" i="1"/>
  <c r="BJ426" i="1"/>
  <c r="BM228" i="1"/>
  <c r="BK209" i="1"/>
  <c r="BK363" i="1"/>
  <c r="BL363" i="1"/>
  <c r="BJ361" i="1"/>
  <c r="BI359" i="1"/>
  <c r="W263" i="1"/>
  <c r="BM227" i="1"/>
  <c r="BJ230" i="1"/>
  <c r="I61" i="2"/>
  <c r="BJ212" i="1"/>
  <c r="BK210" i="1"/>
  <c r="AF62" i="2"/>
  <c r="W215" i="1"/>
  <c r="BM191" i="1"/>
  <c r="U60" i="2"/>
  <c r="BL156" i="1"/>
  <c r="U50" i="2"/>
  <c r="BK420" i="1"/>
  <c r="BK191" i="1"/>
  <c r="AN52" i="2"/>
  <c r="AF52" i="2" s="1"/>
  <c r="BJ209" i="1"/>
  <c r="BI209" i="1"/>
  <c r="BK152" i="1"/>
  <c r="U57" i="2"/>
  <c r="BL212" i="1"/>
  <c r="BI211" i="1"/>
  <c r="BI212" i="1"/>
  <c r="BK230" i="1"/>
  <c r="BL149" i="1"/>
  <c r="BJ210" i="1"/>
  <c r="U62" i="2"/>
  <c r="BK417" i="1"/>
  <c r="AF63" i="2"/>
  <c r="BK192" i="1"/>
  <c r="BL211" i="1"/>
  <c r="BJ213" i="1"/>
  <c r="BI150" i="1"/>
  <c r="BJ150" i="1"/>
  <c r="BJ273" i="1"/>
  <c r="I60" i="2"/>
  <c r="BK212" i="1"/>
  <c r="BK213" i="1"/>
  <c r="BL153" i="1"/>
  <c r="BK150" i="1"/>
  <c r="I51" i="2"/>
  <c r="I49" i="2"/>
  <c r="BJ211" i="1"/>
  <c r="U49" i="2"/>
  <c r="AF60" i="2"/>
  <c r="BM149" i="1"/>
  <c r="BL269" i="1"/>
  <c r="BJ397" i="1"/>
  <c r="BK211" i="1"/>
  <c r="BL210" i="1"/>
  <c r="BI213" i="1"/>
  <c r="BM213" i="1"/>
  <c r="BM211" i="1"/>
  <c r="BM415" i="1"/>
  <c r="W281" i="1"/>
  <c r="I56" i="2"/>
  <c r="BL151" i="1"/>
  <c r="BK151" i="1"/>
  <c r="BI152" i="1"/>
  <c r="BI392" i="1"/>
  <c r="I62" i="2"/>
  <c r="I54" i="2"/>
  <c r="BK391" i="1"/>
  <c r="BJ390" i="1"/>
  <c r="BL444" i="1"/>
  <c r="BL389" i="1"/>
  <c r="BK279" i="1"/>
  <c r="BK393" i="1"/>
  <c r="BM391" i="1"/>
  <c r="BJ391" i="1"/>
  <c r="BL392" i="1"/>
  <c r="BL209" i="1"/>
  <c r="AF54" i="2"/>
  <c r="BK389" i="1"/>
  <c r="BM393" i="1"/>
  <c r="BL417" i="1"/>
  <c r="BL391" i="1"/>
  <c r="BI391" i="1"/>
  <c r="BK390" i="1"/>
  <c r="BM392" i="1"/>
  <c r="BJ421" i="1"/>
  <c r="W239" i="1"/>
  <c r="BM390" i="1"/>
  <c r="U54" i="2"/>
  <c r="AF59" i="2"/>
  <c r="BK277" i="1"/>
  <c r="BJ389" i="1"/>
  <c r="BL390" i="1"/>
  <c r="BL393" i="1"/>
  <c r="BK392" i="1"/>
  <c r="W233" i="1"/>
  <c r="BI390" i="1"/>
  <c r="BL278" i="1"/>
  <c r="BJ443" i="1"/>
  <c r="BM389" i="1"/>
  <c r="BJ392" i="1"/>
  <c r="BJ393" i="1"/>
  <c r="BI393" i="1"/>
  <c r="BJ277" i="1"/>
  <c r="I53" i="2"/>
  <c r="U52" i="2"/>
  <c r="AF55" i="2"/>
  <c r="W113" i="1"/>
  <c r="W59" i="1"/>
  <c r="I59" i="2"/>
  <c r="I58" i="2"/>
  <c r="BL446" i="1"/>
  <c r="BL270" i="1"/>
  <c r="BM278" i="1"/>
  <c r="BI356" i="1"/>
  <c r="BL287" i="1"/>
  <c r="BJ385" i="1"/>
  <c r="BL443" i="1"/>
  <c r="I57" i="2"/>
  <c r="Y61" i="2"/>
  <c r="U61" i="2" s="1"/>
  <c r="Y59" i="2"/>
  <c r="U59" i="2" s="1"/>
  <c r="BJ156" i="1"/>
  <c r="BI259" i="1"/>
  <c r="BJ356" i="1"/>
  <c r="BJ354" i="1"/>
  <c r="BM447" i="1"/>
  <c r="W443" i="1"/>
  <c r="U51" i="2"/>
  <c r="BG425" i="1"/>
  <c r="BJ446" i="1"/>
  <c r="AF57" i="2"/>
  <c r="BD29" i="1"/>
  <c r="BM29" i="1" s="1"/>
  <c r="BM177" i="1"/>
  <c r="AC58" i="2"/>
  <c r="U58" i="2" s="1"/>
  <c r="BK427" i="1"/>
  <c r="BK419" i="1"/>
  <c r="BM155" i="1"/>
  <c r="BI275" i="1"/>
  <c r="BI279" i="1"/>
  <c r="AF49" i="2"/>
  <c r="W107" i="1"/>
  <c r="BL425" i="1"/>
  <c r="BJ428" i="1"/>
  <c r="BK155" i="1"/>
  <c r="BI428" i="1"/>
  <c r="BM275" i="1"/>
  <c r="BK458" i="1"/>
  <c r="BI276" i="1"/>
  <c r="U63" i="2"/>
  <c r="BL429" i="1"/>
  <c r="BK276" i="1"/>
  <c r="BJ425" i="1"/>
  <c r="BL279" i="1"/>
  <c r="BL275" i="1"/>
  <c r="BK275" i="1"/>
  <c r="BM276" i="1"/>
  <c r="W275" i="1"/>
  <c r="AF51" i="2"/>
  <c r="BK278" i="1"/>
  <c r="BI277" i="1"/>
  <c r="BJ275" i="1"/>
  <c r="BM425" i="1"/>
  <c r="BJ429" i="1"/>
  <c r="BI447" i="1"/>
  <c r="BJ152" i="1"/>
  <c r="BJ423" i="1"/>
  <c r="BI151" i="1"/>
  <c r="BM153" i="1"/>
  <c r="BL152" i="1"/>
  <c r="BJ109" i="1"/>
  <c r="BI385" i="1"/>
  <c r="AF56" i="2"/>
  <c r="W101" i="1"/>
  <c r="BK429" i="1"/>
  <c r="AF50" i="2"/>
  <c r="BJ153" i="1"/>
  <c r="BK149" i="1"/>
  <c r="BI423" i="1"/>
  <c r="BL258" i="1"/>
  <c r="BK395" i="1"/>
  <c r="BJ387" i="1"/>
  <c r="U56" i="2"/>
  <c r="BJ384" i="1"/>
  <c r="W149" i="1"/>
  <c r="BK153" i="1"/>
  <c r="BG419" i="1"/>
  <c r="BM395" i="1"/>
  <c r="BJ403" i="1"/>
  <c r="BK257" i="1"/>
  <c r="BL383" i="1"/>
  <c r="BL175" i="1"/>
  <c r="BL421" i="1"/>
  <c r="BM151" i="1"/>
  <c r="BM270" i="1"/>
  <c r="BM150" i="1"/>
  <c r="BJ81" i="1"/>
  <c r="BK260" i="1"/>
  <c r="BK426" i="1"/>
  <c r="BI420" i="1"/>
  <c r="BK443" i="1"/>
  <c r="U55" i="2"/>
  <c r="BI271" i="1"/>
  <c r="BJ151" i="1"/>
  <c r="BJ149" i="1"/>
  <c r="BL259" i="1"/>
  <c r="BI149" i="1"/>
  <c r="U53" i="2"/>
  <c r="BK359" i="1"/>
  <c r="BK319" i="1"/>
  <c r="AF61" i="2"/>
  <c r="BK269" i="1"/>
  <c r="BI153" i="1"/>
  <c r="BM257" i="1"/>
  <c r="AF58" i="2"/>
  <c r="AF53" i="2"/>
  <c r="BK174" i="1"/>
  <c r="W185" i="1"/>
  <c r="BI176" i="1"/>
  <c r="BK175" i="1"/>
  <c r="BM174" i="1"/>
  <c r="W155" i="1"/>
  <c r="BL158" i="1"/>
  <c r="BL177" i="1"/>
  <c r="BK414" i="1"/>
  <c r="BM175" i="1"/>
  <c r="BI210" i="1"/>
  <c r="BI427" i="1"/>
  <c r="BK134" i="1"/>
  <c r="W419" i="1"/>
  <c r="W425" i="1"/>
  <c r="BK428" i="1"/>
  <c r="BI446" i="1"/>
  <c r="BK445" i="1"/>
  <c r="BI444" i="1"/>
  <c r="W41" i="1"/>
  <c r="BG173" i="1"/>
  <c r="BI425" i="1"/>
  <c r="BJ447" i="1"/>
  <c r="BI445" i="1"/>
  <c r="BK159" i="1"/>
  <c r="BL213" i="1"/>
  <c r="BL355" i="1"/>
  <c r="BI173" i="1"/>
  <c r="BI417" i="1"/>
  <c r="BM384" i="1"/>
  <c r="BL426" i="1"/>
  <c r="BK447" i="1"/>
  <c r="BM428" i="1"/>
  <c r="BK446" i="1"/>
  <c r="BJ445" i="1"/>
  <c r="BM443" i="1"/>
  <c r="BJ177" i="1"/>
  <c r="BI414" i="1"/>
  <c r="BM210" i="1"/>
  <c r="BM152" i="1"/>
  <c r="BM427" i="1"/>
  <c r="BI429" i="1"/>
  <c r="BL445" i="1"/>
  <c r="BM445" i="1"/>
  <c r="BI157" i="1"/>
  <c r="BI175" i="1"/>
  <c r="BL176" i="1"/>
  <c r="BG413" i="1"/>
  <c r="BL404" i="1"/>
  <c r="BM173" i="1"/>
  <c r="BM426" i="1"/>
  <c r="BI426" i="1"/>
  <c r="BK444" i="1"/>
  <c r="BM444" i="1"/>
  <c r="BM446" i="1"/>
  <c r="BK77" i="1"/>
  <c r="BK133" i="1"/>
  <c r="W131" i="1"/>
  <c r="BJ158" i="1"/>
  <c r="BI273" i="1"/>
  <c r="BK385" i="1"/>
  <c r="BL447" i="1"/>
  <c r="BI443" i="1"/>
  <c r="BJ444" i="1"/>
  <c r="BI457" i="1"/>
  <c r="BI459" i="1"/>
  <c r="BL455" i="1"/>
  <c r="BK327" i="1"/>
  <c r="BK325" i="1"/>
  <c r="BK456" i="1"/>
  <c r="BL459" i="1"/>
  <c r="BG191" i="1"/>
  <c r="BL458" i="1"/>
  <c r="BK156" i="1"/>
  <c r="BL192" i="1"/>
  <c r="BI159" i="1"/>
  <c r="BL323" i="1"/>
  <c r="BJ173" i="1"/>
  <c r="BL415" i="1"/>
  <c r="BJ175" i="1"/>
  <c r="BJ383" i="1"/>
  <c r="BL457" i="1"/>
  <c r="BL419" i="1"/>
  <c r="BL427" i="1"/>
  <c r="BJ458" i="1"/>
  <c r="BM195" i="1"/>
  <c r="BJ456" i="1"/>
  <c r="BJ255" i="1"/>
  <c r="BI174" i="1"/>
  <c r="BJ457" i="1"/>
  <c r="W371" i="1"/>
  <c r="BL374" i="1"/>
  <c r="BK318" i="1"/>
  <c r="W317" i="1"/>
  <c r="BL195" i="1"/>
  <c r="BM458" i="1"/>
  <c r="BI386" i="1"/>
  <c r="BM429" i="1"/>
  <c r="BL428" i="1"/>
  <c r="BJ427" i="1"/>
  <c r="W161" i="1"/>
  <c r="BJ164" i="1"/>
  <c r="BL191" i="1"/>
  <c r="BM457" i="1"/>
  <c r="BL91" i="1"/>
  <c r="BJ420" i="1"/>
  <c r="BM419" i="1"/>
  <c r="BJ419" i="1"/>
  <c r="BK421" i="1"/>
  <c r="BI419" i="1"/>
  <c r="BI421" i="1"/>
  <c r="BM420" i="1"/>
  <c r="BI422" i="1"/>
  <c r="BM423" i="1"/>
  <c r="BK423" i="1"/>
  <c r="BM421" i="1"/>
  <c r="BL422" i="1"/>
  <c r="BJ422" i="1"/>
  <c r="BK422" i="1"/>
  <c r="BM422" i="1"/>
  <c r="BL423" i="1"/>
  <c r="BJ194" i="1"/>
  <c r="BM459" i="1"/>
  <c r="BJ459" i="1"/>
  <c r="BM255" i="1"/>
  <c r="BJ174" i="1"/>
  <c r="BL420" i="1"/>
  <c r="BJ417" i="1"/>
  <c r="BM23" i="1"/>
  <c r="W23" i="1"/>
  <c r="W203" i="1"/>
  <c r="BM203" i="1"/>
  <c r="BK425" i="1"/>
  <c r="BG395" i="1"/>
  <c r="BI398" i="1"/>
  <c r="BL397" i="1"/>
  <c r="BJ396" i="1"/>
  <c r="BM399" i="1"/>
  <c r="BI396" i="1"/>
  <c r="BL395" i="1"/>
  <c r="BM396" i="1"/>
  <c r="BJ399" i="1"/>
  <c r="BL399" i="1"/>
  <c r="BK355" i="1"/>
  <c r="BK157" i="1"/>
  <c r="BM157" i="1"/>
  <c r="BM456" i="1"/>
  <c r="BI458" i="1"/>
  <c r="BJ84" i="1"/>
  <c r="BI86" i="1"/>
  <c r="BL86" i="1"/>
  <c r="BI85" i="1"/>
  <c r="BJ83" i="1"/>
  <c r="BJ85" i="1"/>
  <c r="BL83" i="1"/>
  <c r="BM84" i="1"/>
  <c r="BK86" i="1"/>
  <c r="BL85" i="1"/>
  <c r="BK84" i="1"/>
  <c r="BJ87" i="1"/>
  <c r="BL84" i="1"/>
  <c r="BM87" i="1"/>
  <c r="BM86" i="1"/>
  <c r="BK85" i="1"/>
  <c r="BK87" i="1"/>
  <c r="W83" i="1"/>
  <c r="BM83" i="1"/>
  <c r="BI84" i="1"/>
  <c r="BL87" i="1"/>
  <c r="BM85" i="1"/>
  <c r="BK83" i="1"/>
  <c r="BI83" i="1"/>
  <c r="BJ86" i="1"/>
  <c r="BI87" i="1"/>
  <c r="BI387" i="1"/>
  <c r="BM385" i="1"/>
  <c r="BM383" i="1"/>
  <c r="BK386" i="1"/>
  <c r="BK384" i="1"/>
  <c r="W383" i="1"/>
  <c r="BK383" i="1"/>
  <c r="BK387" i="1"/>
  <c r="BL386" i="1"/>
  <c r="BL387" i="1"/>
  <c r="BI384" i="1"/>
  <c r="BL384" i="1"/>
  <c r="BJ386" i="1"/>
  <c r="BI383" i="1"/>
  <c r="BL385" i="1"/>
  <c r="BM386" i="1"/>
  <c r="BG335" i="1"/>
  <c r="BJ335" i="1"/>
  <c r="BK338" i="1"/>
  <c r="BL338" i="1"/>
  <c r="BM338" i="1"/>
  <c r="BM335" i="1"/>
  <c r="BK339" i="1"/>
  <c r="BK335" i="1"/>
  <c r="BL336" i="1"/>
  <c r="BI336" i="1"/>
  <c r="BL335" i="1"/>
  <c r="BL339" i="1"/>
  <c r="BJ339" i="1"/>
  <c r="BL337" i="1"/>
  <c r="BI339" i="1"/>
  <c r="BM339" i="1"/>
  <c r="BI335" i="1"/>
  <c r="BJ337" i="1"/>
  <c r="BM337" i="1"/>
  <c r="BI337" i="1"/>
  <c r="BJ336" i="1"/>
  <c r="BK337" i="1"/>
  <c r="BM336" i="1"/>
  <c r="BJ338" i="1"/>
  <c r="BI338" i="1"/>
  <c r="BK176" i="1"/>
  <c r="BJ176" i="1"/>
  <c r="W173" i="1"/>
  <c r="BK177" i="1"/>
  <c r="BI177" i="1"/>
  <c r="BM176" i="1"/>
  <c r="BK173" i="1"/>
  <c r="BL174" i="1"/>
  <c r="BL173" i="1"/>
  <c r="BJ398" i="1"/>
  <c r="BM312" i="1"/>
  <c r="BM354" i="1"/>
  <c r="BL159" i="1"/>
  <c r="BL155" i="1"/>
  <c r="BI455" i="1"/>
  <c r="BK459" i="1"/>
  <c r="BM327" i="1"/>
  <c r="BK398" i="1"/>
  <c r="BI399" i="1"/>
  <c r="BM413" i="1"/>
  <c r="BJ395" i="1"/>
  <c r="BK314" i="1"/>
  <c r="BK413" i="1"/>
  <c r="BI397" i="1"/>
  <c r="BJ415" i="1"/>
  <c r="BM258" i="1"/>
  <c r="BJ257" i="1"/>
  <c r="BM260" i="1"/>
  <c r="BJ261" i="1"/>
  <c r="BJ260" i="1"/>
  <c r="BL260" i="1"/>
  <c r="BJ258" i="1"/>
  <c r="BI260" i="1"/>
  <c r="BK261" i="1"/>
  <c r="BL257" i="1"/>
  <c r="W257" i="1"/>
  <c r="BI261" i="1"/>
  <c r="BK258" i="1"/>
  <c r="BL261" i="1"/>
  <c r="BJ259" i="1"/>
  <c r="BK259" i="1"/>
  <c r="BM259" i="1"/>
  <c r="BM261" i="1"/>
  <c r="BI257" i="1"/>
  <c r="BI258" i="1"/>
  <c r="BM398" i="1"/>
  <c r="BK397" i="1"/>
  <c r="BL285" i="1"/>
  <c r="BL157" i="1"/>
  <c r="BI355" i="1"/>
  <c r="BJ157" i="1"/>
  <c r="BJ455" i="1"/>
  <c r="BJ355" i="1"/>
  <c r="BL357" i="1"/>
  <c r="BI156" i="1"/>
  <c r="BI155" i="1"/>
  <c r="W455" i="1"/>
  <c r="BI456" i="1"/>
  <c r="BM272" i="1"/>
  <c r="BM387" i="1"/>
  <c r="BK132" i="1"/>
  <c r="BI134" i="1"/>
  <c r="BL135" i="1"/>
  <c r="BM132" i="1"/>
  <c r="BJ132" i="1"/>
  <c r="BL133" i="1"/>
  <c r="BJ131" i="1"/>
  <c r="BI132" i="1"/>
  <c r="BJ133" i="1"/>
  <c r="BL134" i="1"/>
  <c r="BI133" i="1"/>
  <c r="BM133" i="1"/>
  <c r="BL131" i="1"/>
  <c r="BK135" i="1"/>
  <c r="BI131" i="1"/>
  <c r="BJ135" i="1"/>
  <c r="BM131" i="1"/>
  <c r="BI135" i="1"/>
  <c r="BL313" i="1"/>
  <c r="BK399" i="1"/>
  <c r="BJ134" i="1"/>
  <c r="BL132" i="1"/>
  <c r="BM397" i="1"/>
  <c r="BK353" i="1"/>
  <c r="W353" i="1"/>
  <c r="BK158" i="1"/>
  <c r="BK457" i="1"/>
  <c r="BM455" i="1"/>
  <c r="BK270" i="1"/>
  <c r="BI416" i="1"/>
  <c r="BL416" i="1"/>
  <c r="BJ414" i="1"/>
  <c r="BM414" i="1"/>
  <c r="BK415" i="1"/>
  <c r="BK313" i="1"/>
  <c r="BG209" i="1"/>
  <c r="BM212" i="1"/>
  <c r="BM417" i="1"/>
  <c r="BM134" i="1"/>
  <c r="BL414" i="1"/>
  <c r="BK131" i="1"/>
  <c r="BI354" i="1"/>
  <c r="BL456" i="1"/>
  <c r="BK396" i="1"/>
  <c r="BG185" i="1"/>
  <c r="BL186" i="1"/>
  <c r="BM186" i="1"/>
  <c r="BI187" i="1"/>
  <c r="BM187" i="1"/>
  <c r="BK189" i="1"/>
  <c r="BI186" i="1"/>
  <c r="BI188" i="1"/>
  <c r="BK187" i="1"/>
  <c r="BK185" i="1"/>
  <c r="BL188" i="1"/>
  <c r="BL189" i="1"/>
  <c r="BK188" i="1"/>
  <c r="BJ185" i="1"/>
  <c r="BI189" i="1"/>
  <c r="BJ186" i="1"/>
  <c r="BK186" i="1"/>
  <c r="BM188" i="1"/>
  <c r="BI185" i="1"/>
  <c r="BJ187" i="1"/>
  <c r="BL187" i="1"/>
  <c r="BM189" i="1"/>
  <c r="BJ188" i="1"/>
  <c r="BL185" i="1"/>
  <c r="BJ189" i="1"/>
  <c r="BG311" i="1"/>
  <c r="BL315" i="1"/>
  <c r="BM314" i="1"/>
  <c r="BJ311" i="1"/>
  <c r="BJ312" i="1"/>
  <c r="BM313" i="1"/>
  <c r="BI312" i="1"/>
  <c r="BL311" i="1"/>
  <c r="BL314" i="1"/>
  <c r="BI311" i="1"/>
  <c r="BI314" i="1"/>
  <c r="BJ315" i="1"/>
  <c r="BJ314" i="1"/>
  <c r="BI313" i="1"/>
  <c r="BL312" i="1"/>
  <c r="BM311" i="1"/>
  <c r="BK315" i="1"/>
  <c r="BK312" i="1"/>
  <c r="BJ416" i="1"/>
  <c r="BM315" i="1"/>
  <c r="BI415" i="1"/>
  <c r="BK416" i="1"/>
  <c r="BM31" i="1"/>
  <c r="W77" i="1"/>
  <c r="BM77" i="1"/>
  <c r="BI395" i="1"/>
  <c r="BI413" i="1"/>
  <c r="BL398" i="1"/>
  <c r="BL276" i="1"/>
  <c r="BM279" i="1"/>
  <c r="BJ279" i="1"/>
  <c r="BM277" i="1"/>
  <c r="BL277" i="1"/>
  <c r="BJ276" i="1"/>
  <c r="BI278" i="1"/>
  <c r="BJ278" i="1"/>
  <c r="BJ313" i="1"/>
  <c r="BJ413" i="1"/>
  <c r="BM135" i="1"/>
  <c r="BG161" i="1"/>
  <c r="BM164" i="1"/>
  <c r="BI164" i="1"/>
  <c r="BJ165" i="1"/>
  <c r="BL161" i="1"/>
  <c r="BM161" i="1"/>
  <c r="BK161" i="1"/>
  <c r="BM163" i="1"/>
  <c r="BK164" i="1"/>
  <c r="BJ163" i="1"/>
  <c r="BJ161" i="1"/>
  <c r="BK165" i="1"/>
  <c r="BL162" i="1"/>
  <c r="BI161" i="1"/>
  <c r="BM165" i="1"/>
  <c r="BI165" i="1"/>
  <c r="BK163" i="1"/>
  <c r="BL165" i="1"/>
  <c r="BI162" i="1"/>
  <c r="BJ162" i="1"/>
  <c r="BI163" i="1"/>
  <c r="BK162" i="1"/>
  <c r="BL164" i="1"/>
  <c r="BM162" i="1"/>
  <c r="BL163" i="1"/>
  <c r="BM404" i="1"/>
  <c r="BJ159" i="1"/>
  <c r="BM156" i="1"/>
  <c r="BI158" i="1"/>
  <c r="BM159" i="1"/>
  <c r="BJ155" i="1"/>
  <c r="BG371" i="1"/>
  <c r="BK375" i="1"/>
  <c r="BL373" i="1"/>
  <c r="BI371" i="1"/>
  <c r="BK371" i="1"/>
  <c r="BI372" i="1"/>
  <c r="BM372" i="1"/>
  <c r="BI375" i="1"/>
  <c r="BL371" i="1"/>
  <c r="BK373" i="1"/>
  <c r="BM374" i="1"/>
  <c r="BM375" i="1"/>
  <c r="BI374" i="1"/>
  <c r="BJ375" i="1"/>
  <c r="BK374" i="1"/>
  <c r="BJ372" i="1"/>
  <c r="BJ374" i="1"/>
  <c r="BL375" i="1"/>
  <c r="BK372" i="1"/>
  <c r="BM373" i="1"/>
  <c r="BJ373" i="1"/>
  <c r="BI373" i="1"/>
  <c r="BM371" i="1"/>
  <c r="BL372" i="1"/>
  <c r="BJ371" i="1"/>
  <c r="BG365" i="1"/>
  <c r="BM369" i="1"/>
  <c r="BJ368" i="1"/>
  <c r="BJ367" i="1"/>
  <c r="BM365" i="1"/>
  <c r="BI365" i="1"/>
  <c r="BK367" i="1"/>
  <c r="BJ366" i="1"/>
  <c r="BL365" i="1"/>
  <c r="BL368" i="1"/>
  <c r="BI368" i="1"/>
  <c r="BM367" i="1"/>
  <c r="BK366" i="1"/>
  <c r="BM366" i="1"/>
  <c r="BM368" i="1"/>
  <c r="BK368" i="1"/>
  <c r="BI366" i="1"/>
  <c r="BK369" i="1"/>
  <c r="BK365" i="1"/>
  <c r="BJ365" i="1"/>
  <c r="BL369" i="1"/>
  <c r="BI367" i="1"/>
  <c r="BJ369" i="1"/>
  <c r="BI369" i="1"/>
  <c r="BL366" i="1"/>
  <c r="BK193" i="1"/>
  <c r="BJ195" i="1"/>
  <c r="BI192" i="1"/>
  <c r="BL193" i="1"/>
  <c r="BI194" i="1"/>
  <c r="BK195" i="1"/>
  <c r="BI195" i="1"/>
  <c r="BJ191" i="1"/>
  <c r="BL194" i="1"/>
  <c r="BK194" i="1"/>
  <c r="BM193" i="1"/>
  <c r="BJ192" i="1"/>
  <c r="BI191" i="1"/>
  <c r="BJ193" i="1"/>
  <c r="BM192" i="1"/>
  <c r="BK403" i="1"/>
  <c r="BL324" i="1"/>
  <c r="BI324" i="1"/>
  <c r="BM323" i="1"/>
  <c r="BK326" i="1"/>
  <c r="BL325" i="1"/>
  <c r="BL327" i="1"/>
  <c r="BG323" i="1"/>
  <c r="BI327" i="1"/>
  <c r="BJ324" i="1"/>
  <c r="BI323" i="1"/>
  <c r="BI326" i="1"/>
  <c r="BK324" i="1"/>
  <c r="BJ327" i="1"/>
  <c r="BJ325" i="1"/>
  <c r="BJ326" i="1"/>
  <c r="BM326" i="1"/>
  <c r="BK323" i="1"/>
  <c r="BI325" i="1"/>
  <c r="BM324" i="1"/>
  <c r="BL326" i="1"/>
  <c r="BL354" i="1"/>
  <c r="BL353" i="1"/>
  <c r="BJ357" i="1"/>
  <c r="BK354" i="1"/>
  <c r="BI357" i="1"/>
  <c r="BM357" i="1"/>
  <c r="BJ353" i="1"/>
  <c r="BK356" i="1"/>
  <c r="BI353" i="1"/>
  <c r="BM353" i="1"/>
  <c r="BL356" i="1"/>
  <c r="BM356" i="1"/>
  <c r="BM355" i="1"/>
  <c r="W17" i="1"/>
  <c r="BM18" i="1"/>
  <c r="BK404" i="1"/>
  <c r="BG269" i="1"/>
  <c r="BM271" i="1"/>
  <c r="BJ269" i="1"/>
  <c r="BJ272" i="1"/>
  <c r="BJ270" i="1"/>
  <c r="BI269" i="1"/>
  <c r="BK273" i="1"/>
  <c r="BI272" i="1"/>
  <c r="BL273" i="1"/>
  <c r="BM273" i="1"/>
  <c r="BL271" i="1"/>
  <c r="BK271" i="1"/>
  <c r="BI123" i="1"/>
  <c r="BJ122" i="1"/>
  <c r="BL123" i="1"/>
  <c r="BJ120" i="1"/>
  <c r="BM120" i="1"/>
  <c r="BK121" i="1"/>
  <c r="BM122" i="1"/>
  <c r="BL122" i="1"/>
  <c r="BJ121" i="1"/>
  <c r="W119" i="1"/>
  <c r="BJ123" i="1"/>
  <c r="BL119" i="1"/>
  <c r="BI119" i="1"/>
  <c r="BJ119" i="1"/>
  <c r="BM121" i="1"/>
  <c r="BM123" i="1"/>
  <c r="BM119" i="1"/>
  <c r="BI120" i="1"/>
  <c r="BI122" i="1"/>
  <c r="BK122" i="1"/>
  <c r="BK119" i="1"/>
  <c r="BL121" i="1"/>
  <c r="BK120" i="1"/>
  <c r="BI121" i="1"/>
  <c r="BK123" i="1"/>
  <c r="BL120" i="1"/>
  <c r="BM102" i="1"/>
  <c r="BI102" i="1"/>
  <c r="BL102" i="1"/>
  <c r="BJ102" i="1"/>
  <c r="BI104" i="1"/>
  <c r="BM104" i="1"/>
  <c r="BJ104" i="1"/>
  <c r="BL105" i="1"/>
  <c r="BK101" i="1"/>
  <c r="BL101" i="1"/>
  <c r="BG101" i="1"/>
  <c r="BK105" i="1"/>
  <c r="BM103" i="1"/>
  <c r="BJ105" i="1"/>
  <c r="BI103" i="1"/>
  <c r="BK104" i="1"/>
  <c r="BI105" i="1"/>
  <c r="BJ103" i="1"/>
  <c r="BM101" i="1"/>
  <c r="BI101" i="1"/>
  <c r="BM105" i="1"/>
  <c r="BK102" i="1"/>
  <c r="BJ101" i="1"/>
  <c r="BL103" i="1"/>
  <c r="BL104" i="1"/>
  <c r="BK405" i="1"/>
  <c r="BL281" i="1"/>
  <c r="BK283" i="1"/>
  <c r="BI465" i="1"/>
  <c r="BL464" i="1"/>
  <c r="BI462" i="1"/>
  <c r="BK464" i="1"/>
  <c r="BL465" i="1"/>
  <c r="BI461" i="1"/>
  <c r="BM463" i="1"/>
  <c r="BG461" i="1"/>
  <c r="BK461" i="1"/>
  <c r="BM464" i="1"/>
  <c r="BJ461" i="1"/>
  <c r="BI464" i="1"/>
  <c r="BL463" i="1"/>
  <c r="BI463" i="1"/>
  <c r="BJ462" i="1"/>
  <c r="BM461" i="1"/>
  <c r="BJ464" i="1"/>
  <c r="BJ463" i="1"/>
  <c r="BK465" i="1"/>
  <c r="BK463" i="1"/>
  <c r="BK462" i="1"/>
  <c r="BJ465" i="1"/>
  <c r="BM465" i="1"/>
  <c r="BM462" i="1"/>
  <c r="BL461" i="1"/>
  <c r="BG203" i="1"/>
  <c r="BL206" i="1"/>
  <c r="BM207" i="1"/>
  <c r="BJ203" i="1"/>
  <c r="BJ207" i="1"/>
  <c r="BK207" i="1"/>
  <c r="BK205" i="1"/>
  <c r="BI204" i="1"/>
  <c r="BJ204" i="1"/>
  <c r="BK204" i="1"/>
  <c r="BK206" i="1"/>
  <c r="BL207" i="1"/>
  <c r="BJ205" i="1"/>
  <c r="BL204" i="1"/>
  <c r="BL205" i="1"/>
  <c r="BI206" i="1"/>
  <c r="BL203" i="1"/>
  <c r="BI205" i="1"/>
  <c r="BI203" i="1"/>
  <c r="BM205" i="1"/>
  <c r="BM204" i="1"/>
  <c r="BK203" i="1"/>
  <c r="BJ206" i="1"/>
  <c r="BI207" i="1"/>
  <c r="BM206" i="1"/>
  <c r="BG263" i="1"/>
  <c r="BI265" i="1"/>
  <c r="BK265" i="1"/>
  <c r="BK267" i="1"/>
  <c r="BI263" i="1"/>
  <c r="BK263" i="1"/>
  <c r="BL265" i="1"/>
  <c r="BL264" i="1"/>
  <c r="BJ264" i="1"/>
  <c r="BI267" i="1"/>
  <c r="BK264" i="1"/>
  <c r="BL267" i="1"/>
  <c r="BI264" i="1"/>
  <c r="BJ266" i="1"/>
  <c r="BI266" i="1"/>
  <c r="BJ263" i="1"/>
  <c r="BK266" i="1"/>
  <c r="BL263" i="1"/>
  <c r="BM266" i="1"/>
  <c r="BM267" i="1"/>
  <c r="BJ265" i="1"/>
  <c r="BM265" i="1"/>
  <c r="BJ267" i="1"/>
  <c r="BL266" i="1"/>
  <c r="BM264" i="1"/>
  <c r="BG77" i="1"/>
  <c r="BK79" i="1"/>
  <c r="BL78" i="1"/>
  <c r="BM79" i="1"/>
  <c r="BI80" i="1"/>
  <c r="BL77" i="1"/>
  <c r="BK81" i="1"/>
  <c r="BJ80" i="1"/>
  <c r="BM78" i="1"/>
  <c r="BI78" i="1"/>
  <c r="BL79" i="1"/>
  <c r="BM80" i="1"/>
  <c r="BI81" i="1"/>
  <c r="BJ77" i="1"/>
  <c r="BI77" i="1"/>
  <c r="BK78" i="1"/>
  <c r="BJ79" i="1"/>
  <c r="BL80" i="1"/>
  <c r="BK80" i="1"/>
  <c r="BJ78" i="1"/>
  <c r="BI79" i="1"/>
  <c r="BL81" i="1"/>
  <c r="BM81" i="1"/>
  <c r="BG437" i="1"/>
  <c r="BK438" i="1"/>
  <c r="BM439" i="1"/>
  <c r="BL440" i="1"/>
  <c r="BI439" i="1"/>
  <c r="BL437" i="1"/>
  <c r="BI441" i="1"/>
  <c r="BK439" i="1"/>
  <c r="BJ441" i="1"/>
  <c r="BL441" i="1"/>
  <c r="BM440" i="1"/>
  <c r="BM441" i="1"/>
  <c r="BL438" i="1"/>
  <c r="BM438" i="1"/>
  <c r="BI440" i="1"/>
  <c r="BI437" i="1"/>
  <c r="BL439" i="1"/>
  <c r="BJ437" i="1"/>
  <c r="BK440" i="1"/>
  <c r="BJ438" i="1"/>
  <c r="BK441" i="1"/>
  <c r="BJ440" i="1"/>
  <c r="BI438" i="1"/>
  <c r="BJ439" i="1"/>
  <c r="BK437" i="1"/>
  <c r="BI281" i="1"/>
  <c r="BG251" i="1"/>
  <c r="BM254" i="1"/>
  <c r="BL251" i="1"/>
  <c r="BM252" i="1"/>
  <c r="BJ254" i="1"/>
  <c r="BK252" i="1"/>
  <c r="BI252" i="1"/>
  <c r="BK251" i="1"/>
  <c r="BJ251" i="1"/>
  <c r="BL255" i="1"/>
  <c r="BM253" i="1"/>
  <c r="BI255" i="1"/>
  <c r="BJ253" i="1"/>
  <c r="BI251" i="1"/>
  <c r="BK253" i="1"/>
  <c r="BK254" i="1"/>
  <c r="BJ252" i="1"/>
  <c r="BK255" i="1"/>
  <c r="BM251" i="1"/>
  <c r="BI253" i="1"/>
  <c r="BL254" i="1"/>
  <c r="BL293" i="1"/>
  <c r="W293" i="1"/>
  <c r="BL253" i="1"/>
  <c r="BL90" i="1"/>
  <c r="BI90" i="1"/>
  <c r="BI93" i="1"/>
  <c r="BJ92" i="1"/>
  <c r="BL89" i="1"/>
  <c r="BJ89" i="1"/>
  <c r="BI92" i="1"/>
  <c r="BM90" i="1"/>
  <c r="BI91" i="1"/>
  <c r="BK92" i="1"/>
  <c r="BI89" i="1"/>
  <c r="BL92" i="1"/>
  <c r="BL93" i="1"/>
  <c r="BJ90" i="1"/>
  <c r="BJ93" i="1"/>
  <c r="BG89" i="1"/>
  <c r="BM91" i="1"/>
  <c r="BK93" i="1"/>
  <c r="BM92" i="1"/>
  <c r="BK89" i="1"/>
  <c r="BK90" i="1"/>
  <c r="BM93" i="1"/>
  <c r="BJ91" i="1"/>
  <c r="BK91" i="1"/>
  <c r="BM89" i="1"/>
  <c r="BL283" i="1"/>
  <c r="BM453" i="1"/>
  <c r="BG449" i="1"/>
  <c r="BI450" i="1"/>
  <c r="BJ453" i="1"/>
  <c r="BJ452" i="1"/>
  <c r="BI449" i="1"/>
  <c r="BK453" i="1"/>
  <c r="BM450" i="1"/>
  <c r="BJ449" i="1"/>
  <c r="BM452" i="1"/>
  <c r="BK450" i="1"/>
  <c r="BL450" i="1"/>
  <c r="BJ451" i="1"/>
  <c r="BI452" i="1"/>
  <c r="BK452" i="1"/>
  <c r="BJ450" i="1"/>
  <c r="BM449" i="1"/>
  <c r="BL452" i="1"/>
  <c r="BI451" i="1"/>
  <c r="BL453" i="1"/>
  <c r="BM451" i="1"/>
  <c r="BI453" i="1"/>
  <c r="BK449" i="1"/>
  <c r="BK451" i="1"/>
  <c r="BL451" i="1"/>
  <c r="BK272" i="1"/>
  <c r="BG401" i="1"/>
  <c r="BI404" i="1"/>
  <c r="BM403" i="1"/>
  <c r="BJ404" i="1"/>
  <c r="BL405" i="1"/>
  <c r="BM405" i="1"/>
  <c r="BJ405" i="1"/>
  <c r="BI405" i="1"/>
  <c r="BJ402" i="1"/>
  <c r="BI401" i="1"/>
  <c r="BJ401" i="1"/>
  <c r="BK401" i="1"/>
  <c r="BI403" i="1"/>
  <c r="BL403" i="1"/>
  <c r="BM402" i="1"/>
  <c r="BL401" i="1"/>
  <c r="BM269" i="1"/>
  <c r="BM194" i="1"/>
  <c r="BG455" i="1"/>
  <c r="BK455" i="1"/>
  <c r="BJ271" i="1"/>
  <c r="BG167" i="1"/>
  <c r="BJ170" i="1"/>
  <c r="BJ168" i="1"/>
  <c r="BK168" i="1"/>
  <c r="BL169" i="1"/>
  <c r="BI171" i="1"/>
  <c r="BI167" i="1"/>
  <c r="BM167" i="1"/>
  <c r="BM170" i="1"/>
  <c r="BL167" i="1"/>
  <c r="BI168" i="1"/>
  <c r="BK167" i="1"/>
  <c r="BM168" i="1"/>
  <c r="BI169" i="1"/>
  <c r="BM171" i="1"/>
  <c r="BL168" i="1"/>
  <c r="BJ167" i="1"/>
  <c r="BK170" i="1"/>
  <c r="BJ171" i="1"/>
  <c r="BI170" i="1"/>
  <c r="BJ169" i="1"/>
  <c r="BM169" i="1"/>
  <c r="BL171" i="1"/>
  <c r="BK171" i="1"/>
  <c r="BL170" i="1"/>
  <c r="BL402" i="1"/>
  <c r="BL272" i="1"/>
  <c r="BI402" i="1"/>
  <c r="BI270" i="1"/>
  <c r="BJ296" i="1"/>
  <c r="BK293" i="1"/>
  <c r="BK295" i="1"/>
  <c r="BL294" i="1"/>
  <c r="BM295" i="1"/>
  <c r="BI293" i="1"/>
  <c r="BJ294" i="1"/>
  <c r="BJ293" i="1"/>
  <c r="BM296" i="1"/>
  <c r="BJ297" i="1"/>
  <c r="BL297" i="1"/>
  <c r="BI294" i="1"/>
  <c r="BK296" i="1"/>
  <c r="BI296" i="1"/>
  <c r="BM297" i="1"/>
  <c r="BL296" i="1"/>
  <c r="BK297" i="1"/>
  <c r="BK294" i="1"/>
  <c r="BI295" i="1"/>
  <c r="BL295" i="1"/>
  <c r="BI297" i="1"/>
  <c r="BM294" i="1"/>
  <c r="BG293" i="1"/>
  <c r="BM293" i="1"/>
  <c r="BJ295" i="1"/>
  <c r="BG59" i="1"/>
  <c r="BM61" i="1"/>
  <c r="BJ63" i="1"/>
  <c r="BM62" i="1"/>
  <c r="BM60" i="1"/>
  <c r="BL62" i="1"/>
  <c r="BK60" i="1"/>
  <c r="BI61" i="1"/>
  <c r="BL61" i="1"/>
  <c r="BM63" i="1"/>
  <c r="BK63" i="1"/>
  <c r="BJ60" i="1"/>
  <c r="BL59" i="1"/>
  <c r="BI62" i="1"/>
  <c r="BK61" i="1"/>
  <c r="BL60" i="1"/>
  <c r="BJ59" i="1"/>
  <c r="BK59" i="1"/>
  <c r="BJ62" i="1"/>
  <c r="BK62" i="1"/>
  <c r="BI60" i="1"/>
  <c r="BL63" i="1"/>
  <c r="BI63" i="1"/>
  <c r="BI59" i="1"/>
  <c r="BJ61" i="1"/>
  <c r="BJ234" i="1"/>
  <c r="BJ237" i="1"/>
  <c r="BM237" i="1"/>
  <c r="BM236" i="1"/>
  <c r="BI236" i="1"/>
  <c r="BI235" i="1"/>
  <c r="BG233" i="1"/>
  <c r="BM234" i="1"/>
  <c r="BK237" i="1"/>
  <c r="BJ233" i="1"/>
  <c r="BL235" i="1"/>
  <c r="BK234" i="1"/>
  <c r="BL237" i="1"/>
  <c r="BL234" i="1"/>
  <c r="BK236" i="1"/>
  <c r="BL236" i="1"/>
  <c r="BI237" i="1"/>
  <c r="BK233" i="1"/>
  <c r="BJ236" i="1"/>
  <c r="BM235" i="1"/>
  <c r="BL233" i="1"/>
  <c r="BJ235" i="1"/>
  <c r="BI234" i="1"/>
  <c r="BI233" i="1"/>
  <c r="BK235" i="1"/>
  <c r="BM215" i="1"/>
  <c r="BK217" i="1"/>
  <c r="BG215" i="1"/>
  <c r="BI216" i="1"/>
  <c r="BL217" i="1"/>
  <c r="BK215" i="1"/>
  <c r="BL218" i="1"/>
  <c r="BI218" i="1"/>
  <c r="BM217" i="1"/>
  <c r="BM219" i="1"/>
  <c r="BK219" i="1"/>
  <c r="BI217" i="1"/>
  <c r="BJ217" i="1"/>
  <c r="BJ218" i="1"/>
  <c r="BM216" i="1"/>
  <c r="BI219" i="1"/>
  <c r="BK218" i="1"/>
  <c r="BJ216" i="1"/>
  <c r="BI215" i="1"/>
  <c r="BM218" i="1"/>
  <c r="BJ215" i="1"/>
  <c r="BL215" i="1"/>
  <c r="BL219" i="1"/>
  <c r="BJ219" i="1"/>
  <c r="BG125" i="1"/>
  <c r="BJ128" i="1"/>
  <c r="BI126" i="1"/>
  <c r="BK126" i="1"/>
  <c r="BI129" i="1"/>
  <c r="BJ129" i="1"/>
  <c r="BJ126" i="1"/>
  <c r="BM127" i="1"/>
  <c r="BL127" i="1"/>
  <c r="BM126" i="1"/>
  <c r="BM129" i="1"/>
  <c r="BM125" i="1"/>
  <c r="BL126" i="1"/>
  <c r="BK128" i="1"/>
  <c r="BI127" i="1"/>
  <c r="BI125" i="1"/>
  <c r="BK125" i="1"/>
  <c r="BM128" i="1"/>
  <c r="BI128" i="1"/>
  <c r="BL125" i="1"/>
  <c r="BK129" i="1"/>
  <c r="BJ127" i="1"/>
  <c r="BJ125" i="1"/>
  <c r="BL128" i="1"/>
  <c r="BL129" i="1"/>
  <c r="BG377" i="1"/>
  <c r="BJ377" i="1"/>
  <c r="BK377" i="1"/>
  <c r="BK379" i="1"/>
  <c r="BM378" i="1"/>
  <c r="BM381" i="1"/>
  <c r="BI380" i="1"/>
  <c r="BJ380" i="1"/>
  <c r="BL378" i="1"/>
  <c r="BL381" i="1"/>
  <c r="BK381" i="1"/>
  <c r="BL377" i="1"/>
  <c r="BM379" i="1"/>
  <c r="BL380" i="1"/>
  <c r="BJ379" i="1"/>
  <c r="BM380" i="1"/>
  <c r="BI377" i="1"/>
  <c r="BI381" i="1"/>
  <c r="BI378" i="1"/>
  <c r="BI379" i="1"/>
  <c r="BM377" i="1"/>
  <c r="BK380" i="1"/>
  <c r="BK378" i="1"/>
  <c r="BL379" i="1"/>
  <c r="BJ378" i="1"/>
  <c r="BK281" i="1"/>
  <c r="BM284" i="1"/>
  <c r="BG281" i="1"/>
  <c r="BM282" i="1"/>
  <c r="BI283" i="1"/>
  <c r="BJ284" i="1"/>
  <c r="BL282" i="1"/>
  <c r="BK282" i="1"/>
  <c r="BM283" i="1"/>
  <c r="BK285" i="1"/>
  <c r="BI284" i="1"/>
  <c r="BL284" i="1"/>
  <c r="BJ285" i="1"/>
  <c r="BM285" i="1"/>
  <c r="BJ282" i="1"/>
  <c r="BI285" i="1"/>
  <c r="BJ283" i="1"/>
  <c r="BI282" i="1"/>
  <c r="BM281" i="1"/>
  <c r="BL18" i="1"/>
  <c r="BM17" i="1"/>
  <c r="BI21" i="1"/>
  <c r="BL20" i="1"/>
  <c r="BM20" i="1"/>
  <c r="BJ17" i="1"/>
  <c r="BJ21" i="1"/>
  <c r="BM21" i="1"/>
  <c r="BI18" i="1"/>
  <c r="BJ20" i="1"/>
  <c r="BL17" i="1"/>
  <c r="BK17" i="1"/>
  <c r="BI20" i="1"/>
  <c r="BM19" i="1"/>
  <c r="BK20" i="1"/>
  <c r="BG17" i="1"/>
  <c r="BL21" i="1"/>
  <c r="BK19" i="1"/>
  <c r="BK21" i="1"/>
  <c r="BI17" i="1"/>
  <c r="BL19" i="1"/>
  <c r="BJ18" i="1"/>
  <c r="BJ19" i="1"/>
  <c r="BK18" i="1"/>
  <c r="BM95" i="1"/>
  <c r="BM99" i="1"/>
  <c r="BJ98" i="1"/>
  <c r="BM98" i="1"/>
  <c r="BK95" i="1"/>
  <c r="BL96" i="1"/>
  <c r="BI95" i="1"/>
  <c r="BL97" i="1"/>
  <c r="BJ99" i="1"/>
  <c r="BL95" i="1"/>
  <c r="BI99" i="1"/>
  <c r="BM96" i="1"/>
  <c r="BL98" i="1"/>
  <c r="BJ97" i="1"/>
  <c r="BG95" i="1"/>
  <c r="BK96" i="1"/>
  <c r="BM97" i="1"/>
  <c r="BJ95" i="1"/>
  <c r="BK99" i="1"/>
  <c r="BJ96" i="1"/>
  <c r="BI96" i="1"/>
  <c r="BL99" i="1"/>
  <c r="BK98" i="1"/>
  <c r="BI97" i="1"/>
  <c r="BI98" i="1"/>
  <c r="BK216" i="1"/>
  <c r="BJ319" i="1"/>
  <c r="BM351" i="1"/>
  <c r="BJ349" i="1"/>
  <c r="BL349" i="1"/>
  <c r="BK347" i="1"/>
  <c r="BM350" i="1"/>
  <c r="BM347" i="1"/>
  <c r="BJ347" i="1"/>
  <c r="BI351" i="1"/>
  <c r="BI348" i="1"/>
  <c r="BK350" i="1"/>
  <c r="BK349" i="1"/>
  <c r="BM348" i="1"/>
  <c r="BL351" i="1"/>
  <c r="BJ350" i="1"/>
  <c r="BI347" i="1"/>
  <c r="BL350" i="1"/>
  <c r="BJ348" i="1"/>
  <c r="BI350" i="1"/>
  <c r="BK348" i="1"/>
  <c r="BL348" i="1"/>
  <c r="BK351" i="1"/>
  <c r="BM349" i="1"/>
  <c r="BL347" i="1"/>
  <c r="BJ351" i="1"/>
  <c r="BI349" i="1"/>
  <c r="W347" i="1"/>
  <c r="BG113" i="1"/>
  <c r="BL116" i="1"/>
  <c r="BI114" i="1"/>
  <c r="BI115" i="1"/>
  <c r="BM116" i="1"/>
  <c r="BI116" i="1"/>
  <c r="BL115" i="1"/>
  <c r="BL114" i="1"/>
  <c r="BL113" i="1"/>
  <c r="BI117" i="1"/>
  <c r="BK115" i="1"/>
  <c r="BJ113" i="1"/>
  <c r="BM117" i="1"/>
  <c r="BK114" i="1"/>
  <c r="BI113" i="1"/>
  <c r="BK116" i="1"/>
  <c r="BM115" i="1"/>
  <c r="BJ114" i="1"/>
  <c r="BJ115" i="1"/>
  <c r="BM114" i="1"/>
  <c r="BJ117" i="1"/>
  <c r="BJ116" i="1"/>
  <c r="BM113" i="1"/>
  <c r="BL117" i="1"/>
  <c r="BK117" i="1"/>
  <c r="BG23" i="1"/>
  <c r="BI23" i="1"/>
  <c r="BL25" i="1"/>
  <c r="BK25" i="1"/>
  <c r="BJ26" i="1"/>
  <c r="BI24" i="1"/>
  <c r="BL27" i="1"/>
  <c r="BJ24" i="1"/>
  <c r="BI25" i="1"/>
  <c r="BJ25" i="1"/>
  <c r="BL23" i="1"/>
  <c r="BJ27" i="1"/>
  <c r="BL26" i="1"/>
  <c r="BM27" i="1"/>
  <c r="BK27" i="1"/>
  <c r="BI26" i="1"/>
  <c r="BM26" i="1"/>
  <c r="BK24" i="1"/>
  <c r="BM25" i="1"/>
  <c r="BL24" i="1"/>
  <c r="BI27" i="1"/>
  <c r="BK26" i="1"/>
  <c r="BJ23" i="1"/>
  <c r="BK23" i="1"/>
  <c r="BM24" i="1"/>
  <c r="BI341" i="1"/>
  <c r="BL344" i="1"/>
  <c r="BL343" i="1"/>
  <c r="BK341" i="1"/>
  <c r="BL342" i="1"/>
  <c r="BI344" i="1"/>
  <c r="BI343" i="1"/>
  <c r="BM343" i="1"/>
  <c r="BJ342" i="1"/>
  <c r="BK344" i="1"/>
  <c r="BI342" i="1"/>
  <c r="BM344" i="1"/>
  <c r="BK345" i="1"/>
  <c r="BL341" i="1"/>
  <c r="BI345" i="1"/>
  <c r="BJ345" i="1"/>
  <c r="BL345" i="1"/>
  <c r="BM341" i="1"/>
  <c r="BK343" i="1"/>
  <c r="BJ341" i="1"/>
  <c r="BJ343" i="1"/>
  <c r="BJ344" i="1"/>
  <c r="BK342" i="1"/>
  <c r="BG341" i="1"/>
  <c r="BM345" i="1"/>
  <c r="BG317" i="1"/>
  <c r="BL320" i="1"/>
  <c r="BI319" i="1"/>
  <c r="BJ321" i="1"/>
  <c r="BM317" i="1"/>
  <c r="BI320" i="1"/>
  <c r="BJ318" i="1"/>
  <c r="BL321" i="1"/>
  <c r="BM319" i="1"/>
  <c r="BK320" i="1"/>
  <c r="BK317" i="1"/>
  <c r="BJ320" i="1"/>
  <c r="BK321" i="1"/>
  <c r="BM318" i="1"/>
  <c r="BI321" i="1"/>
  <c r="BI318" i="1"/>
  <c r="BJ317" i="1"/>
  <c r="BL319" i="1"/>
  <c r="BI317" i="1"/>
  <c r="BL318" i="1"/>
  <c r="BM320" i="1"/>
  <c r="BL317" i="1"/>
  <c r="BM321" i="1"/>
  <c r="BG467" i="1"/>
  <c r="BL467" i="1"/>
  <c r="BJ471" i="1"/>
  <c r="BI468" i="1"/>
  <c r="BM470" i="1"/>
  <c r="BL470" i="1"/>
  <c r="BI467" i="1"/>
  <c r="BI470" i="1"/>
  <c r="BK471" i="1"/>
  <c r="BI471" i="1"/>
  <c r="BJ467" i="1"/>
  <c r="BI469" i="1"/>
  <c r="BK468" i="1"/>
  <c r="BJ468" i="1"/>
  <c r="BM469" i="1"/>
  <c r="BM468" i="1"/>
  <c r="BK470" i="1"/>
  <c r="BM467" i="1"/>
  <c r="BK469" i="1"/>
  <c r="BM471" i="1"/>
  <c r="BL471" i="1"/>
  <c r="BL469" i="1"/>
  <c r="BJ470" i="1"/>
  <c r="BJ469" i="1"/>
  <c r="BM57" i="1"/>
  <c r="BK54" i="1"/>
  <c r="BK53" i="1"/>
  <c r="BJ54" i="1"/>
  <c r="BL55" i="1"/>
  <c r="BK57" i="1"/>
  <c r="BK55" i="1"/>
  <c r="BL56" i="1"/>
  <c r="BL53" i="1"/>
  <c r="BM56" i="1"/>
  <c r="BJ53" i="1"/>
  <c r="BI53" i="1"/>
  <c r="BI55" i="1"/>
  <c r="BI54" i="1"/>
  <c r="BM54" i="1"/>
  <c r="BJ57" i="1"/>
  <c r="BG53" i="1"/>
  <c r="BJ56" i="1"/>
  <c r="BJ55" i="1"/>
  <c r="BI56" i="1"/>
  <c r="BK56" i="1"/>
  <c r="BL57" i="1"/>
  <c r="BI57" i="1"/>
  <c r="BM55" i="1"/>
  <c r="BM49" i="1"/>
  <c r="BI47" i="1"/>
  <c r="BK48" i="1"/>
  <c r="BM50" i="1"/>
  <c r="BL50" i="1"/>
  <c r="BM48" i="1"/>
  <c r="BI50" i="1"/>
  <c r="BJ47" i="1"/>
  <c r="BK51" i="1"/>
  <c r="BL48" i="1"/>
  <c r="BI48" i="1"/>
  <c r="BK50" i="1"/>
  <c r="BG47" i="1"/>
  <c r="BJ48" i="1"/>
  <c r="BJ49" i="1"/>
  <c r="BK47" i="1"/>
  <c r="BL49" i="1"/>
  <c r="BJ50" i="1"/>
  <c r="BI49" i="1"/>
  <c r="BK49" i="1"/>
  <c r="BL51" i="1"/>
  <c r="BJ51" i="1"/>
  <c r="BM51" i="1"/>
  <c r="BI51" i="1"/>
  <c r="BM47" i="1"/>
  <c r="BG41" i="1"/>
  <c r="BL45" i="1"/>
  <c r="BJ45" i="1"/>
  <c r="BM42" i="1"/>
  <c r="BK42" i="1"/>
  <c r="BJ41" i="1"/>
  <c r="BK45" i="1"/>
  <c r="BM45" i="1"/>
  <c r="BK41" i="1"/>
  <c r="BK43" i="1"/>
  <c r="BJ42" i="1"/>
  <c r="BM44" i="1"/>
  <c r="BM41" i="1"/>
  <c r="BI42" i="1"/>
  <c r="BL42" i="1"/>
  <c r="BI41" i="1"/>
  <c r="BI44" i="1"/>
  <c r="BL41" i="1"/>
  <c r="BM43" i="1"/>
  <c r="BL44" i="1"/>
  <c r="BI45" i="1"/>
  <c r="BK44" i="1"/>
  <c r="BJ43" i="1"/>
  <c r="BI43" i="1"/>
  <c r="BJ44" i="1"/>
  <c r="AZ287" i="1" l="1"/>
  <c r="AY287" i="1" s="1"/>
  <c r="BA287" i="1" s="1"/>
  <c r="BG245" i="1"/>
  <c r="BM249" i="1"/>
  <c r="BL249" i="1"/>
  <c r="BK249" i="1"/>
  <c r="BJ249" i="1"/>
  <c r="BI249" i="1"/>
  <c r="BM248" i="1"/>
  <c r="BL248" i="1"/>
  <c r="BK248" i="1"/>
  <c r="BJ248" i="1"/>
  <c r="BI248" i="1"/>
  <c r="BM247" i="1"/>
  <c r="BL247" i="1"/>
  <c r="BK247" i="1"/>
  <c r="BJ247" i="1"/>
  <c r="BI247" i="1"/>
  <c r="BM246" i="1"/>
  <c r="BL246" i="1"/>
  <c r="BK246" i="1"/>
  <c r="BJ246" i="1"/>
  <c r="BI246" i="1"/>
  <c r="BM245" i="1"/>
  <c r="BK245" i="1"/>
  <c r="BJ245" i="1"/>
  <c r="BI245" i="1"/>
  <c r="AL241" i="1"/>
  <c r="AL242" i="1" s="1"/>
  <c r="BA107" i="1"/>
  <c r="BD107" i="1"/>
  <c r="BI31" i="1"/>
  <c r="BI29" i="1"/>
  <c r="BI32" i="1"/>
  <c r="BL33" i="1"/>
  <c r="BJ30" i="1"/>
  <c r="BK33" i="1"/>
  <c r="BM33" i="1"/>
  <c r="BL29" i="1"/>
  <c r="BM32" i="1"/>
  <c r="BL30" i="1"/>
  <c r="BJ31" i="1"/>
  <c r="BK29" i="1"/>
  <c r="BL32" i="1"/>
  <c r="BI33" i="1"/>
  <c r="BJ33" i="1"/>
  <c r="BI30" i="1"/>
  <c r="BK32" i="1"/>
  <c r="BK31" i="1"/>
  <c r="BM30" i="1"/>
  <c r="BK30" i="1"/>
  <c r="BJ32" i="1"/>
  <c r="BJ29" i="1"/>
  <c r="BL31" i="1"/>
  <c r="BD287" i="1" l="1"/>
  <c r="BG287" i="1" s="1"/>
  <c r="AZ239" i="1"/>
  <c r="AY239" i="1" s="1"/>
  <c r="BA239" i="1" s="1"/>
  <c r="BG107" i="1"/>
  <c r="BK111" i="1"/>
  <c r="BL109" i="1"/>
  <c r="BI108" i="1"/>
  <c r="BM107" i="1"/>
  <c r="BL111" i="1"/>
  <c r="BL110" i="1"/>
  <c r="BJ110" i="1"/>
  <c r="BM109" i="1"/>
  <c r="BJ111" i="1"/>
  <c r="BL108" i="1"/>
  <c r="BJ107" i="1"/>
  <c r="BM111" i="1"/>
  <c r="BM110" i="1"/>
  <c r="BI107" i="1"/>
  <c r="BI111" i="1"/>
  <c r="BI109" i="1"/>
  <c r="BK108" i="1"/>
  <c r="BI110" i="1"/>
  <c r="BM108" i="1"/>
  <c r="BK109" i="1"/>
  <c r="BK107" i="1"/>
  <c r="BL107" i="1"/>
  <c r="BK110" i="1"/>
  <c r="BJ108" i="1"/>
  <c r="BM289" i="1" l="1"/>
  <c r="BD239" i="1"/>
  <c r="BI241" i="1" s="1"/>
  <c r="BM288" i="1"/>
  <c r="BK290" i="1"/>
  <c r="BJ287" i="1"/>
  <c r="BL289" i="1"/>
  <c r="BL290" i="1"/>
  <c r="BM291" i="1"/>
  <c r="BI290" i="1"/>
  <c r="BI289" i="1"/>
  <c r="BJ289" i="1"/>
  <c r="BJ291" i="1"/>
  <c r="BL291" i="1"/>
  <c r="BI291" i="1"/>
  <c r="BJ290" i="1"/>
  <c r="BM287" i="1"/>
  <c r="BI287" i="1"/>
  <c r="BK287" i="1"/>
  <c r="BK288" i="1"/>
  <c r="BJ288" i="1"/>
  <c r="BL288" i="1"/>
  <c r="BM290" i="1"/>
  <c r="BI288" i="1"/>
  <c r="BK291" i="1"/>
  <c r="BK289" i="1"/>
  <c r="BL243" i="1" l="1"/>
  <c r="BG239" i="1"/>
  <c r="BK241" i="1"/>
  <c r="BJ242" i="1"/>
  <c r="BI239" i="1"/>
  <c r="BK242" i="1"/>
  <c r="BL241" i="1"/>
  <c r="BL242" i="1"/>
  <c r="BL240" i="1"/>
  <c r="BM241" i="1"/>
  <c r="BJ243" i="1"/>
  <c r="BK239" i="1"/>
  <c r="BK240" i="1"/>
  <c r="BJ239" i="1"/>
  <c r="BM243" i="1"/>
  <c r="BM242" i="1"/>
  <c r="BJ241" i="1"/>
  <c r="BI243" i="1"/>
  <c r="BI242" i="1"/>
  <c r="BM239" i="1"/>
  <c r="BM240" i="1"/>
  <c r="BJ240" i="1"/>
  <c r="BK243" i="1"/>
  <c r="BI24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Oscar Eduardo Enciso Guzmán</author>
  </authors>
  <commentList>
    <comment ref="C11" authorId="0" shapeId="0" xr:uid="{00000000-0006-0000-0200-000001000000}">
      <text>
        <r>
          <rPr>
            <b/>
            <sz val="10"/>
            <color rgb="FF000000"/>
            <rFont val="Arial Narrow"/>
            <family val="2"/>
          </rPr>
          <t>Oscar Eduardo Enciso Guzmán:</t>
        </r>
        <r>
          <rPr>
            <sz val="10"/>
            <color rgb="FF000000"/>
            <rFont val="Arial Narrow"/>
            <family val="2"/>
          </rPr>
          <t xml:space="preserve">
</t>
        </r>
        <r>
          <rPr>
            <sz val="10"/>
            <color rgb="FF000000"/>
            <rFont val="Arial Narrow"/>
            <family val="2"/>
          </rPr>
          <t xml:space="preserve">
</t>
        </r>
        <r>
          <rPr>
            <b/>
            <sz val="12"/>
            <color rgb="FF000000"/>
            <rFont val="Arial Narrow"/>
            <family val="2"/>
          </rPr>
          <t xml:space="preserve">3.1 </t>
        </r>
        <r>
          <rPr>
            <sz val="12"/>
            <color rgb="FF000000"/>
            <rFont val="Arial Narrow"/>
            <family val="2"/>
          </rPr>
          <t>Numero de riesgo</t>
        </r>
        <r>
          <rPr>
            <sz val="10"/>
            <color rgb="FF000000"/>
            <rFont val="Arial Narrow"/>
            <family val="2"/>
          </rPr>
          <t xml:space="preserve"> </t>
        </r>
      </text>
    </comment>
    <comment ref="D11" authorId="0" shapeId="0" xr:uid="{00000000-0006-0000-0200-000002000000}">
      <text>
        <r>
          <rPr>
            <b/>
            <sz val="9"/>
            <color indexed="81"/>
            <rFont val="Tahoma"/>
            <family val="2"/>
          </rPr>
          <t xml:space="preserve">Oscar Eduardo Enciso Guzmán:
</t>
        </r>
        <r>
          <rPr>
            <sz val="9"/>
            <color indexed="81"/>
            <rFont val="Tahoma"/>
            <family val="2"/>
          </rPr>
          <t xml:space="preserve">
</t>
        </r>
        <r>
          <rPr>
            <b/>
            <sz val="12"/>
            <color indexed="81"/>
            <rFont val="Arial Narrow"/>
            <family val="2"/>
          </rPr>
          <t>3.2</t>
        </r>
        <r>
          <rPr>
            <sz val="12"/>
            <color indexed="81"/>
            <rFont val="Arial Narrow"/>
            <family val="2"/>
          </rPr>
          <t xml:space="preserve">
Elija una opción de la lista desplegable</t>
        </r>
      </text>
    </comment>
    <comment ref="E11" authorId="0" shapeId="0" xr:uid="{00000000-0006-0000-0200-000003000000}">
      <text>
        <r>
          <rPr>
            <b/>
            <sz val="9"/>
            <color indexed="81"/>
            <rFont val="Tahoma"/>
            <family val="2"/>
          </rPr>
          <t>Oscar Eduardo Enciso Guzmán:</t>
        </r>
        <r>
          <rPr>
            <sz val="9"/>
            <color indexed="81"/>
            <rFont val="Tahoma"/>
            <family val="2"/>
          </rPr>
          <t xml:space="preserve">
</t>
        </r>
        <r>
          <rPr>
            <sz val="12"/>
            <color indexed="81"/>
            <rFont val="Arial Narrow"/>
            <family val="2"/>
          </rPr>
          <t xml:space="preserve">
</t>
        </r>
        <r>
          <rPr>
            <b/>
            <sz val="12"/>
            <color indexed="81"/>
            <rFont val="Arial Narrow"/>
            <family val="2"/>
          </rPr>
          <t>3.3</t>
        </r>
        <r>
          <rPr>
            <sz val="12"/>
            <color indexed="81"/>
            <rFont val="Arial Narrow"/>
            <family val="2"/>
          </rPr>
          <t xml:space="preserve"> Seleccione según corresponda al Proceso</t>
        </r>
        <r>
          <rPr>
            <sz val="9"/>
            <color indexed="81"/>
            <rFont val="Tahoma"/>
            <family val="2"/>
          </rPr>
          <t xml:space="preserve"> </t>
        </r>
      </text>
    </comment>
    <comment ref="G11" authorId="0" shapeId="0" xr:uid="{00000000-0006-0000-0200-000004000000}">
      <text>
        <r>
          <rPr>
            <b/>
            <sz val="9"/>
            <color indexed="81"/>
            <rFont val="Tahoma"/>
            <family val="2"/>
          </rPr>
          <t>Oscar Eduardo Enciso Guzmán:</t>
        </r>
        <r>
          <rPr>
            <sz val="9"/>
            <color indexed="81"/>
            <rFont val="Tahoma"/>
            <family val="2"/>
          </rPr>
          <t xml:space="preserve">
</t>
        </r>
        <r>
          <rPr>
            <b/>
            <sz val="10"/>
            <color indexed="81"/>
            <rFont val="Arial Narrow"/>
            <family val="2"/>
          </rPr>
          <t>3.4</t>
        </r>
        <r>
          <rPr>
            <sz val="10"/>
            <color indexed="81"/>
            <rFont val="Arial Narrow"/>
            <family val="2"/>
          </rPr>
          <t xml:space="preserve"> Seleccione según corresponda al Proceso </t>
        </r>
      </text>
    </comment>
    <comment ref="H11" authorId="0" shapeId="0" xr:uid="{00000000-0006-0000-0200-00000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3.5 </t>
        </r>
        <r>
          <rPr>
            <sz val="10"/>
            <color indexed="81"/>
            <rFont val="Arial Narrow"/>
            <family val="2"/>
          </rPr>
          <t xml:space="preserve">IMPACTO: (qué)
</t>
        </r>
      </text>
    </comment>
    <comment ref="I11" authorId="0" shapeId="0" xr:uid="{00000000-0006-0000-0200-000006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3.6 </t>
        </r>
        <r>
          <rPr>
            <sz val="10"/>
            <color indexed="81"/>
            <rFont val="Arial Narrow"/>
            <family val="2"/>
          </rPr>
          <t>CAUSA INMEDIATA: (comó)</t>
        </r>
      </text>
    </comment>
    <comment ref="J11" authorId="0" shapeId="0" xr:uid="{00000000-0006-0000-0200-000007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3.7</t>
        </r>
        <r>
          <rPr>
            <sz val="10"/>
            <color indexed="81"/>
            <rFont val="Arial Narrow"/>
            <family val="2"/>
          </rPr>
          <t xml:space="preserve"> CAUSA RAIZ: 
(por qué)</t>
        </r>
      </text>
    </comment>
    <comment ref="K11" authorId="0" shapeId="0" xr:uid="{E63A671C-0337-4E21-A31C-D4A87F842982}">
      <text>
        <r>
          <rPr>
            <sz val="9"/>
            <color indexed="81"/>
            <rFont val="Tahoma"/>
            <family val="2"/>
          </rPr>
          <t>Código Asignado en el Sistema de Gestión Integral - ALMERA</t>
        </r>
      </text>
    </comment>
    <comment ref="L11" authorId="0" shapeId="0" xr:uid="{00000000-0006-0000-0200-000008000000}">
      <text>
        <r>
          <rPr>
            <b/>
            <sz val="9"/>
            <color indexed="81"/>
            <rFont val="Tahoma"/>
            <family val="2"/>
          </rPr>
          <t>Oscar Eduardo Enciso Guzmán:</t>
        </r>
        <r>
          <rPr>
            <sz val="9"/>
            <color indexed="81"/>
            <rFont val="Tahoma"/>
            <family val="2"/>
          </rPr>
          <t xml:space="preserve">
</t>
        </r>
        <r>
          <rPr>
            <b/>
            <sz val="11"/>
            <color indexed="81"/>
            <rFont val="Arial Narrow"/>
            <family val="2"/>
          </rPr>
          <t xml:space="preserve">3.8 </t>
        </r>
        <r>
          <rPr>
            <sz val="11"/>
            <color indexed="81"/>
            <rFont val="Arial Narrow"/>
            <family val="2"/>
          </rPr>
          <t>Para la descripción del Riesgo debe contener la siguiente estructura:
IMPACTO (qué) + CAUSA INMEDIATA (cómo) + CAUSA RAÍZ (por qué)
E iniciar la frase POSIBILIDAD DE y se analizan los anteriores aspectos
veasé la guía de admistración del riesgo (Numeral 9.5)</t>
        </r>
      </text>
    </comment>
    <comment ref="N11" authorId="0" shapeId="0" xr:uid="{00000000-0006-0000-0200-000009000000}">
      <text>
        <r>
          <rPr>
            <b/>
            <sz val="9"/>
            <color rgb="FF000000"/>
            <rFont val="Tahoma"/>
            <family val="2"/>
          </rPr>
          <t>Oscar Eduardo Enciso Guzmán:</t>
        </r>
        <r>
          <rPr>
            <sz val="9"/>
            <color rgb="FF000000"/>
            <rFont val="Tahoma"/>
            <family val="2"/>
          </rPr>
          <t xml:space="preserve">
</t>
        </r>
        <r>
          <rPr>
            <b/>
            <sz val="11"/>
            <color rgb="FF000000"/>
            <rFont val="Arial Narrow"/>
            <family val="2"/>
          </rPr>
          <t xml:space="preserve">3.9 </t>
        </r>
        <r>
          <rPr>
            <sz val="11"/>
            <color rgb="FF000000"/>
            <rFont val="Arial Narrow"/>
            <family val="2"/>
          </rPr>
          <t xml:space="preserve">
</t>
        </r>
        <r>
          <rPr>
            <sz val="11"/>
            <color rgb="FF000000"/>
            <rFont val="Arial Narrow"/>
            <family val="2"/>
          </rPr>
          <t xml:space="preserve">Selecciones lista despegable </t>
        </r>
      </text>
    </comment>
    <comment ref="O11" authorId="0" shapeId="0" xr:uid="{00000000-0006-0000-0200-00000A000000}">
      <text>
        <r>
          <rPr>
            <b/>
            <sz val="9"/>
            <color indexed="81"/>
            <rFont val="Tahoma"/>
            <family val="2"/>
          </rPr>
          <t>Oscar Eduardo Enciso Guzmán:</t>
        </r>
        <r>
          <rPr>
            <sz val="9"/>
            <color indexed="81"/>
            <rFont val="Tahoma"/>
            <family val="2"/>
          </rPr>
          <t xml:space="preserve">
</t>
        </r>
        <r>
          <rPr>
            <b/>
            <sz val="12"/>
            <color indexed="81"/>
            <rFont val="Arial Narrow"/>
            <family val="2"/>
          </rPr>
          <t xml:space="preserve">3.10 </t>
        </r>
        <r>
          <rPr>
            <sz val="12"/>
            <color indexed="81"/>
            <rFont val="Arial Narrow"/>
            <family val="2"/>
          </rPr>
          <t xml:space="preserve">
Selecciones lista despegable </t>
        </r>
      </text>
    </comment>
    <comment ref="AZ12" authorId="0" shapeId="0" xr:uid="{00000000-0006-0000-0200-00000B000000}">
      <text>
        <r>
          <rPr>
            <b/>
            <sz val="9"/>
            <color indexed="81"/>
            <rFont val="Tahoma"/>
            <family val="2"/>
          </rPr>
          <t xml:space="preserve">Oscar Eduardo Enciso Guzmán:
</t>
        </r>
        <r>
          <rPr>
            <sz val="10"/>
            <color indexed="81"/>
            <rFont val="Arial Narrow"/>
            <family val="2"/>
          </rPr>
          <t xml:space="preserve">
Es el porcentaje calculado en el eje de la probabilidad luego de efectuar los controles que atacaran el riesgo identificado
selección automatica </t>
        </r>
      </text>
    </comment>
    <comment ref="BB12" authorId="0" shapeId="0" xr:uid="{00000000-0006-0000-0200-00000C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Es el porcentaje calculado en el eje de impacto luego de efectuar los controles que atacaran el riesgo identificado
selección automatica </t>
        </r>
      </text>
    </comment>
    <comment ref="BD12" authorId="0" shapeId="0" xr:uid="{00000000-0006-0000-0200-00000D000000}">
      <text>
        <r>
          <rPr>
            <b/>
            <sz val="9"/>
            <color indexed="81"/>
            <rFont val="Tahoma"/>
            <family val="2"/>
          </rPr>
          <t>Oscar Eduardo Enciso Guzmán:</t>
        </r>
        <r>
          <rPr>
            <sz val="9"/>
            <color indexed="81"/>
            <rFont val="Tahoma"/>
            <family val="2"/>
          </rPr>
          <t xml:space="preserve">
D</t>
        </r>
        <r>
          <rPr>
            <sz val="10"/>
            <color indexed="81"/>
            <rFont val="Arial Narrow"/>
            <family val="2"/>
          </rPr>
          <t>efine la escala en la zona de riesgo establecida de la conjugacion de la probabilidad y el impacto luego de aplicar los controles.
Selección automatica</t>
        </r>
      </text>
    </comment>
    <comment ref="BE12" authorId="0" shapeId="0" xr:uid="{00000000-0006-0000-0200-00000E000000}">
      <text>
        <r>
          <rPr>
            <b/>
            <sz val="9"/>
            <color indexed="81"/>
            <rFont val="Tahoma"/>
            <family val="2"/>
          </rPr>
          <t>Oscar Eduardo Enciso Guzmán:</t>
        </r>
        <r>
          <rPr>
            <sz val="9"/>
            <color indexed="81"/>
            <rFont val="Tahoma"/>
            <family val="2"/>
          </rPr>
          <t xml:space="preserve">
</t>
        </r>
        <r>
          <rPr>
            <b/>
            <sz val="10"/>
            <color indexed="81"/>
            <rFont val="Arial Narrow"/>
            <family val="2"/>
          </rPr>
          <t>6.4</t>
        </r>
        <r>
          <rPr>
            <sz val="9"/>
            <color indexed="81"/>
            <rFont val="Tahoma"/>
            <family val="2"/>
          </rPr>
          <t xml:space="preserve">
</t>
        </r>
        <r>
          <rPr>
            <sz val="10"/>
            <color indexed="81"/>
            <rFont val="Arial Narrow"/>
            <family val="2"/>
          </rPr>
          <t>Decisión que se toma frente a un determinado nivel de riesgo</t>
        </r>
      </text>
    </comment>
    <comment ref="Q13" authorId="0" shapeId="0" xr:uid="{00000000-0006-0000-0200-00000F000000}">
      <text>
        <r>
          <rPr>
            <b/>
            <sz val="9"/>
            <color indexed="81"/>
            <rFont val="Tahoma"/>
            <family val="2"/>
          </rPr>
          <t>Oscar Eduardo Enciso Guzmán:</t>
        </r>
        <r>
          <rPr>
            <sz val="9"/>
            <color indexed="81"/>
            <rFont val="Tahoma"/>
            <family val="2"/>
          </rPr>
          <t xml:space="preserve">
</t>
        </r>
        <r>
          <rPr>
            <b/>
            <sz val="10"/>
            <color indexed="81"/>
            <rFont val="Arial Narrow"/>
            <family val="2"/>
          </rPr>
          <t>4.1</t>
        </r>
        <r>
          <rPr>
            <sz val="10"/>
            <color indexed="81"/>
            <rFont val="Arial Narrow"/>
            <family val="2"/>
          </rPr>
          <t xml:space="preserve"> Defina la frecuencia de la actividad según la tabla de probabilidad </t>
        </r>
      </text>
    </comment>
    <comment ref="R13" authorId="0" shapeId="0" xr:uid="{00000000-0006-0000-0200-000010000000}">
      <text>
        <r>
          <rPr>
            <b/>
            <sz val="9"/>
            <color rgb="FF000000"/>
            <rFont val="Tahoma"/>
            <family val="2"/>
          </rPr>
          <t>Oscar Eduardo Enciso Guzmán:</t>
        </r>
        <r>
          <rPr>
            <sz val="9"/>
            <color rgb="FF000000"/>
            <rFont val="Tahoma"/>
            <family val="2"/>
          </rPr>
          <t xml:space="preserve">
</t>
        </r>
        <r>
          <rPr>
            <sz val="9"/>
            <color rgb="FF000000"/>
            <rFont val="Tahoma"/>
            <family val="2"/>
          </rPr>
          <t xml:space="preserve">
</t>
        </r>
        <r>
          <rPr>
            <b/>
            <sz val="10"/>
            <color rgb="FF000000"/>
            <rFont val="Arial Narrow"/>
            <family val="2"/>
          </rPr>
          <t xml:space="preserve">4.2 </t>
        </r>
        <r>
          <rPr>
            <sz val="10"/>
            <color rgb="FF000000"/>
            <rFont val="Arial Narrow"/>
            <family val="2"/>
          </rPr>
          <t>dependiendo de la frecuencia de la actividad estas dos casillas se seleccionaran automaticamente.</t>
        </r>
      </text>
    </comment>
    <comment ref="T13" authorId="0" shapeId="0" xr:uid="{00000000-0006-0000-0200-000011000000}">
      <text>
        <r>
          <rPr>
            <b/>
            <sz val="9"/>
            <color indexed="81"/>
            <rFont val="Tahoma"/>
            <family val="2"/>
          </rPr>
          <t>Oscar Eduardo Enciso Guzmán:</t>
        </r>
        <r>
          <rPr>
            <sz val="9"/>
            <color indexed="81"/>
            <rFont val="Tahoma"/>
            <family val="2"/>
          </rPr>
          <t xml:space="preserve">
</t>
        </r>
        <r>
          <rPr>
            <b/>
            <sz val="10"/>
            <color indexed="81"/>
            <rFont val="Arial Narrow"/>
            <family val="2"/>
          </rPr>
          <t>4.3</t>
        </r>
        <r>
          <rPr>
            <sz val="10"/>
            <color indexed="81"/>
            <rFont val="Arial Narrow"/>
            <family val="2"/>
          </rPr>
          <t xml:space="preserve"> Se define por medio de impactos economicos o reputacionales. </t>
        </r>
      </text>
    </comment>
    <comment ref="V13" authorId="0" shapeId="0" xr:uid="{00000000-0006-0000-0200-000012000000}">
      <text>
        <r>
          <rPr>
            <b/>
            <sz val="9"/>
            <color indexed="81"/>
            <rFont val="Tahoma"/>
            <family val="2"/>
          </rPr>
          <t xml:space="preserve">Oscar Eduardo Enciso Guzmán:
</t>
        </r>
        <r>
          <rPr>
            <sz val="9"/>
            <color indexed="81"/>
            <rFont val="Tahoma"/>
            <family val="2"/>
          </rPr>
          <t xml:space="preserve">
</t>
        </r>
        <r>
          <rPr>
            <b/>
            <sz val="10"/>
            <color indexed="81"/>
            <rFont val="Tahoma"/>
            <family val="2"/>
          </rPr>
          <t>4.4</t>
        </r>
        <r>
          <rPr>
            <sz val="10"/>
            <color indexed="81"/>
            <rFont val="Tahoma"/>
            <family val="2"/>
          </rPr>
          <t xml:space="preserve"> </t>
        </r>
        <r>
          <rPr>
            <sz val="9"/>
            <color indexed="81"/>
            <rFont val="Tahoma"/>
            <family val="2"/>
          </rPr>
          <t xml:space="preserve">
</t>
        </r>
        <r>
          <rPr>
            <sz val="10"/>
            <color indexed="81"/>
            <rFont val="Arial Narrow"/>
            <family val="2"/>
          </rPr>
          <t xml:space="preserve">define la escala en la zona de riesgo establecida de la conjugacion de la probabilidad y el impacto. </t>
        </r>
      </text>
    </comment>
    <comment ref="X13" authorId="0" shapeId="0" xr:uid="{00000000-0006-0000-0200-000013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 
</t>
        </r>
        <r>
          <rPr>
            <b/>
            <sz val="11"/>
            <color indexed="81"/>
            <rFont val="Arial Narrow"/>
            <family val="2"/>
          </rPr>
          <t>-</t>
        </r>
        <r>
          <rPr>
            <sz val="11"/>
            <color indexed="81"/>
            <rFont val="Arial Narrow"/>
            <family val="2"/>
          </rPr>
          <t xml:space="preserve">Responsable de ejecutar el control  </t>
        </r>
        <r>
          <rPr>
            <b/>
            <sz val="12"/>
            <color indexed="81"/>
            <rFont val="Arial Narrow"/>
            <family val="2"/>
          </rPr>
          <t xml:space="preserve"> +
</t>
        </r>
        <r>
          <rPr>
            <sz val="12"/>
            <color indexed="81"/>
            <rFont val="Arial Narrow"/>
            <family val="2"/>
          </rPr>
          <t>- Periodicidad</t>
        </r>
        <r>
          <rPr>
            <sz val="11"/>
            <color indexed="81"/>
            <rFont val="Arial Narrow"/>
            <family val="2"/>
          </rPr>
          <t xml:space="preserve">
- Acción </t>
        </r>
        <r>
          <rPr>
            <b/>
            <sz val="14"/>
            <color indexed="81"/>
            <rFont val="Arial Narrow"/>
            <family val="2"/>
          </rPr>
          <t>+</t>
        </r>
        <r>
          <rPr>
            <sz val="11"/>
            <color indexed="81"/>
            <rFont val="Arial Narrow"/>
            <family val="2"/>
          </rPr>
          <t xml:space="preserve">
- Complemento </t>
        </r>
      </text>
    </comment>
    <comment ref="AL13" authorId="0" shapeId="0" xr:uid="{00000000-0006-0000-0200-000014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5.10
</t>
        </r>
        <r>
          <rPr>
            <sz val="10"/>
            <color indexed="81"/>
            <rFont val="Arial Narrow"/>
            <family val="2"/>
          </rPr>
          <t xml:space="preserve">Se coloca el resultado de la ecuación  
</t>
        </r>
        <r>
          <rPr>
            <b/>
            <sz val="10"/>
            <color indexed="81"/>
            <rFont val="Arial Narrow"/>
            <family val="2"/>
          </rPr>
          <t xml:space="preserve">(probabilidad inicial)%  </t>
        </r>
        <r>
          <rPr>
            <b/>
            <sz val="11"/>
            <color indexed="81"/>
            <rFont val="Arial Narrow"/>
            <family val="2"/>
          </rPr>
          <t>x</t>
        </r>
        <r>
          <rPr>
            <b/>
            <sz val="10"/>
            <color indexed="81"/>
            <rFont val="Arial Narrow"/>
            <family val="2"/>
          </rPr>
          <t xml:space="preserve">  (resultado cuantitativo)% = (valor) %
(probabilidad inicial)%  </t>
        </r>
        <r>
          <rPr>
            <b/>
            <sz val="11"/>
            <color indexed="81"/>
            <rFont val="Arial Narrow"/>
            <family val="2"/>
          </rPr>
          <t xml:space="preserve">- </t>
        </r>
        <r>
          <rPr>
            <b/>
            <sz val="10"/>
            <color indexed="81"/>
            <rFont val="Arial Narrow"/>
            <family val="2"/>
          </rPr>
          <t xml:space="preserve"> (valor)% = resultado %
</t>
        </r>
      </text>
    </comment>
    <comment ref="AM13" authorId="0" shapeId="0" xr:uid="{00000000-0006-0000-0200-000015000000}">
      <text>
        <r>
          <rPr>
            <b/>
            <sz val="9"/>
            <color indexed="81"/>
            <rFont val="Tahoma"/>
            <family val="2"/>
          </rPr>
          <t>Oscar Eduardo Enciso Guzmán:</t>
        </r>
        <r>
          <rPr>
            <sz val="9"/>
            <color indexed="81"/>
            <rFont val="Tahoma"/>
            <family val="2"/>
          </rPr>
          <t xml:space="preserve">
</t>
        </r>
        <r>
          <rPr>
            <b/>
            <sz val="10"/>
            <color indexed="81"/>
            <rFont val="Arial Narrow"/>
            <family val="2"/>
          </rPr>
          <t>5.11</t>
        </r>
        <r>
          <rPr>
            <sz val="10"/>
            <color indexed="81"/>
            <rFont val="Arial Narrow"/>
            <family val="2"/>
          </rPr>
          <t xml:space="preserve">
Se coloca el resultado de la ecuación  
</t>
        </r>
        <r>
          <rPr>
            <b/>
            <sz val="10"/>
            <color indexed="81"/>
            <rFont val="Arial Narrow"/>
            <family val="2"/>
          </rPr>
          <t>(Impacto inicial)%  x  (resultado cuantitativo)% = (valor) %
(Impacto inicial)%  -  (valor)% = resultado %</t>
        </r>
      </text>
    </comment>
    <comment ref="AA14" authorId="0" shapeId="0" xr:uid="{00000000-0006-0000-0200-000016000000}">
      <text>
        <r>
          <rPr>
            <b/>
            <sz val="9"/>
            <color indexed="81"/>
            <rFont val="Tahoma"/>
            <family val="2"/>
          </rPr>
          <t xml:space="preserve">Oscar Eduardo Enciso Guzmán:
</t>
        </r>
        <r>
          <rPr>
            <sz val="9"/>
            <color indexed="81"/>
            <rFont val="Tahoma"/>
            <family val="2"/>
          </rPr>
          <t xml:space="preserve">
</t>
        </r>
        <r>
          <rPr>
            <sz val="10"/>
            <color indexed="81"/>
            <rFont val="Arial Narrow"/>
            <family val="2"/>
          </rPr>
          <t>se define solo una opción de carácter TIPO</t>
        </r>
      </text>
    </comment>
    <comment ref="AG14" authorId="0" shapeId="0" xr:uid="{00000000-0006-0000-0200-000017000000}">
      <text>
        <r>
          <rPr>
            <b/>
            <sz val="9"/>
            <color indexed="81"/>
            <rFont val="Tahoma"/>
            <family val="2"/>
          </rPr>
          <t>Oscar Eduardo Enciso Guzmán:</t>
        </r>
        <r>
          <rPr>
            <sz val="9"/>
            <color indexed="81"/>
            <rFont val="Tahoma"/>
            <family val="2"/>
          </rPr>
          <t xml:space="preserve">
</t>
        </r>
        <r>
          <rPr>
            <sz val="10"/>
            <color indexed="81"/>
            <rFont val="Arial Narrow"/>
            <family val="2"/>
          </rPr>
          <t>Se define solo una opción de implementación</t>
        </r>
      </text>
    </comment>
    <comment ref="AK14" authorId="0" shapeId="0" xr:uid="{00000000-0006-0000-0200-000018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5.9</t>
        </r>
        <r>
          <rPr>
            <sz val="10"/>
            <color indexed="81"/>
            <rFont val="Arial Narrow"/>
            <family val="2"/>
          </rPr>
          <t xml:space="preserve">
Es el valor del control implementado para el riesgo identificado.</t>
        </r>
      </text>
    </comment>
    <comment ref="AN14" authorId="0" shapeId="0" xr:uid="{00000000-0006-0000-0200-000019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5.12 </t>
        </r>
        <r>
          <rPr>
            <sz val="10"/>
            <color indexed="81"/>
            <rFont val="Arial Narrow"/>
            <family val="2"/>
          </rPr>
          <t xml:space="preserve">
Seleccione según corresponda </t>
        </r>
      </text>
    </comment>
    <comment ref="AP14" authorId="0" shapeId="0" xr:uid="{00000000-0006-0000-0200-00001A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 xml:space="preserve">5.13 </t>
        </r>
        <r>
          <rPr>
            <sz val="10"/>
            <color indexed="81"/>
            <rFont val="Arial Narrow"/>
            <family val="2"/>
          </rPr>
          <t xml:space="preserve">
Seleccione según corresponda </t>
        </r>
      </text>
    </comment>
    <comment ref="AR14" authorId="0" shapeId="0" xr:uid="{00000000-0006-0000-0200-00001B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5.14 </t>
        </r>
        <r>
          <rPr>
            <sz val="10"/>
            <color indexed="81"/>
            <rFont val="Arial Narrow"/>
            <family val="2"/>
          </rPr>
          <t xml:space="preserve">
Seleccione según corresponda </t>
        </r>
      </text>
    </comment>
    <comment ref="BO14" authorId="0" shapeId="0" xr:uid="{00000000-0006-0000-0200-00001C000000}">
      <text>
        <r>
          <rPr>
            <b/>
            <sz val="9"/>
            <color indexed="81"/>
            <rFont val="Tahoma"/>
            <family val="2"/>
          </rPr>
          <t>Oscar Eduardo Enciso Guzmán:</t>
        </r>
        <r>
          <rPr>
            <sz val="9"/>
            <color indexed="81"/>
            <rFont val="Tahoma"/>
            <family val="2"/>
          </rPr>
          <t xml:space="preserve">
</t>
        </r>
        <r>
          <rPr>
            <b/>
            <sz val="10"/>
            <color indexed="81"/>
            <rFont val="Arial Narrow"/>
            <family val="2"/>
          </rPr>
          <t>7.1</t>
        </r>
        <r>
          <rPr>
            <sz val="10"/>
            <color indexed="81"/>
            <rFont val="Arial Narrow"/>
            <family val="2"/>
          </rPr>
          <t xml:space="preserve">
 Formula con su equipo de trabajo la actividad pertinente, el responsable, fecha, seguimiento y estado de su plan de accion frente al tratamiento de reduccion del mismo. </t>
        </r>
      </text>
    </comment>
    <comment ref="Y15" authorId="0" shapeId="0" xr:uid="{00000000-0006-0000-0200-00001D000000}">
      <text>
        <r>
          <rPr>
            <b/>
            <sz val="9"/>
            <color indexed="81"/>
            <rFont val="Tahoma"/>
            <family val="2"/>
          </rPr>
          <t>Oscar Eduardo Enciso Guzmán:</t>
        </r>
        <r>
          <rPr>
            <sz val="9"/>
            <color indexed="81"/>
            <rFont val="Tahoma"/>
            <family val="2"/>
          </rPr>
          <t xml:space="preserve">
</t>
        </r>
        <r>
          <rPr>
            <b/>
            <sz val="10"/>
            <color indexed="81"/>
            <rFont val="Arial Narrow"/>
            <family val="2"/>
          </rPr>
          <t>5.2</t>
        </r>
        <r>
          <rPr>
            <sz val="10"/>
            <color indexed="81"/>
            <rFont val="Arial Narrow"/>
            <family val="2"/>
          </rPr>
          <t xml:space="preserve">
definir si el control atacá a la probabilidad</t>
        </r>
      </text>
    </comment>
    <comment ref="Z15" authorId="0" shapeId="0" xr:uid="{00000000-0006-0000-0200-00001E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5.3</t>
        </r>
        <r>
          <rPr>
            <sz val="10"/>
            <color indexed="81"/>
            <rFont val="Arial Narrow"/>
            <family val="2"/>
          </rPr>
          <t xml:space="preserve">
definir si el control atacá al impacto.</t>
        </r>
      </text>
    </comment>
    <comment ref="AA15" authorId="0" shapeId="0" xr:uid="{00000000-0006-0000-0200-00001F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5.4 </t>
        </r>
        <r>
          <rPr>
            <sz val="10"/>
            <color indexed="81"/>
            <rFont val="Arial Narrow"/>
            <family val="2"/>
          </rPr>
          <t xml:space="preserve">
Va a las causas del riesgo Atacan la probabilidad de ocurrencia del riesgo</t>
        </r>
      </text>
    </comment>
    <comment ref="AC15" authorId="0" shapeId="0" xr:uid="{00000000-0006-0000-0200-000020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5.5 </t>
        </r>
        <r>
          <rPr>
            <sz val="10"/>
            <color indexed="81"/>
            <rFont val="Arial Narrow"/>
            <family val="2"/>
          </rPr>
          <t xml:space="preserve">
Detecta que algo ocurre y devuelve el proceso a los controles preventivos Atacan la probabilidad de ocurrencia del riesgo</t>
        </r>
      </text>
    </comment>
    <comment ref="AE15" authorId="0" shapeId="0" xr:uid="{00000000-0006-0000-0200-00002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5.6 </t>
        </r>
        <r>
          <rPr>
            <sz val="10"/>
            <color indexed="81"/>
            <rFont val="Arial Narrow"/>
            <family val="2"/>
          </rPr>
          <t xml:space="preserve">
Atacan el impacto frente a la materialización del riesgo</t>
        </r>
      </text>
    </comment>
    <comment ref="AG15" authorId="0" shapeId="0" xr:uid="{00000000-0006-0000-0200-000022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5.7</t>
        </r>
        <r>
          <rPr>
            <sz val="10"/>
            <color indexed="81"/>
            <rFont val="Arial Narrow"/>
            <family val="2"/>
          </rPr>
          <t xml:space="preserve">
controles que son ejecutados por un sistema.</t>
        </r>
      </text>
    </comment>
    <comment ref="AI15" authorId="0" shapeId="0" xr:uid="{00000000-0006-0000-0200-000023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5.8</t>
        </r>
        <r>
          <rPr>
            <sz val="10"/>
            <color indexed="81"/>
            <rFont val="Arial Narrow"/>
            <family val="2"/>
          </rPr>
          <t xml:space="preserve">
controles que son ejecutados por personas</t>
        </r>
      </text>
    </comment>
    <comment ref="AT15" authorId="0" shapeId="0" xr:uid="{00000000-0006-0000-0200-000024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5.15</t>
        </r>
        <r>
          <rPr>
            <sz val="10"/>
            <color indexed="81"/>
            <rFont val="Arial Narrow"/>
            <family val="2"/>
          </rPr>
          <t xml:space="preserve">
Acción </t>
        </r>
      </text>
    </comment>
    <comment ref="AU15" authorId="0" shapeId="0" xr:uid="{00000000-0006-0000-0200-000025000000}">
      <text>
        <r>
          <rPr>
            <b/>
            <sz val="9"/>
            <color indexed="81"/>
            <rFont val="Tahoma"/>
            <family val="2"/>
          </rPr>
          <t>Oscar Eduardo Enciso Guzmán:</t>
        </r>
        <r>
          <rPr>
            <sz val="9"/>
            <color indexed="81"/>
            <rFont val="Tahoma"/>
            <family val="2"/>
          </rPr>
          <t xml:space="preserve">
</t>
        </r>
        <r>
          <rPr>
            <b/>
            <sz val="10"/>
            <color indexed="81"/>
            <rFont val="Arial Narrow"/>
            <family val="2"/>
          </rPr>
          <t>5.16</t>
        </r>
        <r>
          <rPr>
            <sz val="9"/>
            <color indexed="81"/>
            <rFont val="Tahoma"/>
            <family val="2"/>
          </rPr>
          <t xml:space="preserve">
</t>
        </r>
        <r>
          <rPr>
            <sz val="10"/>
            <color indexed="81"/>
            <rFont val="Arial Narrow"/>
            <family val="2"/>
          </rPr>
          <t xml:space="preserve">Es la frecuencia con que la se realiza la actividad 
seleciona la opción de la lista desplegable </t>
        </r>
      </text>
    </comment>
    <comment ref="AV15" authorId="0" shapeId="0" xr:uid="{00000000-0006-0000-0200-000026000000}">
      <text>
        <r>
          <rPr>
            <b/>
            <sz val="9"/>
            <color indexed="81"/>
            <rFont val="Tahoma"/>
            <family val="2"/>
          </rPr>
          <t>Oscar Eduardo Enciso Guzmán:</t>
        </r>
        <r>
          <rPr>
            <sz val="9"/>
            <color indexed="81"/>
            <rFont val="Tahoma"/>
            <family val="2"/>
          </rPr>
          <t xml:space="preserve">
</t>
        </r>
        <r>
          <rPr>
            <b/>
            <sz val="10"/>
            <color indexed="81"/>
            <rFont val="Arial Narrow"/>
            <family val="2"/>
          </rPr>
          <t>5.17</t>
        </r>
        <r>
          <rPr>
            <sz val="10"/>
            <color indexed="81"/>
            <rFont val="Arial Narrow"/>
            <family val="2"/>
          </rPr>
          <t xml:space="preserve">
Evidencias </t>
        </r>
      </text>
    </comment>
    <comment ref="AX15" authorId="0" shapeId="0" xr:uid="{00000000-0006-0000-0200-000027000000}">
      <text>
        <r>
          <rPr>
            <b/>
            <sz val="9"/>
            <color indexed="81"/>
            <rFont val="Tahoma"/>
            <family val="2"/>
          </rPr>
          <t>Oscar Eduardo Enciso Guzmán:</t>
        </r>
        <r>
          <rPr>
            <sz val="9"/>
            <color indexed="81"/>
            <rFont val="Tahoma"/>
            <family val="2"/>
          </rPr>
          <t xml:space="preserve">
</t>
        </r>
        <r>
          <rPr>
            <sz val="10"/>
            <color indexed="81"/>
            <rFont val="Arial Narrow"/>
            <family val="2"/>
          </rPr>
          <t>Profesional a cargo de subir las evidencias al aplicativo ALMERA en la perioricidad definida el cual sera matriculado como responsable del proceso o subproceso.</t>
        </r>
      </text>
    </comment>
    <comment ref="BI15" authorId="0" shapeId="0" xr:uid="{00000000-0006-0000-0200-000028000000}">
      <text>
        <r>
          <rPr>
            <b/>
            <sz val="9"/>
            <color indexed="81"/>
            <rFont val="Tahoma"/>
            <family val="2"/>
          </rPr>
          <t>Oscar Eduardo Enciso Guzmán:</t>
        </r>
        <r>
          <rPr>
            <sz val="9"/>
            <color indexed="81"/>
            <rFont val="Tahoma"/>
            <family val="2"/>
          </rPr>
          <t xml:space="preserve">
</t>
        </r>
        <r>
          <rPr>
            <b/>
            <sz val="10"/>
            <color indexed="81"/>
            <rFont val="Arial Narrow"/>
            <family val="2"/>
          </rPr>
          <t>Mapa de calor</t>
        </r>
        <r>
          <rPr>
            <sz val="10"/>
            <color indexed="81"/>
            <rFont val="Arial Narrow"/>
            <family val="2"/>
          </rPr>
          <t xml:space="preserve"> donde se visualiza la efectividad de los controles y la reduccion del riesgo (inherente y residual)</t>
        </r>
      </text>
    </comment>
    <comment ref="BV16" authorId="0" shapeId="0" xr:uid="{00000000-0006-0000-0200-000029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7.2</t>
        </r>
        <r>
          <rPr>
            <sz val="10"/>
            <color indexed="81"/>
            <rFont val="Arial Narrow"/>
            <family val="2"/>
          </rPr>
          <t xml:space="preserve">
Actividad que se debe realizar de forma inmediata al momento de presenciar una materialización del riesgo identificado </t>
        </r>
      </text>
    </comment>
    <comment ref="BX16" authorId="0" shapeId="0" xr:uid="{00000000-0006-0000-0200-00002A000000}">
      <text>
        <r>
          <rPr>
            <b/>
            <sz val="9"/>
            <color indexed="81"/>
            <rFont val="Tahoma"/>
            <family val="2"/>
          </rPr>
          <t>Oscar Eduardo Enciso Guzmán:</t>
        </r>
        <r>
          <rPr>
            <sz val="9"/>
            <color indexed="81"/>
            <rFont val="Tahoma"/>
            <family val="2"/>
          </rPr>
          <t xml:space="preserve">
</t>
        </r>
        <r>
          <rPr>
            <sz val="10"/>
            <color indexed="81"/>
            <rFont val="Arial Narrow"/>
            <family val="2"/>
          </rPr>
          <t>Nombre del profesional encargado de efectuar la actividad al momento de evidenciarse la materialización del riesgo.</t>
        </r>
      </text>
    </comment>
  </commentList>
</comments>
</file>

<file path=xl/sharedStrings.xml><?xml version="1.0" encoding="utf-8"?>
<sst xmlns="http://schemas.openxmlformats.org/spreadsheetml/2006/main" count="7534" uniqueCount="2521">
  <si>
    <t>SUBRED INTEGRADA DE SERVICIOS DE SALUD SUR E.S.E.</t>
  </si>
  <si>
    <t>MATRIZ INSTITUCIONAL DE RIESGOS DE GESTIÓN</t>
  </si>
  <si>
    <t>DE-GRI-FT-03 V4</t>
  </si>
  <si>
    <t>INSTRUCTIVO MATRIZ INSTITUCIONAL DE RIESGOS "GESTIÓN"</t>
  </si>
  <si>
    <t>Antes de dar inicio a la identificación de los Riesgos de su proceso tenga en cuenta que en la hoja 3. "Ciclo de Riesgos" va a encontrar celdas en color Verde (En estas debera documentar lo solicitado)
 y en las celdas de color azul en algunos casos va a tener que seleccionar de una lista desplegable y en otros casos aparecera un resultado ya que puede estar formulada.</t>
  </si>
  <si>
    <t>1 FASE</t>
  </si>
  <si>
    <r>
      <t>1.</t>
    </r>
    <r>
      <rPr>
        <b/>
        <sz val="11"/>
        <rFont val="Arial Narrow"/>
        <family val="2"/>
      </rPr>
      <t xml:space="preserve"> Hoja Contexto Estratégico: </t>
    </r>
    <r>
      <rPr>
        <sz val="11"/>
        <rFont val="Arial Narrow"/>
        <family val="2"/>
      </rPr>
      <t>Se encuentar el informe FODA correspondiente a la Subred.</t>
    </r>
  </si>
  <si>
    <r>
      <t xml:space="preserve">2. </t>
    </r>
    <r>
      <rPr>
        <b/>
        <sz val="11"/>
        <rFont val="Arial Narrow"/>
        <family val="2"/>
      </rPr>
      <t>Hoja Contexto Estratégico por Proceso</t>
    </r>
    <r>
      <rPr>
        <sz val="11"/>
        <rFont val="Arial Narrow"/>
        <family val="2"/>
      </rPr>
      <t>: Diligenciar el FODA del Proceso.</t>
    </r>
  </si>
  <si>
    <r>
      <t xml:space="preserve">3. </t>
    </r>
    <r>
      <rPr>
        <b/>
        <sz val="11"/>
        <rFont val="Arial Narrow"/>
        <family val="2"/>
      </rPr>
      <t>Hoja Matriz Institucional de Riesgos:</t>
    </r>
    <r>
      <rPr>
        <sz val="11"/>
        <rFont val="Arial Narrow"/>
        <family val="2"/>
      </rPr>
      <t xml:space="preserve"> Identificación,  evaluación, analísis, valoración, plan de acción y autocontrol de riesgos institucionales.</t>
    </r>
  </si>
  <si>
    <t>3.1 IDENTIFICACIÓN DE RIESGOS</t>
  </si>
  <si>
    <r>
      <t xml:space="preserve">3.1 </t>
    </r>
    <r>
      <rPr>
        <b/>
        <sz val="11"/>
        <rFont val="Arial Narrow"/>
        <family val="2"/>
      </rPr>
      <t xml:space="preserve">N° </t>
    </r>
    <r>
      <rPr>
        <sz val="11"/>
        <rFont val="Arial Narrow"/>
        <family val="2"/>
      </rPr>
      <t>Número de riesgo identificado.</t>
    </r>
  </si>
  <si>
    <t>3.2 Seleccione de las listas desplegables el Proceso al cual corresponda.</t>
  </si>
  <si>
    <t>3.3 Seleccione de las listas desplegables el Objetivo del mismo según corresponda.</t>
  </si>
  <si>
    <r>
      <t xml:space="preserve">3.4 </t>
    </r>
    <r>
      <rPr>
        <b/>
        <sz val="11"/>
        <rFont val="Arial Narrow"/>
        <family val="2"/>
      </rPr>
      <t xml:space="preserve">Tipologia: </t>
    </r>
    <r>
      <rPr>
        <sz val="11"/>
        <rFont val="Arial Narrow"/>
        <family val="2"/>
      </rPr>
      <t>Se refiere aquellos riesgos que estén presentes en un sistema económico y reputacional. Y esta se deriva dentro de los Operacionales, de corrupción y seguridad digital.</t>
    </r>
  </si>
  <si>
    <r>
      <t xml:space="preserve">3.5 </t>
    </r>
    <r>
      <rPr>
        <b/>
        <sz val="11"/>
        <rFont val="Arial Narrow"/>
        <family val="2"/>
      </rPr>
      <t>Impacto</t>
    </r>
    <r>
      <rPr>
        <sz val="11"/>
        <rFont val="Arial Narrow"/>
        <family val="2"/>
      </rPr>
      <t>: El área de impacto es la consecuencia económica o reputacional a la cual se ve expuesta la organización en caso de materializarse un riesgo. Los impactos que aplican son afectación económica (o presupuestal) y reputacional.</t>
    </r>
  </si>
  <si>
    <r>
      <t xml:space="preserve">3.6 </t>
    </r>
    <r>
      <rPr>
        <b/>
        <sz val="11"/>
        <rFont val="Arial Narrow"/>
        <family val="2"/>
      </rPr>
      <t>Causa inmediata:</t>
    </r>
    <r>
      <rPr>
        <sz val="11"/>
        <rFont val="Arial Narrow"/>
        <family val="2"/>
      </rPr>
      <t xml:space="preserve"> Circunstancias o situaciones más evidentes sobre las cuales se presenta el riesgo, las mismas no constituyen la causa principal o base para que se presente el riesgo.</t>
    </r>
  </si>
  <si>
    <r>
      <t xml:space="preserve">3.7 </t>
    </r>
    <r>
      <rPr>
        <b/>
        <sz val="11"/>
        <rFont val="Arial Narrow"/>
        <family val="2"/>
      </rPr>
      <t>Causa Raiz:</t>
    </r>
    <r>
      <rPr>
        <sz val="11"/>
        <rFont val="Arial Narrow"/>
        <family val="2"/>
      </rPr>
      <t xml:space="preserve"> Es la causa principal o básica, corresponden a las razones por la cuales se puede presentar el riesgo.</t>
    </r>
  </si>
  <si>
    <r>
      <t xml:space="preserve">3.8 </t>
    </r>
    <r>
      <rPr>
        <b/>
        <sz val="11"/>
        <rFont val="Arial Narrow"/>
        <family val="2"/>
      </rPr>
      <t xml:space="preserve">Riesgo: </t>
    </r>
    <r>
      <rPr>
        <sz val="11"/>
        <rFont val="Arial Narrow"/>
        <family val="2"/>
      </rPr>
      <t>posibilidad del Impacto + causa imediata + causa raiz  (siempre debe empezar el riesgo con "posibilidad de").</t>
    </r>
  </si>
  <si>
    <r>
      <t xml:space="preserve">3.9 </t>
    </r>
    <r>
      <rPr>
        <b/>
        <sz val="11"/>
        <rFont val="Arial Narrow"/>
        <family val="2"/>
      </rPr>
      <t>Factor de riesgo:</t>
    </r>
    <r>
      <rPr>
        <sz val="11"/>
        <rFont val="Arial Narrow"/>
        <family val="2"/>
      </rPr>
      <t xml:space="preserve"> permite agrupar los riesgos identificados, ve su clasificacion y manejo en el Manual de administracion del riesgos </t>
    </r>
  </si>
  <si>
    <r>
      <t xml:space="preserve">3.10 </t>
    </r>
    <r>
      <rPr>
        <b/>
        <sz val="11"/>
        <rFont val="Arial Narrow"/>
        <family val="2"/>
      </rPr>
      <t xml:space="preserve">Clasificación del riesgo: </t>
    </r>
    <r>
      <rPr>
        <sz val="11"/>
        <rFont val="Arial Narrow"/>
        <family val="2"/>
      </rPr>
      <t>Seleccione de las listas desplegables según corresponda el factor del riesgo.</t>
    </r>
  </si>
  <si>
    <t>4. EVALUACIÓN DE RIESGOS</t>
  </si>
  <si>
    <r>
      <t xml:space="preserve">4.1 </t>
    </r>
    <r>
      <rPr>
        <b/>
        <sz val="11"/>
        <rFont val="Arial Narrow"/>
        <family val="2"/>
      </rPr>
      <t>Frecuencia:</t>
    </r>
    <r>
      <rPr>
        <sz val="11"/>
        <rFont val="Arial Narrow"/>
        <family val="2"/>
      </rPr>
      <t xml:space="preserve"> La exposición al riesgo estará asociada al proceso o actividad que se esté analizando, es decir, al número de veces que se pasa por el punto de riesgo en el periodo de 1 año.</t>
    </r>
  </si>
  <si>
    <r>
      <t xml:space="preserve">4.2 </t>
    </r>
    <r>
      <rPr>
        <b/>
        <sz val="11"/>
        <rFont val="Arial Narrow"/>
        <family val="2"/>
      </rPr>
      <t>Probabilidad:</t>
    </r>
    <r>
      <rPr>
        <sz val="11"/>
        <rFont val="Arial Narrow"/>
        <family val="2"/>
      </rPr>
      <t xml:space="preserve"> se seleccionara automaticamente dependiendo de su actividad. Dependiendo el analisis en la tabla de probabilidad de la Hoja #4.</t>
    </r>
  </si>
  <si>
    <r>
      <t>4.3</t>
    </r>
    <r>
      <rPr>
        <b/>
        <sz val="11"/>
        <rFont val="Arial Narrow"/>
        <family val="2"/>
      </rPr>
      <t xml:space="preserve"> Impacto:</t>
    </r>
    <r>
      <rPr>
        <sz val="11"/>
        <rFont val="Arial Narrow"/>
        <family val="2"/>
      </rPr>
      <t xml:space="preserve"> Son las consecuencias que puede ocasionar a la entidad la materalización del riesgo</t>
    </r>
    <r>
      <rPr>
        <b/>
        <sz val="11"/>
        <rFont val="Arial Narrow"/>
        <family val="2"/>
      </rPr>
      <t xml:space="preserve">, </t>
    </r>
    <r>
      <rPr>
        <sz val="11"/>
        <rFont val="Arial Narrow"/>
        <family val="2"/>
      </rPr>
      <t>y estan asociadas frente a la afectacion economica y reputacional de la entidad. Dependiendo el analisis en la tabla de probabilidad de la Hoja #4.</t>
    </r>
  </si>
  <si>
    <r>
      <t xml:space="preserve">4.4 </t>
    </r>
    <r>
      <rPr>
        <b/>
        <sz val="11"/>
        <rFont val="Arial Narrow"/>
        <family val="2"/>
      </rPr>
      <t xml:space="preserve">Riesgos Inherente / Zona de riesgo: </t>
    </r>
    <r>
      <rPr>
        <sz val="11"/>
        <rFont val="Arial Narrow"/>
        <family val="2"/>
      </rPr>
      <t>Es la combinación de la probabilidad e impacto y se refeljará en el cuadrante y/o zona del cuadro de calor antes de aplicarsen los controles (vease # 6.5 de la Mapa de calor).</t>
    </r>
  </si>
  <si>
    <t xml:space="preserve">2 FASE </t>
  </si>
  <si>
    <t xml:space="preserve">5. ANALÍSIS DE CONTROLES </t>
  </si>
  <si>
    <t>5.1 Descripción de control:</t>
  </si>
  <si>
    <t>Documente el control que empleará para el riesgo identificado, para esta adecuada redacción del control se debe tener 3 parametros importantes: Responsable + acción + complemento.</t>
  </si>
  <si>
    <r>
      <rPr>
        <b/>
        <sz val="11"/>
        <rFont val="Arial Narrow"/>
        <family val="2"/>
      </rPr>
      <t>Responsable:</t>
    </r>
    <r>
      <rPr>
        <sz val="11"/>
        <rFont val="Arial Narrow"/>
        <family val="2"/>
      </rPr>
      <t xml:space="preserve"> Identifica el cargo del servidor que ejecuta el control, en caso de que sean controles automáticos se identificará el sistema que realiza la actividad.</t>
    </r>
  </si>
  <si>
    <r>
      <rPr>
        <b/>
        <sz val="11"/>
        <rFont val="Arial Narrow"/>
        <family val="2"/>
      </rPr>
      <t xml:space="preserve">Acción: </t>
    </r>
    <r>
      <rPr>
        <sz val="11"/>
        <rFont val="Arial Narrow"/>
        <family val="2"/>
      </rPr>
      <t>Se determina mediante verbos que indican la acción que deben realizar como parte del control.</t>
    </r>
  </si>
  <si>
    <r>
      <rPr>
        <b/>
        <sz val="11"/>
        <rFont val="Arial Narrow"/>
        <family val="2"/>
      </rPr>
      <t>Complemento: C</t>
    </r>
    <r>
      <rPr>
        <sz val="11"/>
        <rFont val="Arial Narrow"/>
        <family val="2"/>
      </rPr>
      <t>orresponde a los detalles que permiten identificar claramente el objeto del control.</t>
    </r>
  </si>
  <si>
    <r>
      <t xml:space="preserve">5.2 </t>
    </r>
    <r>
      <rPr>
        <b/>
        <sz val="11"/>
        <rFont val="Arial Narrow"/>
        <family val="2"/>
      </rPr>
      <t>Probabilidad:</t>
    </r>
    <r>
      <rPr>
        <sz val="11"/>
        <rFont val="Arial Narrow"/>
        <family val="2"/>
      </rPr>
      <t xml:space="preserve"> Según la descripción del control aplicar si ataca directamente la probabilidad seleccionada en el numeral 4.1</t>
    </r>
  </si>
  <si>
    <r>
      <t xml:space="preserve">5.3 </t>
    </r>
    <r>
      <rPr>
        <b/>
        <sz val="11"/>
        <rFont val="Arial Narrow"/>
        <family val="2"/>
      </rPr>
      <t>Impacto: S</t>
    </r>
    <r>
      <rPr>
        <sz val="11"/>
        <rFont val="Arial Narrow"/>
        <family val="2"/>
      </rPr>
      <t>egún la descripción del control aplicar si ataca directamente la probabilidad seleccionada en el numeral 4.3</t>
    </r>
  </si>
  <si>
    <r>
      <t xml:space="preserve">5.4 </t>
    </r>
    <r>
      <rPr>
        <b/>
        <sz val="11"/>
        <rFont val="Arial Narrow"/>
        <family val="2"/>
      </rPr>
      <t>Control preventivo:</t>
    </r>
    <r>
      <rPr>
        <sz val="11"/>
        <rFont val="Arial Narrow"/>
        <family val="2"/>
      </rPr>
      <t xml:space="preserve"> Control accionado en la entrada del proceso y antes de que se realice la actividad originadora del riesgo, se busca establecer las condiciones que aseguren el resultado final esperado. </t>
    </r>
  </si>
  <si>
    <r>
      <t>5.5</t>
    </r>
    <r>
      <rPr>
        <b/>
        <sz val="11"/>
        <rFont val="Arial Narrow"/>
        <family val="2"/>
      </rPr>
      <t xml:space="preserve"> Control detectivo: </t>
    </r>
    <r>
      <rPr>
        <sz val="11"/>
        <rFont val="Arial Narrow"/>
        <family val="2"/>
      </rPr>
      <t>control accionado durante la ejecución del proceso. Estos controles detectan el riesgo, pero generan reprocesos.</t>
    </r>
  </si>
  <si>
    <r>
      <t xml:space="preserve">5.6 </t>
    </r>
    <r>
      <rPr>
        <b/>
        <sz val="11"/>
        <rFont val="Arial Narrow"/>
        <family val="2"/>
      </rPr>
      <t xml:space="preserve">Control correctivo: </t>
    </r>
    <r>
      <rPr>
        <sz val="11"/>
        <rFont val="Arial Narrow"/>
        <family val="2"/>
      </rPr>
      <t>control accionado en la salida del proceso y después de que se materializa el riesgo. Estos controles tienen costos implícitos.</t>
    </r>
  </si>
  <si>
    <r>
      <t xml:space="preserve">5.7 </t>
    </r>
    <r>
      <rPr>
        <b/>
        <sz val="11"/>
        <rFont val="Arial Narrow"/>
        <family val="2"/>
      </rPr>
      <t>Automático:</t>
    </r>
    <r>
      <rPr>
        <sz val="11"/>
        <rFont val="Arial Narrow"/>
        <family val="2"/>
      </rPr>
      <t xml:space="preserve"> Son actividades de procesamiento o validación de información que se ejecutan por un sistema y/o aplicativo de manera automática sin la intervención de personas para su realización.</t>
    </r>
  </si>
  <si>
    <t>(Probabilidad inicial)%  x  (Resultado cuantitativo)% = (Valor) %
(Probabilidad inicial)%  -  (Valor)% = Resultado %</t>
  </si>
  <si>
    <r>
      <t>5.8</t>
    </r>
    <r>
      <rPr>
        <b/>
        <sz val="11"/>
        <rFont val="Arial Narrow"/>
        <family val="2"/>
      </rPr>
      <t xml:space="preserve"> Manual: </t>
    </r>
    <r>
      <rPr>
        <sz val="11"/>
        <rFont val="Arial Narrow"/>
        <family val="2"/>
      </rPr>
      <t>Controles que son ejecutados por una persona, tiene implícito el error humano.</t>
    </r>
  </si>
  <si>
    <r>
      <t>5.9</t>
    </r>
    <r>
      <rPr>
        <b/>
        <sz val="11"/>
        <rFont val="Arial Narrow"/>
        <family val="2"/>
      </rPr>
      <t xml:space="preserve"> Resultado: </t>
    </r>
    <r>
      <rPr>
        <sz val="11"/>
        <rFont val="Arial Narrow"/>
        <family val="2"/>
      </rPr>
      <t>es el valor del control implementado para el riesgo identificado</t>
    </r>
    <r>
      <rPr>
        <sz val="14"/>
        <rFont val="Arial Narrow"/>
        <family val="2"/>
      </rPr>
      <t xml:space="preserve"> (</t>
    </r>
    <r>
      <rPr>
        <sz val="11"/>
        <rFont val="Arial Narrow"/>
        <family val="2"/>
      </rPr>
      <t>cuantitativo (Tipo) + Cualitativo (Implementación)</t>
    </r>
    <r>
      <rPr>
        <sz val="14"/>
        <rFont val="Arial Narrow"/>
        <family val="2"/>
      </rPr>
      <t>)</t>
    </r>
  </si>
  <si>
    <r>
      <t>5.10</t>
    </r>
    <r>
      <rPr>
        <b/>
        <sz val="11"/>
        <rFont val="Arial Narrow"/>
        <family val="2"/>
      </rPr>
      <t xml:space="preserve"> Porcentaje de efectividad (Y): </t>
    </r>
    <r>
      <rPr>
        <sz val="11"/>
        <rFont val="Arial Narrow"/>
        <family val="2"/>
      </rPr>
      <t>Realice la siguiente ecuación.</t>
    </r>
  </si>
  <si>
    <r>
      <rPr>
        <sz val="11"/>
        <color rgb="FF000000"/>
        <rFont val="Arial Narrow"/>
        <family val="2"/>
      </rPr>
      <t>5.11</t>
    </r>
    <r>
      <rPr>
        <b/>
        <sz val="11"/>
        <color rgb="FF000000"/>
        <rFont val="Arial Narrow"/>
        <family val="2"/>
      </rPr>
      <t xml:space="preserve"> Porcentaje de efectividad (X): </t>
    </r>
    <r>
      <rPr>
        <sz val="11"/>
        <color rgb="FF000000"/>
        <rFont val="Arial Narrow"/>
        <family val="2"/>
      </rPr>
      <t>Realice la siguiente ecuación .</t>
    </r>
  </si>
  <si>
    <t>(Impacto inicial)%  x  (Resultado cuantitativo)% = (Valor) %
(Impacto inicial)%  -  (Valor)% = Resultado %</t>
  </si>
  <si>
    <r>
      <t xml:space="preserve">5.12 </t>
    </r>
    <r>
      <rPr>
        <b/>
        <sz val="11"/>
        <rFont val="Arial Narrow"/>
        <family val="2"/>
      </rPr>
      <t>Documentación:</t>
    </r>
    <r>
      <rPr>
        <sz val="11"/>
        <rFont val="Arial Narrow"/>
        <family val="2"/>
      </rPr>
      <t xml:space="preserve"> </t>
    </r>
  </si>
  <si>
    <r>
      <rPr>
        <b/>
        <sz val="11"/>
        <rFont val="Arial Narrow"/>
        <family val="2"/>
      </rPr>
      <t xml:space="preserve">Documentado: </t>
    </r>
    <r>
      <rPr>
        <sz val="11"/>
        <rFont val="Arial Narrow"/>
        <family val="2"/>
      </rPr>
      <t>Controles que están documentados en el proceso, ya sea en manuales, procedimientos, flujogramas o cualquier otro documento propio del proceso.</t>
    </r>
  </si>
  <si>
    <r>
      <rPr>
        <b/>
        <sz val="11"/>
        <rFont val="Arial Narrow"/>
        <family val="2"/>
      </rPr>
      <t>Sin Documentar:</t>
    </r>
    <r>
      <rPr>
        <sz val="11"/>
        <rFont val="Arial Narrow"/>
        <family val="2"/>
      </rPr>
      <t xml:space="preserve"> Identifica a los controles que pese a que se ejecutan en el proceso no se encuentran documentados en ningún documento propio del proceso .</t>
    </r>
  </si>
  <si>
    <r>
      <t xml:space="preserve">5.13 </t>
    </r>
    <r>
      <rPr>
        <b/>
        <sz val="11"/>
        <rFont val="Arial Narrow"/>
        <family val="2"/>
      </rPr>
      <t>Frecuencia:</t>
    </r>
    <r>
      <rPr>
        <sz val="11"/>
        <rFont val="Arial Narrow"/>
        <family val="2"/>
      </rPr>
      <t xml:space="preserve"> </t>
    </r>
  </si>
  <si>
    <r>
      <rPr>
        <b/>
        <sz val="11"/>
        <rFont val="Arial Narrow"/>
        <family val="2"/>
      </rPr>
      <t xml:space="preserve">Continua: </t>
    </r>
    <r>
      <rPr>
        <sz val="11"/>
        <rFont val="Arial Narrow"/>
        <family val="2"/>
      </rPr>
      <t>El control se aplica siempre que se realiza la actividad que conlleva el riesgo.</t>
    </r>
  </si>
  <si>
    <r>
      <rPr>
        <b/>
        <sz val="11"/>
        <rFont val="Arial Narrow"/>
        <family val="2"/>
      </rPr>
      <t xml:space="preserve">Aleatoria: </t>
    </r>
    <r>
      <rPr>
        <sz val="11"/>
        <rFont val="Arial Narrow"/>
        <family val="2"/>
      </rPr>
      <t>El control se aplica aleatoriamente a la actividad que conlleva el riesgo.</t>
    </r>
  </si>
  <si>
    <r>
      <t xml:space="preserve">5.14 </t>
    </r>
    <r>
      <rPr>
        <b/>
        <sz val="11"/>
        <rFont val="Arial Narrow"/>
        <family val="2"/>
      </rPr>
      <t>Evidencia:</t>
    </r>
  </si>
  <si>
    <r>
      <rPr>
        <b/>
        <sz val="11"/>
        <rFont val="Arial Narrow"/>
        <family val="2"/>
      </rPr>
      <t>Con Registro:</t>
    </r>
    <r>
      <rPr>
        <sz val="11"/>
        <rFont val="Arial Narrow"/>
        <family val="2"/>
      </rPr>
      <t xml:space="preserve"> El control deja un registro permite evidencia la ejecución del control.</t>
    </r>
  </si>
  <si>
    <r>
      <rPr>
        <b/>
        <sz val="11"/>
        <rFont val="Arial Narrow"/>
        <family val="2"/>
      </rPr>
      <t xml:space="preserve">Sin Registro: </t>
    </r>
    <r>
      <rPr>
        <sz val="11"/>
        <rFont val="Arial Narrow"/>
        <family val="2"/>
      </rPr>
      <t xml:space="preserve">El control no deja registro de la ejecución del control. </t>
    </r>
  </si>
  <si>
    <r>
      <t>5.15</t>
    </r>
    <r>
      <rPr>
        <b/>
        <sz val="11"/>
        <rFont val="Arial Narrow"/>
        <family val="2"/>
      </rPr>
      <t xml:space="preserve"> Actividad de control:</t>
    </r>
    <r>
      <rPr>
        <sz val="11"/>
        <rFont val="Arial Narrow"/>
        <family val="2"/>
      </rPr>
      <t xml:space="preserve"> es la accion que se realizará frente al control determinado para atacar el riesgo identificado .</t>
    </r>
  </si>
  <si>
    <r>
      <t xml:space="preserve">5.16 </t>
    </r>
    <r>
      <rPr>
        <b/>
        <sz val="11"/>
        <rFont val="Arial Narrow"/>
        <family val="2"/>
      </rPr>
      <t>Frecuencia:</t>
    </r>
    <r>
      <rPr>
        <sz val="11"/>
        <rFont val="Arial Narrow"/>
        <family val="2"/>
      </rPr>
      <t xml:space="preserve"> es la perioricidad con que se realiza la actividad para mitigar, o evitar la materializacion del riesgo identificado.</t>
    </r>
  </si>
  <si>
    <r>
      <t xml:space="preserve">5.17 </t>
    </r>
    <r>
      <rPr>
        <b/>
        <sz val="11"/>
        <rFont val="Arial Narrow"/>
        <family val="2"/>
      </rPr>
      <t>Soportes:</t>
    </r>
    <r>
      <rPr>
        <sz val="11"/>
        <rFont val="Arial Narrow"/>
        <family val="2"/>
      </rPr>
      <t xml:space="preserve"> es la evidencia que soporta la acción en la actividad de control.</t>
    </r>
  </si>
  <si>
    <t>5.18 Seleccione el proceso o subproceso al cual pertenece el riesgo identificado.</t>
  </si>
  <si>
    <t>5.19 Profesional a cargo de subir las evidencias al aplicativo ALMERA en la perioricidad definida el cual sera matriculado como responsable del proceso o subproceso.</t>
  </si>
  <si>
    <t>3 FASE</t>
  </si>
  <si>
    <t xml:space="preserve">6. RIESGO RESIDUAL </t>
  </si>
  <si>
    <r>
      <t xml:space="preserve">6.1 </t>
    </r>
    <r>
      <rPr>
        <b/>
        <sz val="11"/>
        <rFont val="Arial Narrow"/>
        <family val="2"/>
      </rPr>
      <t>Probabilidad:</t>
    </r>
    <r>
      <rPr>
        <sz val="11"/>
        <rFont val="Arial Narrow"/>
        <family val="2"/>
      </rPr>
      <t xml:space="preserve"> es el porcentaje en el que el riesgo disminuye al tener diversos controles que minimizan la oportunidad de ocurriencia. (se define automaticamente al momento de realizarse la operación matematica efectuada en la casilla 5.10)</t>
    </r>
  </si>
  <si>
    <r>
      <t>6.2</t>
    </r>
    <r>
      <rPr>
        <b/>
        <sz val="11"/>
        <rFont val="Arial Narrow"/>
        <family val="2"/>
      </rPr>
      <t xml:space="preserve"> Impacto:</t>
    </r>
    <r>
      <rPr>
        <sz val="11"/>
        <rFont val="Arial Narrow"/>
        <family val="2"/>
      </rPr>
      <t xml:space="preserve"> es el porcentaje en el que el riesgo disminuye al tener diversos controles que minimizan la oportunidad de ocurriencia. (se define automaticamente al momento de realizarse la operación matematica efactuada en la casilla 5.11)</t>
    </r>
  </si>
  <si>
    <r>
      <t xml:space="preserve">6.3 </t>
    </r>
    <r>
      <rPr>
        <b/>
        <sz val="11"/>
        <rFont val="Arial Narrow"/>
        <family val="2"/>
      </rPr>
      <t>Riesgos Residual / Zona de Riesgo:</t>
    </r>
    <r>
      <rPr>
        <sz val="11"/>
        <rFont val="Arial Narrow"/>
        <family val="2"/>
      </rPr>
      <t xml:space="preserve"> Es la combinación de la probabilidad e impacto y se refeljará en el cuadrante y/o zona del cuadro de calor despues de aplicarsen los debidos controles (vease # 6.5 de la Mapa de calor).</t>
    </r>
  </si>
  <si>
    <r>
      <t xml:space="preserve">6.4 </t>
    </r>
    <r>
      <rPr>
        <b/>
        <sz val="11"/>
        <rFont val="Arial Narrow"/>
        <family val="2"/>
      </rPr>
      <t>Tratamiento:</t>
    </r>
    <r>
      <rPr>
        <sz val="11"/>
        <rFont val="Arial Narrow"/>
        <family val="2"/>
      </rPr>
      <t xml:space="preserve"> Decisión que se toma frente a un determinado nivel de riesgo, dicha decisión puede ser aceptar, reducir o evitar. Se analiza frente al riesgo residual, esto para procesos en funcionamiento, cuando se trate de procesos nuevos , se procede a partir del riesgo inherente.</t>
    </r>
  </si>
  <si>
    <t>6.4 Tratamiento:</t>
  </si>
  <si>
    <t xml:space="preserve">Reducir: </t>
  </si>
  <si>
    <t>Después de realizar un análisis y considerar que el nivel de riesgo es alto, se determina tratarlo mediante transferencia o mitigación del mismo.</t>
  </si>
  <si>
    <r>
      <rPr>
        <b/>
        <sz val="11"/>
        <rFont val="Arial Narrow"/>
        <family val="2"/>
      </rPr>
      <t>Tranferir:</t>
    </r>
    <r>
      <rPr>
        <sz val="11"/>
        <rFont val="Arial Narrow"/>
        <family val="2"/>
      </rPr>
      <t xml:space="preserve"> Después de realizar un análisis, se considera que la mejor estratégia es tercerizar el proceso o trasladar el riesgo a travez de seguros o pólizas, la responsabilidad econónomica recae sobre el tercero, pero la reputacional no.</t>
    </r>
  </si>
  <si>
    <r>
      <rPr>
        <b/>
        <sz val="11"/>
        <rFont val="Arial Narrow"/>
        <family val="2"/>
      </rPr>
      <t xml:space="preserve">Mitigar: </t>
    </r>
    <r>
      <rPr>
        <sz val="11"/>
        <rFont val="Arial Narrow"/>
        <family val="2"/>
      </rPr>
      <t>Después de realizar el análisis y considerar los niveles de riesgo se implementan acciones que mitiguen el nivel de riesgo, NO necesariamente es un control adiccional.</t>
    </r>
  </si>
  <si>
    <t>Si la opción del tratamiento es REDUCIR es de obligatorio cumplimiento realizar el PLAN DE ACCIÖN</t>
  </si>
  <si>
    <r>
      <rPr>
        <b/>
        <sz val="11"/>
        <rFont val="Arial Narrow"/>
        <family val="2"/>
      </rPr>
      <t xml:space="preserve">Aceptar: </t>
    </r>
    <r>
      <rPr>
        <sz val="11"/>
        <rFont val="Arial Narrow"/>
        <family val="2"/>
      </rPr>
      <t xml:space="preserve">Después de realizar el análisis y considerar los niveles de riesgo se determina asumir el mismo conociendo los efectos de su posible materialización </t>
    </r>
  </si>
  <si>
    <r>
      <rPr>
        <b/>
        <sz val="11"/>
        <rFont val="Arial Narrow"/>
        <family val="2"/>
      </rPr>
      <t>Evitar:</t>
    </r>
    <r>
      <rPr>
        <sz val="11"/>
        <rFont val="Arial Narrow"/>
        <family val="2"/>
      </rPr>
      <t xml:space="preserve"> Después de realizar un análisis y considerar que el nivel de riesgo es demasiado alto, se determina NO asumir la actividad que genera este riesgo </t>
    </r>
  </si>
  <si>
    <t xml:space="preserve">7. PLAN DE ACCION Y CONTINGENCIA </t>
  </si>
  <si>
    <r>
      <t>7.1</t>
    </r>
    <r>
      <rPr>
        <b/>
        <sz val="11"/>
        <rFont val="Arial Narrow"/>
        <family val="2"/>
      </rPr>
      <t xml:space="preserve">  Plan de accion:</t>
    </r>
    <r>
      <rPr>
        <sz val="11"/>
        <rFont val="Arial Narrow"/>
        <family val="2"/>
      </rPr>
      <t xml:space="preserve"> La actividad pertinente, el responsable, fecha, seguimiento y estado (estableciendo inicio y finalización). </t>
    </r>
  </si>
  <si>
    <r>
      <t xml:space="preserve">7.2 </t>
    </r>
    <r>
      <rPr>
        <b/>
        <sz val="11"/>
        <rFont val="Arial Narrow"/>
        <family val="2"/>
      </rPr>
      <t xml:space="preserve">Plan de contingencia:  </t>
    </r>
    <r>
      <rPr>
        <sz val="11"/>
        <rFont val="Arial Narrow"/>
        <family val="2"/>
      </rPr>
      <t xml:space="preserve">actividad que se debe realizar de forma inmediata al momento de presenciar una materialización del riesgo identificado </t>
    </r>
  </si>
  <si>
    <t xml:space="preserve">7.3 Proceso o subproceso de la entidad que debe emplear el plan y/o la actividad de contingencia </t>
  </si>
  <si>
    <r>
      <t>7.4</t>
    </r>
    <r>
      <rPr>
        <b/>
        <sz val="11"/>
        <rFont val="Arial Narrow"/>
        <family val="2"/>
      </rPr>
      <t xml:space="preserve"> Profesional responsable de la ejecución:</t>
    </r>
    <r>
      <rPr>
        <sz val="11"/>
        <rFont val="Arial Narrow"/>
        <family val="2"/>
      </rPr>
      <t xml:space="preserve"> Es el nombre o cargo de la persona que debe reaccionar de forma inmediata al momento de evidenciar una materialización del riesgo identificado</t>
    </r>
  </si>
  <si>
    <t xml:space="preserve">Autoridad y Responsabilidad  </t>
  </si>
  <si>
    <t>8. SEGUIMIENTO:  1ra LINEA DE DEFENSA</t>
  </si>
  <si>
    <r>
      <rPr>
        <b/>
        <sz val="12"/>
        <rFont val="Arial Narrow"/>
        <family val="2"/>
      </rPr>
      <t xml:space="preserve">Primer orden: Autocontrol </t>
    </r>
    <r>
      <rPr>
        <sz val="12"/>
        <rFont val="Arial Narrow"/>
        <family val="2"/>
      </rPr>
      <t xml:space="preserve"> los lideres y/o sus gestores designados para el proceso son los encargados de analizar y evaluar periodicamente la gestión de sus riesgos en funcion de autocontrolar cualquier posible modo de materialización </t>
    </r>
  </si>
  <si>
    <t xml:space="preserve">Seguimiento: </t>
  </si>
  <si>
    <t xml:space="preserve">8.1 Fecha: </t>
  </si>
  <si>
    <t xml:space="preserve">Fecha del seguimiento en la que el líder o gestor realizar la actividad </t>
  </si>
  <si>
    <t>8.2 Verificacion de controles:</t>
  </si>
  <si>
    <t xml:space="preserve">El líder o gestor realiza un análisis pertinente frente a la efectividad de sus controles segun el avance de sus objetivos y metas trazadas dentro de su proceso </t>
  </si>
  <si>
    <t xml:space="preserve">8.3 Verificacion del Plan de acción: </t>
  </si>
  <si>
    <t xml:space="preserve">El Líder o gestor debera hacer un previo análisis de la informacion que sus colaboradores le estan reportando por cada actividad de control </t>
  </si>
  <si>
    <t>8.4 Materialización</t>
  </si>
  <si>
    <t xml:space="preserve">Verificar con su equipo de trabajo si algun riesgo identificado para su proceso se materializo y que accion de contingencia se realizó (subir soportes al modulo de materialización del aplicativo ALMERA) </t>
  </si>
  <si>
    <t>8.5 Valoración de indicadores:</t>
  </si>
  <si>
    <t>Resultado de los indicadores (Eficacia y Eficiencia establecidos) De acuerdo a lo formulado para cada uno y basado en la meta establecida. Y se reportara en el modulo de indicadores semestralmente</t>
  </si>
  <si>
    <t xml:space="preserve">8.6 Observaciones: </t>
  </si>
  <si>
    <t>Si el responsable de gestionar el riesgo desea hacer alguna precisión o acotación adicional con respecto al autocontrol realizado</t>
  </si>
  <si>
    <t>9. SEGUNDO ORDEN: Oficina de Desarrollo Institucional</t>
  </si>
  <si>
    <r>
      <t xml:space="preserve">9.1 </t>
    </r>
    <r>
      <rPr>
        <b/>
        <sz val="12"/>
        <rFont val="Arial Narrow"/>
        <family val="2"/>
      </rPr>
      <t>Fecha</t>
    </r>
    <r>
      <rPr>
        <sz val="12"/>
        <rFont val="Arial Narrow"/>
        <family val="2"/>
      </rPr>
      <t xml:space="preserve"> del seguimiento</t>
    </r>
  </si>
  <si>
    <r>
      <rPr>
        <sz val="12"/>
        <rFont val="Arial Narrow"/>
        <family val="2"/>
      </rPr>
      <t>9.2</t>
    </r>
    <r>
      <rPr>
        <b/>
        <sz val="12"/>
        <rFont val="Arial Narrow"/>
        <family val="2"/>
      </rPr>
      <t xml:space="preserve"> Afectación </t>
    </r>
  </si>
  <si>
    <t>Probabilidad: Calificar la probabilidad según resultados del desempeño</t>
  </si>
  <si>
    <t>Impacto: Calificar impacto según resultados del desempeño</t>
  </si>
  <si>
    <r>
      <t xml:space="preserve">9.3 </t>
    </r>
    <r>
      <rPr>
        <b/>
        <sz val="12"/>
        <rFont val="Arial Narrow"/>
        <family val="2"/>
      </rPr>
      <t>Calificación de los controles:</t>
    </r>
    <r>
      <rPr>
        <sz val="12"/>
        <rFont val="Arial Narrow"/>
        <family val="2"/>
      </rPr>
      <t xml:space="preserve"> según resultados del desempeño. (Resultado de la Solidez del Conjunto de Controles)</t>
    </r>
  </si>
  <si>
    <r>
      <t xml:space="preserve">9.4 </t>
    </r>
    <r>
      <rPr>
        <b/>
        <sz val="12"/>
        <rFont val="Arial Narrow"/>
        <family val="2"/>
      </rPr>
      <t>Verificación de plan de acción:</t>
    </r>
    <r>
      <rPr>
        <sz val="12"/>
        <rFont val="Arial Narrow"/>
        <family val="2"/>
      </rPr>
      <t xml:space="preserve"> se entrara a realizar el debido análisis de las evidencias y soportes que realiza el líder o gestor del proceso (primera linea) </t>
    </r>
  </si>
  <si>
    <r>
      <t xml:space="preserve">9.5 </t>
    </r>
    <r>
      <rPr>
        <b/>
        <sz val="12"/>
        <color rgb="FFFF0000"/>
        <rFont val="Arial Narrow"/>
        <family val="2"/>
      </rPr>
      <t>Materialización:</t>
    </r>
    <r>
      <rPr>
        <sz val="12"/>
        <color rgb="FFFF0000"/>
        <rFont val="Arial Narrow"/>
        <family val="2"/>
      </rPr>
      <t xml:space="preserve"> Se verifica en el aplicativo ALMERA la materializacion de los riesgos institucionales con un perioricidad pertinente.</t>
    </r>
  </si>
  <si>
    <r>
      <t xml:space="preserve">9.5 </t>
    </r>
    <r>
      <rPr>
        <b/>
        <sz val="12"/>
        <rFont val="Arial Narrow"/>
        <family val="2"/>
      </rPr>
      <t>Porcentaje de cumplimiento del indicador:</t>
    </r>
    <r>
      <rPr>
        <sz val="12"/>
        <rFont val="Arial Narrow"/>
        <family val="2"/>
      </rPr>
      <t xml:space="preserve"> Resultado del indicador para el semestre evaluado  y basado en la meta establecida.</t>
    </r>
  </si>
  <si>
    <r>
      <rPr>
        <sz val="12"/>
        <color theme="1"/>
        <rFont val="Arial Narrow"/>
        <family val="2"/>
      </rPr>
      <t xml:space="preserve">9.6 </t>
    </r>
    <r>
      <rPr>
        <b/>
        <sz val="12"/>
        <color theme="1"/>
        <rFont val="Arial Narrow"/>
        <family val="2"/>
      </rPr>
      <t>Observaciones:</t>
    </r>
    <r>
      <rPr>
        <sz val="12"/>
        <color theme="1"/>
        <rFont val="Arial Narrow"/>
        <family val="2"/>
      </rPr>
      <t xml:space="preserve"> Si la Oficina de Desarrollo Institucional tiene observaciones, precisiones o acotaciones con respecto al seguimiento realizado</t>
    </r>
  </si>
  <si>
    <t>10. TERCER ORDEN: Oficina de Control Interno</t>
  </si>
  <si>
    <t>5.16 Fecha del seguimiento</t>
  </si>
  <si>
    <t>5.17 Evaluación integral: Evalua el cumplimiento de las acciones</t>
  </si>
  <si>
    <t>5.18 Observaciones: Precisiones o acotaciones con respecto al seguimiento realizado por la Oficina de Control Interno</t>
  </si>
  <si>
    <t xml:space="preserve">5.19 Recomendaciones: La Oficina de Control Interno las realizara si así considera pertinente con relación a la gestión del riesgo sin incurrir en una coadministración ni llegar a  ser juez o parte al mismo tiempo. </t>
  </si>
  <si>
    <t xml:space="preserve">Diseño y Creación: </t>
  </si>
  <si>
    <t xml:space="preserve">Viviana Catherine Murillo Ulloa
Líder Gestión del Riesgo </t>
  </si>
  <si>
    <t>Reviso:</t>
  </si>
  <si>
    <t xml:space="preserve">Nicolas Suarez Casallas 
Jefe oficina Desarrollo Institucional </t>
  </si>
  <si>
    <t xml:space="preserve">aprobo: </t>
  </si>
  <si>
    <t>Comité SIAR 
Subred Integrada de Servicios de Salud Sur E.S.E</t>
  </si>
  <si>
    <t>MATRIZ FODA PARA IDENTIFICACIÓN DEL CONTEXTO DEL PROCESO.</t>
  </si>
  <si>
    <t xml:space="preserve">METODOLOGÍA DE RIESGOS </t>
  </si>
  <si>
    <t>INTERNA</t>
  </si>
  <si>
    <t>Politica de Administración del riesgos</t>
  </si>
  <si>
    <t xml:space="preserve">Identificación de Riesgos </t>
  </si>
  <si>
    <t xml:space="preserve">Valoración de Riesgos </t>
  </si>
  <si>
    <t>FORTALEZAS</t>
  </si>
  <si>
    <t>OPORTUNIDADES</t>
  </si>
  <si>
    <t>¿Qué es?</t>
  </si>
  <si>
    <t>La gestión o administración del riesgo establece lineamientos precisos acerca del tratamiento, manejo y seguimiento a los riesgos.</t>
  </si>
  <si>
    <t xml:space="preserve">Análisis y definición de objetivos </t>
  </si>
  <si>
    <t xml:space="preserve">Primera Línea de Defensa </t>
  </si>
  <si>
    <t>Analísis de Riesgos</t>
  </si>
  <si>
    <t xml:space="preserve">Análisis de Causa </t>
  </si>
  <si>
    <t>F1</t>
  </si>
  <si>
    <t>Modelo de atención en Salud de la Ruralidad (SUA)</t>
  </si>
  <si>
    <t>O1</t>
  </si>
  <si>
    <t>Gobierno en línea.</t>
  </si>
  <si>
    <t xml:space="preserve">Determinar probabilidad </t>
  </si>
  <si>
    <t>F2</t>
  </si>
  <si>
    <t>Cultura de Calidad</t>
  </si>
  <si>
    <t>O2</t>
  </si>
  <si>
    <t>Disponibilidad de recursos en el distrito  que aportan al manejo de pacientes Covid-19.</t>
  </si>
  <si>
    <t xml:space="preserve">Segunda Línea de Defensa </t>
  </si>
  <si>
    <t>Determinar consecuencias o nivel de impacto</t>
  </si>
  <si>
    <t>F3</t>
  </si>
  <si>
    <t>Ruta materno perinatal y Programa Madre canguro</t>
  </si>
  <si>
    <t>O3</t>
  </si>
  <si>
    <t xml:space="preserve">Humanizar la prestación de servicios de salud.                             </t>
  </si>
  <si>
    <t>Cálculo de la probabilidad e impacto</t>
  </si>
  <si>
    <t>F4</t>
  </si>
  <si>
    <t>Georeferenciación de población con una alta demanda de los servicios y participación</t>
  </si>
  <si>
    <t>O4</t>
  </si>
  <si>
    <t>Fortalecimiento como entidad para contratar con las EPS-C que han hecho paso a  las EPS-S a través de la movilidad.</t>
  </si>
  <si>
    <t>Análisis de objetivos estratégicos</t>
  </si>
  <si>
    <t>La entidad debe analizar los objetivos estratégicos e identificar los posibles riesgos que afectan su cumplimiento y que puedan ocasionar su éxito o fracaso.</t>
  </si>
  <si>
    <t xml:space="preserve">Mapa de calor </t>
  </si>
  <si>
    <t>F5</t>
  </si>
  <si>
    <t>Prestación Integral de los servicios a partir de la integración de los portafolios de las USS</t>
  </si>
  <si>
    <t>O5</t>
  </si>
  <si>
    <t>El enfoque social del nuevo Plan de Desarrollo Distrital para mejorar los programas PyD y de Territorialización.</t>
  </si>
  <si>
    <t xml:space="preserve">Criterio para calificar la probabilidad </t>
  </si>
  <si>
    <t>F6</t>
  </si>
  <si>
    <t>Historia Clínica Unificada y Módulos Hospitalarios</t>
  </si>
  <si>
    <t>O6</t>
  </si>
  <si>
    <t>Inversión en fortalecimiento de la infraestructura hospitalaria para prestación de Servicios.</t>
  </si>
  <si>
    <t>¿Quién lo establece?</t>
  </si>
  <si>
    <t>La alta Dirección</t>
  </si>
  <si>
    <t xml:space="preserve">Criterio para calificar el impacto </t>
  </si>
  <si>
    <t>F7</t>
  </si>
  <si>
    <t xml:space="preserve"> Implementación de las RIAS para la atención de los usuarios</t>
  </si>
  <si>
    <t>O7</t>
  </si>
  <si>
    <t>Alianzas estratégicas – convenios con demás sectores.</t>
  </si>
  <si>
    <t xml:space="preserve">Análisis de impacto </t>
  </si>
  <si>
    <t>F8</t>
  </si>
  <si>
    <t>Subgerencia científica (Especialidades Tunal y Meissen)</t>
  </si>
  <si>
    <t>O8</t>
  </si>
  <si>
    <t>Modificación a la prestación de convenios docente asistencial.</t>
  </si>
  <si>
    <t>Liderazgo de los lideres de cada proceso</t>
  </si>
  <si>
    <t>Análisis de los objetivos de proceso</t>
  </si>
  <si>
    <t>Estos deben estar alineados con la Misión y la Visión, es decir, asegurar que los objetivos de proceso contribuyan a los objetivos estratégicos.</t>
  </si>
  <si>
    <t xml:space="preserve">Evaluación de riesgos </t>
  </si>
  <si>
    <t xml:space="preserve">Riesgos antes y después de los controles </t>
  </si>
  <si>
    <t>F9</t>
  </si>
  <si>
    <t>Primera clínica de recuperación nutricional</t>
  </si>
  <si>
    <t>O9</t>
  </si>
  <si>
    <t>Población contributiva apertura nuevos mercados.</t>
  </si>
  <si>
    <t>Antes</t>
  </si>
  <si>
    <t>F10</t>
  </si>
  <si>
    <t>Equipos extramurales de promoción y prevención</t>
  </si>
  <si>
    <t>O10</t>
  </si>
  <si>
    <t>Excelencia en programas diferenciadores.</t>
  </si>
  <si>
    <t xml:space="preserve">participacion de los diferentes comités </t>
  </si>
  <si>
    <t>Se identifican los riesgos inherentes o subyacentes que pueden afectar el cumplimiento de los objetivos estratégicos y de proceso.</t>
  </si>
  <si>
    <t>F11</t>
  </si>
  <si>
    <t>Programa PyD</t>
  </si>
  <si>
    <t>O11</t>
  </si>
  <si>
    <t>Fortalecer líneas de defensa a nivel institucional.</t>
  </si>
  <si>
    <t>F12</t>
  </si>
  <si>
    <t>Ubicación estratégica de las USS</t>
  </si>
  <si>
    <t>O12</t>
  </si>
  <si>
    <t>Abrir canales de mercadeo y de servicios y programas especiales a la población contributiva (ruralidad/urbano)</t>
  </si>
  <si>
    <t>¿Qué se debe tener en cuenta?</t>
  </si>
  <si>
    <t xml:space="preserve">Objetivos Estratégicos de la Entidad </t>
  </si>
  <si>
    <t xml:space="preserve">Establecimiento del Contexto </t>
  </si>
  <si>
    <t>F13</t>
  </si>
  <si>
    <t>Médico alternativo articulado con salud pública y POS</t>
  </si>
  <si>
    <t>O13</t>
  </si>
  <si>
    <t>Fidelizar al cliente externo.</t>
  </si>
  <si>
    <t xml:space="preserve">Causas o fallas </t>
  </si>
  <si>
    <t>F14</t>
  </si>
  <si>
    <t>Articulación del PIC y POS</t>
  </si>
  <si>
    <t>O14</t>
  </si>
  <si>
    <t>Aumentar capacidad instalada.</t>
  </si>
  <si>
    <t xml:space="preserve">Niveles de responsabilidad frente al manejo de riesgos
- Lineas de defensa </t>
  </si>
  <si>
    <t xml:space="preserve">Externo </t>
  </si>
  <si>
    <t xml:space="preserve">Políticos </t>
  </si>
  <si>
    <t>Se identifican las causas o fallas que pueden dar origen a la materialización del riesgo.</t>
  </si>
  <si>
    <t>F15</t>
  </si>
  <si>
    <t>Investigación ambiental que aporta al conocimiento para manejo clínico</t>
  </si>
  <si>
    <t>O15</t>
  </si>
  <si>
    <t>Adquirir nueva tecnología mediante convenios.</t>
  </si>
  <si>
    <t xml:space="preserve">Económicos y Financieros </t>
  </si>
  <si>
    <t>F16</t>
  </si>
  <si>
    <t xml:space="preserve"> Iniciativas en procesos de la innovación en salud y gestión del conocimiento y los avances en temas ambientales</t>
  </si>
  <si>
    <t>O16</t>
  </si>
  <si>
    <t>Secop II transparencia en la contratación.</t>
  </si>
  <si>
    <t>Sociales y Culturales</t>
  </si>
  <si>
    <t xml:space="preserve">Controles </t>
  </si>
  <si>
    <t>F17</t>
  </si>
  <si>
    <t>Acreditación</t>
  </si>
  <si>
    <t>O17</t>
  </si>
  <si>
    <t>Inclusión e igualdad en actividades de bienestar (Planta y OPS)</t>
  </si>
  <si>
    <t>Mecanismos de comunicación frente a la cultura y adherencia de la política de riesgos</t>
  </si>
  <si>
    <t>Tecnológicos</t>
  </si>
  <si>
    <t>Para cada causa se identifica el control o controles</t>
  </si>
  <si>
    <t>F18</t>
  </si>
  <si>
    <t>Talento Humano comprometido y calificado</t>
  </si>
  <si>
    <t>O18</t>
  </si>
  <si>
    <t>Ofertar servicios a otras EAPB que no hacen presencia en las 4 localidades.</t>
  </si>
  <si>
    <t>Ambientales</t>
  </si>
  <si>
    <t>F19</t>
  </si>
  <si>
    <t>Reconocimiento institucional</t>
  </si>
  <si>
    <t>O19</t>
  </si>
  <si>
    <t>Ascensos con personal de planta.</t>
  </si>
  <si>
    <t xml:space="preserve">Legales y Reglamentarios </t>
  </si>
  <si>
    <t>Después</t>
  </si>
  <si>
    <t>F20</t>
  </si>
  <si>
    <t>Jurídica: estrategias nuevas de litigio</t>
  </si>
  <si>
    <t>O20</t>
  </si>
  <si>
    <t xml:space="preserve">¿Qué debe contener? </t>
  </si>
  <si>
    <t>Objetivo:</t>
  </si>
  <si>
    <t>Se debe establecer con los objetivos estratégicos de la entidad como lo del proceso, gestionandio los riesgos a un nivel aceptable.</t>
  </si>
  <si>
    <t>Interno</t>
  </si>
  <si>
    <t>Características o aspectos esenciales para alcanzar sus objetivos</t>
  </si>
  <si>
    <t>Evaluar si los controles están bien diseñados para mitigar el riesgo y si estos se ejecutan como fueron diseñados.</t>
  </si>
  <si>
    <t>F21</t>
  </si>
  <si>
    <t xml:space="preserve"> Implementación y avance en MIPG – FURAG</t>
  </si>
  <si>
    <t>O21</t>
  </si>
  <si>
    <t xml:space="preserve">Estructura Organizacional </t>
  </si>
  <si>
    <t>EXTERNA</t>
  </si>
  <si>
    <t xml:space="preserve">Funciones y Respomsabilidades </t>
  </si>
  <si>
    <t>DEBILIDADES</t>
  </si>
  <si>
    <t>AMENAZAS</t>
  </si>
  <si>
    <t>Alcance:</t>
  </si>
  <si>
    <t>La administración de riesgos debe ser extensible y aplicable a todos los procesos de la entidad</t>
  </si>
  <si>
    <t xml:space="preserve">Recursos y conocimientos con que cuenta la Entidad </t>
  </si>
  <si>
    <t>Valoración de los controles 
Diseño de controles</t>
  </si>
  <si>
    <t xml:space="preserve">Variables a evaluar </t>
  </si>
  <si>
    <t>Paso 1</t>
  </si>
  <si>
    <t>Debe tener definido el responsable de llevar a cabo la actividad de control.</t>
  </si>
  <si>
    <t>D1</t>
  </si>
  <si>
    <t>Falta de espacios para favorecer la salud mental del TTHH</t>
  </si>
  <si>
    <t>A1</t>
  </si>
  <si>
    <t>Consecuencias de la epidemia Covid desde las perspectivas sociales y económicas</t>
  </si>
  <si>
    <t>Relaciones con las partes involucradas o grupos de valor</t>
  </si>
  <si>
    <t>Paso 2</t>
  </si>
  <si>
    <t>Debe tener una periodicidad definida para su ejecución.</t>
  </si>
  <si>
    <t>D2</t>
  </si>
  <si>
    <t>No ser auto sostenible en el marco de las contingencias</t>
  </si>
  <si>
    <t>A2</t>
  </si>
  <si>
    <t>Eventos epidemiológicos desconocidos para la capacidad de respuesta institucional</t>
  </si>
  <si>
    <t xml:space="preserve">Cultura Organizacional </t>
  </si>
  <si>
    <t>Paso 3</t>
  </si>
  <si>
    <t>Debe indicar cuál es el propósito del control.</t>
  </si>
  <si>
    <t>D3</t>
  </si>
  <si>
    <t>Baja adherencia y apropiación a los procesos y procedimientos de la Subred</t>
  </si>
  <si>
    <t>A3</t>
  </si>
  <si>
    <t>Demanda de contrato realidad</t>
  </si>
  <si>
    <t xml:space="preserve">Aceptación: </t>
  </si>
  <si>
    <t>Decisión informada de tomar un riesgo particular
- Para riesgo de corrupción es inaceptable.</t>
  </si>
  <si>
    <t>Proceso</t>
  </si>
  <si>
    <t>Objetivo y Alcance del proceso</t>
  </si>
  <si>
    <t>Paso 4</t>
  </si>
  <si>
    <t>Debe establecer el cómo se realiza la actividad de control.</t>
  </si>
  <si>
    <t>D4</t>
  </si>
  <si>
    <t>Debilidad en la comunicación descendente y procesos de inclusión</t>
  </si>
  <si>
    <t>A4</t>
  </si>
  <si>
    <t>Incremento de la población migrante y ausencia de políticas de atención</t>
  </si>
  <si>
    <t>Procedimientos asociados</t>
  </si>
  <si>
    <t>Paso 5</t>
  </si>
  <si>
    <t>Debe indicar qué pasa con las observaciones o desviaciones resultantes de ejecutar el control.</t>
  </si>
  <si>
    <t>D5</t>
  </si>
  <si>
    <t>Falta de innovación científica (tecnología obsoleta)</t>
  </si>
  <si>
    <t>A5</t>
  </si>
  <si>
    <t>Dificultad para la contratación de especialistas por la ubicación geográfica</t>
  </si>
  <si>
    <t xml:space="preserve">Responsabilidad del proceso </t>
  </si>
  <si>
    <t>Paso 6</t>
  </si>
  <si>
    <t>Debe dejar evidencia de la ejecución del control.</t>
  </si>
  <si>
    <t>D6</t>
  </si>
  <si>
    <t>Falta de recursos financieros – Glosa</t>
  </si>
  <si>
    <t>A6</t>
  </si>
  <si>
    <t>No contratación de servicios básicos por parte de las EPS, especialmente contributivo</t>
  </si>
  <si>
    <t>Impacto</t>
  </si>
  <si>
    <t xml:space="preserve">Niveles de afectación 
- Economica o Reputacional </t>
  </si>
  <si>
    <t xml:space="preserve">Activos de seguridad digital del proceso </t>
  </si>
  <si>
    <t xml:space="preserve">Criterio de Evaluación </t>
  </si>
  <si>
    <t xml:space="preserve">Aspecto a evaluar en el diseño del control </t>
  </si>
  <si>
    <t>D7</t>
  </si>
  <si>
    <t>No continuidad de los planes y proyectos de la administración</t>
  </si>
  <si>
    <t>A7</t>
  </si>
  <si>
    <t>Aumento de los índices de violencia intrafamiliar en todos los géneros</t>
  </si>
  <si>
    <t xml:space="preserve">Tecnicas para la Identificacion de Riesgos </t>
  </si>
  <si>
    <t xml:space="preserve">Rango de calificación de la ejecución </t>
  </si>
  <si>
    <t xml:space="preserve">Peso en la evaluación de diseño de control </t>
  </si>
  <si>
    <t>D8</t>
  </si>
  <si>
    <t>Deficiencia en la transformación cultural</t>
  </si>
  <si>
    <t>A8</t>
  </si>
  <si>
    <t>Competencia del sector privado</t>
  </si>
  <si>
    <t xml:space="preserve">Peso de la ejecución del control </t>
  </si>
  <si>
    <t>D9</t>
  </si>
  <si>
    <t>Falta de supervisión de los procesos</t>
  </si>
  <si>
    <t>A9</t>
  </si>
  <si>
    <t xml:space="preserve">La asignación de presupuestos para el plan de intervenciones colectivas carecen de una mirada territorial, del comportamiento de los indicadores y de las condiciones de la vulnerabilidad del territorio y que no favorecen la mirada de Subred. </t>
  </si>
  <si>
    <t>Tratamiento:</t>
  </si>
  <si>
    <t>Proceso para modificar el riesgo.</t>
  </si>
  <si>
    <t>Peso del diseño de control</t>
  </si>
  <si>
    <t>Peso de la ejecución del control</t>
  </si>
  <si>
    <t>solides individual del control</t>
  </si>
  <si>
    <t>acciones para fortalecer el control</t>
  </si>
  <si>
    <t>D10</t>
  </si>
  <si>
    <t>Difíciles condiciones de seguridad y acceso para la prestación de especialidades</t>
  </si>
  <si>
    <t>A10</t>
  </si>
  <si>
    <t>Condiciones del contrato impositivo, no concertado</t>
  </si>
  <si>
    <t>Calificación de la solidez del conjunto de controles</t>
  </si>
  <si>
    <t>D11</t>
  </si>
  <si>
    <t>Alta rotación del Talento Humano.</t>
  </si>
  <si>
    <t>A11</t>
  </si>
  <si>
    <t>Ausencia de comunicación fluida entre los gobernantes (alcaldes) para la definición de líneas de acción coherentes con el ejercicio de Subred.</t>
  </si>
  <si>
    <t xml:space="preserve">Tratamiento del Riesgo </t>
  </si>
  <si>
    <t>D12</t>
  </si>
  <si>
    <t>Modalidad de contratación.</t>
  </si>
  <si>
    <t>A12</t>
  </si>
  <si>
    <t>Poblaciones con culturas arraigadas de difícil transformación.</t>
  </si>
  <si>
    <t>D13</t>
  </si>
  <si>
    <t>Difícil consecución de personal especializado.</t>
  </si>
  <si>
    <t>A13</t>
  </si>
  <si>
    <t>Relleno sanitario</t>
  </si>
  <si>
    <t>D14</t>
  </si>
  <si>
    <t>Falta de bienestar para el TH, condiciones y ambiente laboral.</t>
  </si>
  <si>
    <t>A14</t>
  </si>
  <si>
    <t>Desabastecimiento de insumos</t>
  </si>
  <si>
    <t>D15</t>
  </si>
  <si>
    <t>Fuga de conocimiento.</t>
  </si>
  <si>
    <t>A15</t>
  </si>
  <si>
    <t>Medios de comunicación</t>
  </si>
  <si>
    <t>D16</t>
  </si>
  <si>
    <t>Desigualdad de carga laboral.</t>
  </si>
  <si>
    <t>A16</t>
  </si>
  <si>
    <t>Superpoblación</t>
  </si>
  <si>
    <t>D17</t>
  </si>
  <si>
    <t>Capacitación – actualización.</t>
  </si>
  <si>
    <t>A17</t>
  </si>
  <si>
    <t>Violencia usuario externo</t>
  </si>
  <si>
    <t>D18</t>
  </si>
  <si>
    <t>Falta de insumos de papelería.</t>
  </si>
  <si>
    <t>A18</t>
  </si>
  <si>
    <t>Pandemia COVID</t>
  </si>
  <si>
    <t>D19</t>
  </si>
  <si>
    <t>Falta de Inducción de Ingreso.</t>
  </si>
  <si>
    <t>A19</t>
  </si>
  <si>
    <t>Privatización</t>
  </si>
  <si>
    <t>D20</t>
  </si>
  <si>
    <t>Aplazamiento continuo de la 2ª torre Meissen</t>
  </si>
  <si>
    <t>A20</t>
  </si>
  <si>
    <t>Cambios gubernamentales</t>
  </si>
  <si>
    <t>D21</t>
  </si>
  <si>
    <t>Costos de producción no competitivos</t>
  </si>
  <si>
    <t>A21</t>
  </si>
  <si>
    <t>Pago inoportuno a proveedores.</t>
  </si>
  <si>
    <t>D22</t>
  </si>
  <si>
    <t>Dependencia absoluta de un solo pagador</t>
  </si>
  <si>
    <t>A22</t>
  </si>
  <si>
    <t>Tarifas y costeo de productos de acuerdo a los gastos.</t>
  </si>
  <si>
    <t>D23</t>
  </si>
  <si>
    <t>No oferta de servicios en pro de la interdependencia para la resolutividad</t>
  </si>
  <si>
    <t>A23</t>
  </si>
  <si>
    <t>Fluctuación de mercados a nivel internacional.</t>
  </si>
  <si>
    <t>D24</t>
  </si>
  <si>
    <t>Falta de visión frente al potencial de venta  de servicios</t>
  </si>
  <si>
    <t>A24</t>
  </si>
  <si>
    <t>Especulación de precios.</t>
  </si>
  <si>
    <t>D25</t>
  </si>
  <si>
    <t>Falta de equipos biomédicos de alta complejidad (Tunal y Meissen – TAC)</t>
  </si>
  <si>
    <t>A25</t>
  </si>
  <si>
    <t>Impactos ambientales negativos en nuestra zona de influencia.</t>
  </si>
  <si>
    <t>D26</t>
  </si>
  <si>
    <t>Demoras en la contratación de las rutas de la salud y demora en traslados pacientes</t>
  </si>
  <si>
    <t>A26</t>
  </si>
  <si>
    <t>Aumento del desempleo que pierde la garantía en el aseguramiento en salud, pasan a ser particulares, generando o afectando la captación de recursos.</t>
  </si>
  <si>
    <t>D27</t>
  </si>
  <si>
    <t>Fallas en el sistema eléctrico que dificulta la comunicación con los procesos</t>
  </si>
  <si>
    <t>A27</t>
  </si>
  <si>
    <t>Aumento de la población en abandono (adulto mayor)</t>
  </si>
  <si>
    <t>D28</t>
  </si>
  <si>
    <t>Debilidades en el sistema de Dinámica por la conectividad a internet</t>
  </si>
  <si>
    <t>A28</t>
  </si>
  <si>
    <t>Cultura en salud (autocuidado usuarios)</t>
  </si>
  <si>
    <t>D29</t>
  </si>
  <si>
    <t>Hay algunos medicamentos que son no pos,  que no se consiguen en la ruralidad, por lo cual la comunidad debe desplazarse hacia la Bogotá urbana</t>
  </si>
  <si>
    <t>A29</t>
  </si>
  <si>
    <t>Agresiones por parte de la comunidad</t>
  </si>
  <si>
    <t>D30</t>
  </si>
  <si>
    <t>Ambulancias no llegan a tiempo a las USS de Mochuelo y Pasquilla</t>
  </si>
  <si>
    <t>A30</t>
  </si>
  <si>
    <t>Pánico colectivo con relación a la situación actual relacionada con el brote, rechazo y maltrato al personal de salud</t>
  </si>
  <si>
    <t>D31</t>
  </si>
  <si>
    <t>Falta de articulación con el régimen contributivo de ruralidad y las USS, el 4.3. proceso se queda corto con las funciones de PIC y POS</t>
  </si>
  <si>
    <t>A31</t>
  </si>
  <si>
    <t>Baja conectividad que afecta el proceso de comunicación</t>
  </si>
  <si>
    <t>D32</t>
  </si>
  <si>
    <t>Proceso de calidad para acreditación no es claro</t>
  </si>
  <si>
    <t>A32</t>
  </si>
  <si>
    <t>Estrés</t>
  </si>
  <si>
    <t>D33</t>
  </si>
  <si>
    <t>Falta de acompañamiento de diversas áreas a los funcionarios de la noche</t>
  </si>
  <si>
    <t>A33</t>
  </si>
  <si>
    <t>Inseguridad del sector</t>
  </si>
  <si>
    <t>D34</t>
  </si>
  <si>
    <t>Espacios de socialización con gerencia y subgerencia en el grupo de la noche</t>
  </si>
  <si>
    <t>A34</t>
  </si>
  <si>
    <t>Sistema de salud que favorece las EPS que quedan debiendo a las IPS publicas</t>
  </si>
  <si>
    <t>D35</t>
  </si>
  <si>
    <t>Falta de articulación con otros sectores gubernamentales en especial en las noches y fin de semana.</t>
  </si>
  <si>
    <t>A35</t>
  </si>
  <si>
    <t>Recursos financieros</t>
  </si>
  <si>
    <t>D36</t>
  </si>
  <si>
    <t>Retroalimentación negativa generalizada</t>
  </si>
  <si>
    <t>A36</t>
  </si>
  <si>
    <t>D37</t>
  </si>
  <si>
    <t>Falta de capacitación y preparación para eventos y desastres como la pandemia</t>
  </si>
  <si>
    <t>A37</t>
  </si>
  <si>
    <t>D38</t>
  </si>
  <si>
    <t>Infraestructura inadecuada para favorecer el distanciamiento social</t>
  </si>
  <si>
    <t>A38</t>
  </si>
  <si>
    <t>D39</t>
  </si>
  <si>
    <t>Durante el proceso de reorganización territorios como Paraíso, Usme, La Flora, Fiscala, entre otros quedan sin servicios de atención, fomentando las brechas de atención en salud</t>
  </si>
  <si>
    <t>A39</t>
  </si>
  <si>
    <t>D40</t>
  </si>
  <si>
    <t>Dificultad en la comunicación entre las acciones promocionales y las de atención y rehabilitación</t>
  </si>
  <si>
    <t>A40</t>
  </si>
  <si>
    <t>D41</t>
  </si>
  <si>
    <t>Historia Clínica con avances de la mirada de las poblaciones diferenciales porque se descuidan durante la atención en salud.</t>
  </si>
  <si>
    <t>A41</t>
  </si>
  <si>
    <t>MATRIZ INSTITUCIONAL DE RIESGOS DE GESTIÓN 2026</t>
  </si>
  <si>
    <t>TIPO DE PROCESO:</t>
  </si>
  <si>
    <t>MACRO PROCESOS</t>
  </si>
  <si>
    <t xml:space="preserve">PROCESO : </t>
  </si>
  <si>
    <t>TODOS LOS PROCESOS</t>
  </si>
  <si>
    <t>LÍDER RESPONSABLE (Gerente):</t>
  </si>
  <si>
    <t>VIVIANA MARCELA CLAVIJO</t>
  </si>
  <si>
    <t xml:space="preserve">ENTIDAD: </t>
  </si>
  <si>
    <t xml:space="preserve">Subred Integrada de Servicios de Salud - Sur </t>
  </si>
  <si>
    <t>1 - Fase</t>
  </si>
  <si>
    <t>2 - Fase</t>
  </si>
  <si>
    <t>3 - Fase</t>
  </si>
  <si>
    <t xml:space="preserve">Autoridad y Responsabilidad </t>
  </si>
  <si>
    <t xml:space="preserve">3.  IDENTIFICACIÓN DE RIESGOS </t>
  </si>
  <si>
    <t>4.  EVALUACIÓN DE RIESGOS</t>
  </si>
  <si>
    <t xml:space="preserve">5.  ANALISIS DE CONTROLES </t>
  </si>
  <si>
    <t xml:space="preserve">6.  VALORACIÓN DEL RIESGO </t>
  </si>
  <si>
    <t xml:space="preserve">7.  PLAN DE ACCIÓN </t>
  </si>
  <si>
    <t>AUTOCONTROL</t>
  </si>
  <si>
    <t>TERCER ORDEN:  A CARGO DE CONTROL INTERNO 
Como evaluador independiente de la administración del riesgo, realizará el seguimiento anual  y/ o conforme al Programa Anual de Auditorias</t>
  </si>
  <si>
    <t>IDENTIFICACIÓN</t>
  </si>
  <si>
    <t>RIESGO ANTES DE CONTROLES / RIESGO INHERENTE</t>
  </si>
  <si>
    <t xml:space="preserve">ESTRUCTURA DEL CONTROL </t>
  </si>
  <si>
    <t xml:space="preserve">RIESGOS RESIDUAL </t>
  </si>
  <si>
    <t xml:space="preserve">8. SEGUIMIENTO </t>
  </si>
  <si>
    <t xml:space="preserve">Macro proceso </t>
  </si>
  <si>
    <t>No</t>
  </si>
  <si>
    <t xml:space="preserve">PROCESO </t>
  </si>
  <si>
    <t>OBJETIVO DEL PROCESO</t>
  </si>
  <si>
    <t>Subsistemas de administración de riesgos</t>
  </si>
  <si>
    <t>Tipo 
de Riesgo 
(Tipología)</t>
  </si>
  <si>
    <t xml:space="preserve">Impacto </t>
  </si>
  <si>
    <r>
      <t>Causa
Inmediata
(</t>
    </r>
    <r>
      <rPr>
        <sz val="14"/>
        <rFont val="Arial Narrow"/>
        <family val="2"/>
      </rPr>
      <t>iniciar con la palabra</t>
    </r>
    <r>
      <rPr>
        <b/>
        <sz val="14"/>
        <rFont val="Arial Narrow"/>
        <family val="2"/>
      </rPr>
      <t xml:space="preserve"> 
por)</t>
    </r>
  </si>
  <si>
    <r>
      <t>Causa
Raíz
(</t>
    </r>
    <r>
      <rPr>
        <sz val="14"/>
        <rFont val="Arial Narrow"/>
        <family val="2"/>
      </rPr>
      <t xml:space="preserve">iniciar con la palabra </t>
    </r>
    <r>
      <rPr>
        <b/>
        <sz val="14"/>
        <rFont val="Arial Narrow"/>
        <family val="2"/>
      </rPr>
      <t xml:space="preserve">
"debido a" "y")</t>
    </r>
  </si>
  <si>
    <t>Código del Riesgo</t>
  </si>
  <si>
    <t xml:space="preserve"> RIESGO</t>
  </si>
  <si>
    <t>Unidad</t>
  </si>
  <si>
    <t xml:space="preserve">Factor 
de Riesgo </t>
  </si>
  <si>
    <t xml:space="preserve">Clasificación
de Riesgo </t>
  </si>
  <si>
    <t xml:space="preserve">UBICACIÓN MAPA DE CALOR </t>
  </si>
  <si>
    <t xml:space="preserve">ANÁLISIS Y EVALUACIÓN DE CONTROLES PARA MITIGAR EL RIESGO </t>
  </si>
  <si>
    <t xml:space="preserve">DESPLAZAMIENTO MAPA DE CALOR </t>
  </si>
  <si>
    <t xml:space="preserve">1ra Linea de defensa </t>
  </si>
  <si>
    <t xml:space="preserve">2ra Linea de defensa </t>
  </si>
  <si>
    <t xml:space="preserve">ATRIBUTOS DE EFICIENCIA </t>
  </si>
  <si>
    <t xml:space="preserve">PROBABILIDAD </t>
  </si>
  <si>
    <t xml:space="preserve">IMPACTO </t>
  </si>
  <si>
    <t>RIESGO RESIDUAL
/ ZONA DE RIESGO</t>
  </si>
  <si>
    <t xml:space="preserve">TRATAMIENTO </t>
  </si>
  <si>
    <t xml:space="preserve">MAPA DE CALOR </t>
  </si>
  <si>
    <t xml:space="preserve">Estratégias para reducir el riesgo </t>
  </si>
  <si>
    <t xml:space="preserve">FRECUENCIA </t>
  </si>
  <si>
    <t>PROBABILIDAD</t>
  </si>
  <si>
    <t>IMPACTO</t>
  </si>
  <si>
    <t>RIESGO INHERENTE / ZONA DE RIESGO</t>
  </si>
  <si>
    <t>Descripcion 
del control</t>
  </si>
  <si>
    <t xml:space="preserve">AFECTACIÓN </t>
  </si>
  <si>
    <t xml:space="preserve">Cuantitativo </t>
  </si>
  <si>
    <r>
      <t xml:space="preserve">Porcentaje de efectividad 
</t>
    </r>
    <r>
      <rPr>
        <b/>
        <sz val="14"/>
        <color rgb="FF70FC81"/>
        <rFont val="Arial Narrow"/>
        <family val="2"/>
      </rPr>
      <t>(Y)</t>
    </r>
  </si>
  <si>
    <r>
      <rPr>
        <b/>
        <sz val="14"/>
        <color rgb="FFFF0000"/>
        <rFont val="Arial Narrow"/>
        <family val="2"/>
      </rPr>
      <t xml:space="preserve">Porcentaje de efectividad 
</t>
    </r>
    <r>
      <rPr>
        <b/>
        <sz val="14"/>
        <color rgb="FF3CFE5C"/>
        <rFont val="Arial Narrow"/>
        <family val="2"/>
      </rPr>
      <t>(X)</t>
    </r>
  </si>
  <si>
    <t xml:space="preserve">Cualitativo </t>
  </si>
  <si>
    <t xml:space="preserve">Estructura del control </t>
  </si>
  <si>
    <t xml:space="preserve">Lider / Gestor del proceso </t>
  </si>
  <si>
    <r>
      <rPr>
        <b/>
        <sz val="14"/>
        <color rgb="FF000000"/>
        <rFont val="Arial Narrow"/>
      </rPr>
      <t xml:space="preserve">Vigencia:     </t>
    </r>
    <r>
      <rPr>
        <b/>
        <sz val="14"/>
        <color rgb="FF92D050"/>
        <rFont val="Arial Narrow"/>
      </rPr>
      <t>2026</t>
    </r>
  </si>
  <si>
    <t xml:space="preserve">Lider del Eje de Gestión del Riesgo </t>
  </si>
  <si>
    <t xml:space="preserve">FRECUENCIA: ANUAL O DE ACUERDO A LO ESTABLECIDO EN EL PROGRAMA ANUAL DE AUDITORIAS </t>
  </si>
  <si>
    <t>TIPO</t>
  </si>
  <si>
    <t xml:space="preserve">IMPLEMENTACIÓN </t>
  </si>
  <si>
    <t>Resultado</t>
  </si>
  <si>
    <t xml:space="preserve">DOCUMENTACIÓN </t>
  </si>
  <si>
    <t xml:space="preserve">EVIDENCIA </t>
  </si>
  <si>
    <t xml:space="preserve">%
Probabilidad </t>
  </si>
  <si>
    <t xml:space="preserve">Probabilidad Residual 
Final </t>
  </si>
  <si>
    <t>%
Impacto</t>
  </si>
  <si>
    <t xml:space="preserve">Impacto 
Residual 
Final </t>
  </si>
  <si>
    <t>Plan de accion referido a la opcion: "REDUCIR"</t>
  </si>
  <si>
    <t xml:space="preserve">Contingencia en caso
 de materialización </t>
  </si>
  <si>
    <t>Fecha</t>
  </si>
  <si>
    <t>Verificación de Controles</t>
  </si>
  <si>
    <t>Verificacion de plan de Acción</t>
  </si>
  <si>
    <t>Materialización</t>
  </si>
  <si>
    <t xml:space="preserve">Verificación de Indicadores </t>
  </si>
  <si>
    <t>Observaciones</t>
  </si>
  <si>
    <t>Afectación</t>
  </si>
  <si>
    <t xml:space="preserve">Preventivo </t>
  </si>
  <si>
    <t>Detectivo</t>
  </si>
  <si>
    <t>Correctivo</t>
  </si>
  <si>
    <t>Automático</t>
  </si>
  <si>
    <t xml:space="preserve">Manual </t>
  </si>
  <si>
    <t xml:space="preserve">Documentado </t>
  </si>
  <si>
    <t xml:space="preserve">Sin documentar </t>
  </si>
  <si>
    <t xml:space="preserve">Continua </t>
  </si>
  <si>
    <t>Aleatoria</t>
  </si>
  <si>
    <t>Con registro</t>
  </si>
  <si>
    <t xml:space="preserve">Sin registro </t>
  </si>
  <si>
    <t xml:space="preserve">Actividad 
de Control </t>
  </si>
  <si>
    <t>Frecuencia</t>
  </si>
  <si>
    <t xml:space="preserve">Soportes </t>
  </si>
  <si>
    <t xml:space="preserve">Procesos y/o  Subprocesos responsables </t>
  </si>
  <si>
    <t>Responsable
Lider/gestor/
colaborador</t>
  </si>
  <si>
    <t>Eficiencia del Control</t>
  </si>
  <si>
    <t>Trimestre</t>
  </si>
  <si>
    <t xml:space="preserve">Trimestre </t>
  </si>
  <si>
    <t xml:space="preserve">Semestral </t>
  </si>
  <si>
    <t>SI</t>
  </si>
  <si>
    <t>NO</t>
  </si>
  <si>
    <t xml:space="preserve">CON </t>
  </si>
  <si>
    <t xml:space="preserve">ALE </t>
  </si>
  <si>
    <t>La matriz Institucional de riesgo inherente y residual presenta en el estado del proceso antes y después de aplicar los debidos controles</t>
  </si>
  <si>
    <t xml:space="preserve">Actividad a realizar </t>
  </si>
  <si>
    <t>Responsable</t>
  </si>
  <si>
    <t xml:space="preserve">Fecha de implementación </t>
  </si>
  <si>
    <t>Fecha de seguimiento</t>
  </si>
  <si>
    <t xml:space="preserve">Seguimiento </t>
  </si>
  <si>
    <t xml:space="preserve">Estado </t>
  </si>
  <si>
    <t xml:space="preserve">Plan de contingencia </t>
  </si>
  <si>
    <t xml:space="preserve">Proceso o subproceso responsable de la ejecucion del plan </t>
  </si>
  <si>
    <t xml:space="preserve">Profesional responsable de la ejecución </t>
  </si>
  <si>
    <t>I</t>
  </si>
  <si>
    <t>II</t>
  </si>
  <si>
    <t>III</t>
  </si>
  <si>
    <t>IV</t>
  </si>
  <si>
    <t>FECHA</t>
  </si>
  <si>
    <t>EVALUACIÓN INTEGRAL  - CUMPLIMIENTO</t>
  </si>
  <si>
    <t>OBSERVACIONES</t>
  </si>
  <si>
    <t>RECOMENDACIONES</t>
  </si>
  <si>
    <t xml:space="preserve">Estratégico </t>
  </si>
  <si>
    <t>01. DIRECCIONAMIENTO ESTRATÉGICO Y DESARROLLO INSTITUCIONAL</t>
  </si>
  <si>
    <t>01. Diseñar y administrar políticas, lineamientos, directrices, planes, programas, proyectos mediante metodologías, análisis de información, estudios e investigaciones, seguimiento y asesoría técnica, con el fin de generar conocimiento para la toma de decisiones y contribuir al cumplimiento de metas, objetivos y misión de la entidad.</t>
  </si>
  <si>
    <t xml:space="preserve">Riesgo Operacional </t>
  </si>
  <si>
    <t>Riesgo Estratégico</t>
  </si>
  <si>
    <t>económica y reputacional</t>
  </si>
  <si>
    <t>por sanciones o multas en la pérdida de competencias por el vencimiento en la liquidación de los convenios,</t>
  </si>
  <si>
    <t>debido a la falta del seguimiento, monitoreo</t>
  </si>
  <si>
    <t>RGE-DE-01</t>
  </si>
  <si>
    <t xml:space="preserve">Subred SUR </t>
  </si>
  <si>
    <t>Procesos</t>
  </si>
  <si>
    <t>Ejecución y administración de procesos</t>
  </si>
  <si>
    <t>80%
La actividad que conlleva el riesgo se ejecuta mínimo 500 veces al año y máximo 5000 veces por año</t>
  </si>
  <si>
    <t>CASTROFICO 
100%</t>
  </si>
  <si>
    <r>
      <rPr>
        <b/>
        <sz val="12"/>
        <color rgb="FFFFFFFF"/>
        <rFont val="Arial Narrow"/>
      </rPr>
      <t>1. El profesional encargado del proceso de Direccionamiento Estratégico realiza trimestralmente el seguimiento a los convenios mediante la matriz de convenios, con el fin de verificar la fecha de terminación y activar las alertas tempranas, (</t>
    </r>
    <r>
      <rPr>
        <b/>
        <i/>
        <sz val="12"/>
        <color rgb="FFFFFFFF"/>
        <rFont val="Arial Narrow"/>
      </rPr>
      <t>conforme a la normativa vigente, que establece un plazo de 30 meses para la Subred y 32 meses para la SDS</t>
    </r>
    <r>
      <rPr>
        <b/>
        <sz val="12"/>
        <color rgb="FFFFFFFF"/>
        <rFont val="Arial Narrow"/>
      </rPr>
      <t>), contados a partir de la finalización del convenio, para proceder con su liquidación.</t>
    </r>
  </si>
  <si>
    <t>Y</t>
  </si>
  <si>
    <t>CON</t>
  </si>
  <si>
    <t>1. El profesional encargado del proceso de Direccionamiento Estratégico realiza trimestralmente el seguimiento a los convenios mediante la matriz de convenios, con el fin de verificar la fecha de terminación y activar las alertas tempranas, (conforme a la normativa vigente, que establece un plazo de 30 meses para la Subred y 32 meses para la SDS), contados a partir de la finalización del convenio, para proceder con su liquidación.</t>
  </si>
  <si>
    <t xml:space="preserve">Trimestral </t>
  </si>
  <si>
    <t>1.Matriz de convenios de seguimiento
2. Oficios y/o correos solicitando actas de liquidación</t>
  </si>
  <si>
    <t>Oficina Asesora de Desarrollo Institucional</t>
  </si>
  <si>
    <t xml:space="preserve">Profesional convenios designado </t>
  </si>
  <si>
    <t>Reducir</t>
  </si>
  <si>
    <t>Realizar trimestralmente seguimiento a los convenios terminados mediante la matriz de convenios, con el fin de verificar la fecha de terminación y activar las alertas tempranas, (conforme a la normativa vigente, que establece un plazo de 30 meses para la Subred y 32 meses para la SDS), contados a partir de la finalización del convenio, para proceder con su liquidación.</t>
  </si>
  <si>
    <t>Supervisores de convenios
y
Oficina Asesora de Desarrollo Institucional</t>
  </si>
  <si>
    <t>Trimestral</t>
  </si>
  <si>
    <t xml:space="preserve">En ejecución </t>
  </si>
  <si>
    <t>1. Se realiza reunion con el contratante para realizar cierre financiero y evitar el impacto economico a la Subred Sur; como consecuencia, obtener acta de perdida de competencia.
2. Se notifica a la Oficina de Control Interno Disciplinario para fines pertinentes.</t>
  </si>
  <si>
    <t>Supervisores de convenios;
Dirección Financiera;
Oficina Asesora de Desarrollo Institucional.</t>
  </si>
  <si>
    <t>Supervisores de convenios</t>
  </si>
  <si>
    <t>Abr</t>
  </si>
  <si>
    <t>Jul</t>
  </si>
  <si>
    <t>Oct</t>
  </si>
  <si>
    <t>Ene</t>
  </si>
  <si>
    <r>
      <t>La actividad de la primera línea de defensa (</t>
    </r>
    <r>
      <rPr>
        <b/>
        <sz val="14"/>
        <color rgb="FF00B050"/>
        <rFont val="Arial Narrow"/>
        <family val="2"/>
      </rPr>
      <t>seguimiento</t>
    </r>
    <r>
      <rPr>
        <b/>
        <sz val="14"/>
        <rFont val="Arial Narrow"/>
        <family val="2"/>
      </rPr>
      <t>) se encuentran en el aplicativo ALMERA.</t>
    </r>
  </si>
  <si>
    <r>
      <t>La actividad de la segunda y tercera línea de defensa (</t>
    </r>
    <r>
      <rPr>
        <b/>
        <sz val="14"/>
        <color rgb="FF00B0F0"/>
        <rFont val="Arial Narrow"/>
        <family val="2"/>
      </rPr>
      <t>Monitoreo</t>
    </r>
    <r>
      <rPr>
        <b/>
        <sz val="14"/>
        <rFont val="Arial Narrow"/>
        <family val="2"/>
      </rPr>
      <t xml:space="preserve">, </t>
    </r>
    <r>
      <rPr>
        <b/>
        <sz val="14"/>
        <color rgb="FFFF0000"/>
        <rFont val="Arial Narrow"/>
        <family val="2"/>
      </rPr>
      <t>Evaluación</t>
    </r>
    <r>
      <rPr>
        <b/>
        <sz val="14"/>
        <rFont val="Arial Narrow"/>
        <family val="2"/>
      </rPr>
      <t>) se encuentran en el aplicativo ALMERA.</t>
    </r>
  </si>
  <si>
    <t>y/o el análisis oportuno.</t>
  </si>
  <si>
    <t>2. El profesional de Desarrollo Institucional realiza trimestralmente el seguimiento de los Convenios terminados con cada uno de los Supervisores para establecer el avance del proceso de liquidación.</t>
  </si>
  <si>
    <t>1-Correos y/o actas de seguimiento con supervisores de la SISS Sur de los convenios
2-Matriz de convenios terminados durante el periodo</t>
  </si>
  <si>
    <t>3. El profesional encargado del proceso de Direccionamiento Estratégico realiza trimestralmente la actualización de la información relacionada con los convenios, a través de la Matriz de Seguimiento de Convenios, con el fin de verificar la correcta designación del supervisor asignado a cada uno de ellos.</t>
  </si>
  <si>
    <t>1-Oficio de designacion de supervisores</t>
  </si>
  <si>
    <t xml:space="preserve">Otros Riesgos </t>
  </si>
  <si>
    <t xml:space="preserve">Riesgo de Falla de Mercado </t>
  </si>
  <si>
    <t xml:space="preserve">debido al desconocimiento de los costos asociados en el sector público y la  falta de referenciacion competitiva </t>
  </si>
  <si>
    <t>debido a la inexactitud de los valores,</t>
  </si>
  <si>
    <t xml:space="preserve">	RGE-DE-02</t>
  </si>
  <si>
    <t xml:space="preserve">100%
La actividad que conlleva el riesgo se ejecuta más de 5000 veces por año </t>
  </si>
  <si>
    <t>1. El subproceso de mercadeo mensualmente solicita al subproceso de costos la actualizacion de los valores reales de cada uno de los servicios de la entidad, a fin de parametrizar y negocear los costos insitucionales.</t>
  </si>
  <si>
    <t>EL subproceso de costos mensualmente envian la matriz de valores, con los costos de los servicios actualizados</t>
  </si>
  <si>
    <t>Mensual</t>
  </si>
  <si>
    <t>1. Soporte de solitud
2. Matriz de valores 
3. Plan de beneficios</t>
  </si>
  <si>
    <t xml:space="preserve">Subproceso de Mercadeo
Subproceso de costos </t>
  </si>
  <si>
    <t xml:space="preserve">
Lider del Mercadeo</t>
  </si>
  <si>
    <t xml:space="preserve">Realizar reuniones de actualizacion de servicios ofertados y tarifas con las EAPB contratadas iniciando la vigencia, teniendo en cuenta la norma, caracterizacion de la poblacion, capacidad instalada y capacidad de talento humano </t>
  </si>
  <si>
    <t xml:space="preserve">Subproceso de Mercadeo y Oficina Asesora Desarrollo Institucional </t>
  </si>
  <si>
    <r>
      <t xml:space="preserve">1. Se realiza la verificación y validación de tarifas en los planes de beneficios contratos vs CUMS y CUPS 
2.  actualizo el plan de beneficios el el sistema Dinamica Gerencial 
3. informo la actualizacion de las tarifas inmediatamente a los procesos competentes para su ejecucion y gestión.                       4. Negociacion con las EAPB cada vigencia para actualizar y ajustar el incrmento de tarifas por norma. 
</t>
    </r>
    <r>
      <rPr>
        <b/>
        <sz val="14"/>
        <color rgb="FFFF0000"/>
        <rFont val="Arial Narrow"/>
        <family val="2"/>
      </rPr>
      <t>.</t>
    </r>
  </si>
  <si>
    <t>Subproceso de Mercadeo</t>
  </si>
  <si>
    <t>Lider de Mercadeo</t>
  </si>
  <si>
    <t>posibles reportes de información mal suministrada y</t>
  </si>
  <si>
    <t>2. El subproceso de mercadeo trimestralmente realiza un autocontro en la actualizacion de tarifas de servicios y medicamentos teniendo en cuenta la informacion que las áreas envian previamente para los ajustes en la plataforma Dinamica Gerencial.</t>
  </si>
  <si>
    <t>el profesional de mercadeo solicita a la dirección de complementarios los precios de las compras de los medicamentos</t>
  </si>
  <si>
    <t xml:space="preserve">1. Soporte de solicitud
2. Matriz de medicamentos
3. Plan de beneficios </t>
  </si>
  <si>
    <t>los cambios normativos en los incrementos de tarifas.</t>
  </si>
  <si>
    <t xml:space="preserve">3. El subproceso de mercadeo realiza chequeos mensuales a la normativa establecida por los entes de control a fin de actualizar los costos institucionales y brindar mejores tarifas de forma competitiva.  </t>
  </si>
  <si>
    <t>X</t>
  </si>
  <si>
    <t>EL profesional de mercadeo mensualmente ingresa a las paginas de los entes de control a fin de revisar los incrementos de norma de los servicios y medicamentos para actualizar las matrices institucionales</t>
  </si>
  <si>
    <t>1. Soprte de verificación de las paginas 
2. Norma actualizada
3. Plan de beneficios</t>
  </si>
  <si>
    <t>por incumplimiento de las obligaciones contractuales (Convenios Interadministrativos y/o Contratos derivados)</t>
  </si>
  <si>
    <t>debido a falta de adherencia a lineamientos definidos en los Comités Operativos y/o técnicos,</t>
  </si>
  <si>
    <t>RGE-DE-04</t>
  </si>
  <si>
    <t>60%
La actividad que conlleva el riesgo se ejecuta de 24 a 500 veces por año</t>
  </si>
  <si>
    <t xml:space="preserve">1. Los profesionales que apoyan la supervisión de los convenios y/o de los contratos derivados del mismo, participan activamente en los Comités Operativos y/o técnicos mensuales y realizan seguimiento a los compromisos y a las obligaciones contractuales  </t>
  </si>
  <si>
    <t xml:space="preserve">La supervisión de los convenios y/o de los contratos derivados del mismo, se realiza con el seguimiento a los compromisos y a las obligaciones contractuales mediante los informes mensuales del convenio y en los Comités Operativos y/o técnicos que se realizan mensualmente. </t>
  </si>
  <si>
    <t>1. Informe Mensuales y 
Actas de Comités</t>
  </si>
  <si>
    <t>Gestión de Proyectos</t>
  </si>
  <si>
    <t>Monica Salguero Cárdenas</t>
  </si>
  <si>
    <t>1. Seguimiento estricto al cumplimiento de compromisos definidos en cada Comité 
2.Fortalecer el seguimiento al cumplimiento de los compromisos contractuales  
3. Entrega de los informes en los plazos establecidos</t>
  </si>
  <si>
    <t xml:space="preserve">1. Apoyo de la supervisión de contratos  derivados y convenios 
2. Apoyo de la supervisión de contratos derivados y convenios
3. Apoyo de la supervisión de contratos derivados y convenios </t>
  </si>
  <si>
    <t xml:space="preserve">1. En reuniones de seguimiento a la ejecución de los protectos se informara al supervisor del contrato y convenio del incumplimiento de los compromisos contractuales 
2. El supervisor del contrato y convenio informa a la  Dirección de Contratación  del incumplimiento de los compromisos contractuales para quen se realice la gestión pertinente.  
3.  El supervisor del convenio informa a la  a Secretaria de Salud   del incumplimiento de los compromisos contractuales para que se definan las acciones a seguir.   </t>
  </si>
  <si>
    <t xml:space="preserve">Supervisores de los contratos </t>
  </si>
  <si>
    <t>deficiencias en el seguimiento a los compromisos contractuales</t>
  </si>
  <si>
    <t xml:space="preserve">2. Los profesionales que apoyan la supervisión de los contratos derivados de los convenios  realizan seguimiento mensual a los compromisos contractuales en diferentes escenarios y se consolida en el informe de supervisión  de cada uno de los contratos.  </t>
  </si>
  <si>
    <t>Se fortalece la supervisión de los contratos derivados de los convenios  de manera mensual en los diferentes escenarios y se hace entrega  del informe de supervisión  a la Dirección de Contratación</t>
  </si>
  <si>
    <t xml:space="preserve">1. Informe mensual de supervisión de los contrato </t>
  </si>
  <si>
    <t>e inoportunidad en la presentación de reportes y/o informes.</t>
  </si>
  <si>
    <t>3. Los profesionales que apoyan tanto la supervisión de los convenios como los profesionales que apoyan la supervisión de los contratos derivados del mismo, registran mensualmente y de forma oportuna en el informe de los convenios, los  avances de la gestión realizada durante la ejecución de cada uno de los proyectos.</t>
  </si>
  <si>
    <t>Los informes mensuales de los convenios se deben radicar en SDS  de manera oportuna, y deben dar cuenta de los avances de cada una de las actividades ejecutadas en el periodo 
 isión de los convenios y contratos registran mensualmente y de forma oportuna en el informe de los convenios, los  avances de la gestión realizada durante la ejecución de cada uno de los proyectos.</t>
  </si>
  <si>
    <t>1. Informe mensual de seguimiento al convenio</t>
  </si>
  <si>
    <t xml:space="preserve">
</t>
  </si>
  <si>
    <t>reputacional</t>
  </si>
  <si>
    <t xml:space="preserve">debido a la falta de cultura de medición y debilidades en el cumplimiento de los procesos de reporte de resultados de la planeacion estrategica (PEI-POI) </t>
  </si>
  <si>
    <t>, por falta de implementacion de estrategias de seguimiento</t>
  </si>
  <si>
    <t>RGE-DE-30</t>
  </si>
  <si>
    <t>40%
La actividad que conlleva el riesgo se ejecuta de 3 a 24 veces por año</t>
  </si>
  <si>
    <t>MENOR 
40%</t>
  </si>
  <si>
    <t>2. El profesional del subproceso de Planeación Estratégica, trimestralmente comunica el cronograma de seguimiento al plan estratégico, definiendo las fechas de reporte y revisión, con el fin de garantizar la oportunidad en la entrega de la información.</t>
  </si>
  <si>
    <t>2. El profesional del subproceso de Planeación Estratégica con antelacion a terminar el trimestre comunica el cronograma de seguimiento al plan estratégico, definiendo las fechas de reporte y revisión, con el fin de garantizar la oportunidad en la entrega de la información.</t>
  </si>
  <si>
    <t>Comunicación informativa por correo y/u otro medio a los procesos sobre el cronograma y los lineamientos establecidos para la evaluación</t>
  </si>
  <si>
    <t xml:space="preserve">Profesional de planeacion </t>
  </si>
  <si>
    <t>Implementar una estrategia de comunicación interna mediante campañas y piezas comunicativas orientadas a fortalecer la cultura de medición y reporte de resultados, promoviendo la importancia del  cumplimiento de los lineamientos establecidos y la responsabilidad de los procesos en la generación de información oportuna y confiable.</t>
  </si>
  <si>
    <t xml:space="preserve">Subproceso de planeacion estrategica Oficina Asesora Desarrollo Institucional  </t>
  </si>
  <si>
    <t>Activar un plan de choque con el subproceso de Planeación Estratégica en caso de incumplimiento en el seguimiento o reporte de información, que incluya la definición de estrategias alternativas para la recolección de datos, realización de mesas de trabajo con los procesos, priorización de indicadores críticos y restablecimiento del control y monitoreo del plan estratégico.</t>
  </si>
  <si>
    <t xml:space="preserve">Subproceso de planeacion estrategica Oficina Asesora Desarrollo Institucional </t>
  </si>
  <si>
    <t xml:space="preserve">Lider de Planeacion estrategica </t>
  </si>
  <si>
    <t xml:space="preserve">e Incumplimiento en reportes por parte de los procesos </t>
  </si>
  <si>
    <t>3. El profesional del subproceso de Planeación Estratégica revisa semestralmente el cumplimento al cronograma planteado y al seguimiento al avance del plan estratégico a través de la consolidación de reportes de los  procesos, verificando el cumplimiento de los indicadores y detectando desviaciones frente a las metas establecidas.</t>
  </si>
  <si>
    <t>3. El profesional del subproceso de Planeación Estratégica revisa el cumplimento al cronograma planteado y al seguimiento al avance del plan estratégico a través de la consolidación de reportes de los  procesos, verificando el cumplimiento de los indicadores y detectando desviaciones frente a las metas establecidas.</t>
  </si>
  <si>
    <t>Informe semestral de seguimiento al plan estratégico
(documento consolidado con análisis de avance, cumplimiento de indicadores y desviaciones)</t>
  </si>
  <si>
    <t>SARLAFT</t>
  </si>
  <si>
    <t xml:space="preserve">OFICIAL DE CUMPLIMIENTO SARLAFT </t>
  </si>
  <si>
    <t xml:space="preserve">Riesgo SARLAFT </t>
  </si>
  <si>
    <t xml:space="preserve"> debido a la terminación de relaciones contractuales con contrapartes y aliados estratégicos, </t>
  </si>
  <si>
    <t>como resultado de la identificación o vinculación de estos con actividades asociadas a LA/FT/FPADM, en el marco de los procesos de debida diligencia y actualización de información del SARLAFT.</t>
  </si>
  <si>
    <t xml:space="preserve">	RGE-DE-05</t>
  </si>
  <si>
    <t>Talento Humano</t>
  </si>
  <si>
    <t>MAYOR 
80%</t>
  </si>
  <si>
    <t>1. El oficial de cumplimiento validará trimestralmente, que el proceso de gestión de contratación como primera línea de defensa de gestión de riesgos SARLAFT, de cumplimiento con el requisito de solicitud de lista de chequeo para contratación y el diligenciamiento del formulario de SARLAFT, para identificar desviaciones y fortalecer el proceso.</t>
  </si>
  <si>
    <t>1. Lista de Chequeo para la contratación
2. Formulario de SARLAFT.</t>
  </si>
  <si>
    <t>Oficial de Cumpliimiento</t>
  </si>
  <si>
    <t>Oficial de cumplimiento</t>
  </si>
  <si>
    <t>1. Realizar Capacitación sobre el sistemas SARLAFT a Directivos y personal operativo que participe en el proceso.
2. Realizar auditoria a los controles propuestos con el fin de verificar la adherencia a los procedimientos</t>
  </si>
  <si>
    <t>Oficial de Cumplimiento</t>
  </si>
  <si>
    <t>Trimetral</t>
  </si>
  <si>
    <t>Quién evidencie la relación del cliente con delitos sobre LA/FT/FPADM, debe reportarlo al responble de la contratación para suspender el proceso.</t>
  </si>
  <si>
    <t xml:space="preserve"> Oficial de Cumplimiento</t>
  </si>
  <si>
    <t xml:space="preserve">	
2. El oficial de cumplimiento realizará la verificación en listas restrictivas, previo a la vinculación de los directivos de la entidad y una vez al año para quienes estén vinculados por más de una vigencia.</t>
  </si>
  <si>
    <t xml:space="preserve">Anual </t>
  </si>
  <si>
    <t xml:space="preserve">	
1. Reporte listas restrictivas
2. informe de análisis de la información</t>
  </si>
  <si>
    <t>3. El Oficial de Cumplimiento anualmente y previo a la normatividad realizará y la actualizará el procedimiento de segmentación, a fin de establecer metodologías de acuerdo a los perfiles de riesgo para todos los grupos de valor.</t>
  </si>
  <si>
    <t xml:space="preserve">	
1. Procedimiento Segmentación
2. Matriz de Segmentación</t>
  </si>
  <si>
    <t>debido a fallas</t>
  </si>
  <si>
    <t>en el reporte oportuno de operaciones sospechosas relacionadas con LA/FT/FPADM – SARLAFT.</t>
  </si>
  <si>
    <t>RGE-DE-06</t>
  </si>
  <si>
    <t>2. El Oficial de Cumplimiento realizará trimestralmente capacitación y divulgación en SARLAFT a colaboradores de la subred.</t>
  </si>
  <si>
    <t>1. lista de asistencia
2. Presentaciones
3. Curso SARLAFT</t>
  </si>
  <si>
    <t>Analizar  en señales de alerta, acompañamiento de herramienta tecnológica que facilita la interpretación de las coincidencias.</t>
  </si>
  <si>
    <t>En caso de evidenciar operaciones sospechosas se informará al Oficial de Cumplimiento a fin de realizar la debida diligencia ampliada.</t>
  </si>
  <si>
    <t xml:space="preserve">
Oficial de Cumplimiento</t>
  </si>
  <si>
    <t>3. El Oficial de Cumplimiento anualmente articulará el programa de transparencia y ética empresarial junto con el código de buen gobierno, las sanciones a las que haya a lugar debido al incumplimiento de los lineamientos implícitos establecidos en los mismos.</t>
  </si>
  <si>
    <t>1. Documento PTEE
2. Documento Buen Gobierno</t>
  </si>
  <si>
    <t>4. El Oficial de Cumplimiento mensualmente verifica y realiza el reporte de operaciones sospechas, proveedores e ingresos a la UIAF, a fin de cumplir con la normatividad establecida en la Resolución Nº 314 del 15 de diciembre de 2021.</t>
  </si>
  <si>
    <t>1. Certificación de tesorería
2. Reporte plano (EXCEL) 
3. Reporte PDF UIAF</t>
  </si>
  <si>
    <t>en la debida diligencia y conocimiento de contrapartes (PEP, beneficiario final, actividad económica), asociadas a riesgos de LA/FT/FPADM.</t>
  </si>
  <si>
    <t xml:space="preserve">	RGE-DE-07</t>
  </si>
  <si>
    <t>1. El oficial de cumplimiento verificará mensualmente la actualización de bases de datos de cada una de las contrapartes</t>
  </si>
  <si>
    <t>Verificar la actualización de las bases de datos de contrapartes, que se alimenta en linea con el diligenciamiento del formato de conocimiento de cliente o contraparte</t>
  </si>
  <si>
    <t>1. Procedimiento
2. Formato del PEP</t>
  </si>
  <si>
    <t>1. Analizar la base de datos de contrapartes y revisar posibles desviaciones.  
2. Retroalimentar a los procesos involucrados para mejora la calidad de los datos</t>
  </si>
  <si>
    <r>
      <t xml:space="preserve">Informar a la Gerencia, al Comité de Riesgos y a Control Interno Disciplinario  sobre las sanciones generadas por el </t>
    </r>
    <r>
      <rPr>
        <b/>
        <sz val="14"/>
        <color rgb="FFFF0000"/>
        <rFont val="Arial Narrow"/>
        <family val="2"/>
      </rPr>
      <t>desconocimiento</t>
    </r>
    <r>
      <rPr>
        <b/>
        <sz val="14"/>
        <color theme="3" tint="-0.249977111117893"/>
        <rFont val="Arial Narrow"/>
        <family val="2"/>
      </rPr>
      <t xml:space="preserve"> de las calidades para la PEP, para la investigación correspondiente  y  sanción de los responsbles </t>
    </r>
  </si>
  <si>
    <t>2. El Oficial de Cumplimiento verificará que los colaboradores identificados como Personas Expuestas Políticamente (PEP) publiquen su hoja de vida y la declaración de Persona Expuesta Políticamente a través del aplicativo SIGEP, en cumplimiento de lo establecido en el Decreto 830 de 2021, al momento de su ingreso a la entidad y con actualización anual.</t>
  </si>
  <si>
    <t>El Oficial de Cumplimiento verificará que los colaboradores identificados publiquen su hoja de vida en el aplicativo SIDEAP y SIGEP</t>
  </si>
  <si>
    <t>Soportes de consulta verificacion en la pagina aplicativo.</t>
  </si>
  <si>
    <t xml:space="preserve">02. GESTIÓN JURÍDICA </t>
  </si>
  <si>
    <t>02. Asesorar y ejercer la defensa jurídica de la Entidad, representándola judicial y extrajudicialmente en los procesos y demás acciones legales que se instauren en su contra o que ésta deba promover de conformidad con los lineamientos legales, direccionados en la prevención del daño antijuridico.</t>
  </si>
  <si>
    <t>por el vencimiento de términos jurídicos de los procesos en curso,</t>
  </si>
  <si>
    <t>debido a falta de seguimiento al registro, cargue, asistencia a audiencias y contestación oportuna de los procesos judiciales, tutelas y requerimientos jurídicos</t>
  </si>
  <si>
    <t xml:space="preserve">	RGE-DJ-08</t>
  </si>
  <si>
    <t xml:space="preserve">1. La Jefe de la Oficina Jurídica realiza reuniones mensuales para hacer seguimiento de las actuaciones de la defensa oportuna, en la que se verifica que el apoderado designado efectue un seguimiento permanente a los procesos judiciales y extrajudiciales, mediante la revisión de los aplicativos SIPROJWEB a nivel Distrital y a nivel Nacional el de la Rama Judicial y en los despachos judiciales y extrajudiciales frente a las distintas etapas del proceso.             </t>
  </si>
  <si>
    <t xml:space="preserve">La Jefe de la Oficina Jurídica realiza reuniones mensuales para hacer seguimiento de las actuaciones de la defensa oportuna, mediante la matriz de procesos judiciales, en la que se verifica que el apoderado designado efectúa un seguimiento permanente a los procesos judiciales y extrajudiciales, mediante la revisión de los aplicativos SIPROJWEB a nivel Distrital y a nivel Nacional el de la Rama Judicial y en los despachos judiciales y extrajudiciales frente a las distintas etapas del proceso.             </t>
  </si>
  <si>
    <t xml:space="preserve">1. Actas de Reunión 
2. Matriz de procesos Judiciales 
3. Pantallazos en SIPROJWEB </t>
  </si>
  <si>
    <t>Defensa Judicial</t>
  </si>
  <si>
    <t>Victor Castellanos
Profesional Administrativo</t>
  </si>
  <si>
    <t>Asignación y seguimiento de los procesos por correo electrónico y registro en la matriz de procesos judiciales de la OAJ.</t>
  </si>
  <si>
    <t>Jefe de la Oficina Jurídica</t>
  </si>
  <si>
    <t xml:space="preserve">Subsanar en el menor tiempo posible la no contestación oportuna de los requerimientos, dejando los soportes pertinentes </t>
  </si>
  <si>
    <t>Defensa judicial</t>
  </si>
  <si>
    <t>colaboradores de la OJ</t>
  </si>
  <si>
    <t>e inoportuna notificación de los movimientos de los procesos a los apoderados.</t>
  </si>
  <si>
    <t>2. Los colaboradores de apoyo realizan seguimientos mensual a los procesos que tuvieron movimientos en el mes a reportar en el aplicativo SIPROJWEB y SIHO, para garantizar la gestión eficiente y oportuna de los procesos.</t>
  </si>
  <si>
    <t>Los colaboradores de apoyo realizan seguimientos mensual a los procesos que tuvieron movimientos en el mes a reportar en el aplicativo SIPROJWEB y SIHO y actualizan la matriz de procesos judiciales.</t>
  </si>
  <si>
    <t>1. Matriz de procesos Judiciales 
2. Pantallazos en SIPROJWEB y SIHO</t>
  </si>
  <si>
    <t xml:space="preserve">por  vencimiento de términos y/o falta de adherencia a los términos de ley, </t>
  </si>
  <si>
    <t xml:space="preserve">debido a  la falta de seguimiento por parte de los apoderados judiciales. </t>
  </si>
  <si>
    <t xml:space="preserve">	RGE-DJ-84</t>
  </si>
  <si>
    <t xml:space="preserve">20 %
La actividad que conlleva el riesgo se ejecuta como máximos 2 veces por año </t>
  </si>
  <si>
    <t>1. La Jefe de la Oficina Jurídica, a través del personal asignado, realiza el inicio de la etapa de juzgamiento dentro del proceso disciplinario, garantizando el cumplimiento de los procedimientos establecidos y la continuidad oportuna de la actuación disciplinaria.</t>
  </si>
  <si>
    <t>Recibido el proceso con notificación de pliego de cargos, la Jefe de Oficina Jurídica realiza seguimiento y reparto al abogado asginado</t>
  </si>
  <si>
    <t xml:space="preserve">AUTO DE AVOCA CONOCIMIENTO O AUTO QUE DECRATA NULIDAD O AUTO DE SUSTANCIACIÓN </t>
  </si>
  <si>
    <t>GESTIÓN JURÍDICA</t>
  </si>
  <si>
    <t>Jefe Oficina Jurídica</t>
  </si>
  <si>
    <t>Asignación y seguimiento de los procesos</t>
  </si>
  <si>
    <t>1. Continuidad Operativa y Redistribución de Carga
2. Gestión de Información y Actualización de la Base
3. Aseguramiento del Cumplimiento de Términos
4. Reuniones y Seguimiento Alterno
5. Documentación de Acciones de Contingencia</t>
  </si>
  <si>
    <t>2. El abogado asignado por la Oficina Jurídica realiza el seguimiento y la actualización periódica de la Base de Procesos Disciplinarios en Juzgamiento, de acuerdo con las actuaciones registradas en los expedientes a cargo de la Oficina, con el fin de garantizar la evaluación oportuna y el control efectivo del estado de los procesos.</t>
  </si>
  <si>
    <t>El abogado asignado por la Oficina Jurídica realiza el seguimiento y la actualización periódica de la Base de Procesos Disciplinarios en Juzgamiento, de acuerdo con las actuaciones registradas en los expedientes a cargo de la Oficina, con el fin de garantizar la evaluación oportuna y el control efectivo del estado de los procesos.</t>
  </si>
  <si>
    <t>BASE PROCESOS DISCIPLINARIOS EN JUZGAMIENTO</t>
  </si>
  <si>
    <t>3. La Jefe de la Oficina Jurídica realiza seguimiento al cumplimiento de los términos de ley durante la reunión trimestral del equipo de trabajo, con el fin de garantizar la gestión oportuna y el adecuado avance de los procesos disciplinarios a cargo de la dependencia.</t>
  </si>
  <si>
    <t xml:space="preserve">ACTA DE REUNIÓN </t>
  </si>
  <si>
    <t xml:space="preserve">ocasionada por la incorporación de contenidos sesgados o incorrectos en actuaciones judiciales generadas mediante tecnologías de inteligencia artificial, </t>
  </si>
  <si>
    <t>debido a la falta de validaciones humanas, controles técnicos y lineamientos para su uso responsable.</t>
  </si>
  <si>
    <t xml:space="preserve">	RGE-DJ-85</t>
  </si>
  <si>
    <t>1. La Jefe de la Oficina Jurídica realiza reuniones trimestrales para hacer seguimiento de las actuaciones de la defensa oportuna, mediante los informes presentados por el apoderado judicial una vez se de uso de la IA.</t>
  </si>
  <si>
    <t>La Jefe de la Oficina Jurídica realiza reuniones trimestrales para hacer seguimiento de las actuaciones de la defensa oportuna, mediante los informes presentados por el apoderado judicial una vez se de uso de la IA.</t>
  </si>
  <si>
    <t xml:space="preserve">Acta de reunión </t>
  </si>
  <si>
    <t xml:space="preserve">1, Verificación y Corrección Inmediata
2, Sustitución Temporal de Herramientas Tecnológicas
3, Continuidad en la Gestión Procesal
4, Control de Daños Reputacionales y Jurídicos
5, Registro y Documentación </t>
  </si>
  <si>
    <t xml:space="preserve">03. COMUNICACIÓN ESTRATÉGICA </t>
  </si>
  <si>
    <t>03. Desarrollar una cultura de la comunicación fundamentada en la información, el control y la evaluación, para la toma de decisiones y la mejora continua, implementando mecanismos de comunicación efectivos que permitan la correcta operación interna a través de los flujos de comunicación establecidos por la institución; en el marco de la transparencia y del derecho de acceso a la información pública, que fortalezca la comunicación y el diálogo con los grupos de Valor</t>
  </si>
  <si>
    <t xml:space="preserve">Riesgo Reputacional </t>
  </si>
  <si>
    <t>reputacional y económica</t>
  </si>
  <si>
    <t>por deterioro de la imagen institucional,</t>
  </si>
  <si>
    <t>debido a desinformación acerca de como actuar ante una situación de crisis,</t>
  </si>
  <si>
    <t xml:space="preserve">	RGE-CM-09</t>
  </si>
  <si>
    <r>
      <rPr>
        <b/>
        <sz val="12"/>
        <color rgb="FFFFFFFF"/>
        <rFont val="Arial Narrow"/>
        <family val="2"/>
      </rPr>
      <t>1. El profesional especializado referente en comunicación externa realiza bimestralmente capacitaciones a grupos de colaboradores específicos sobre el Manual para el manejo de una Situación de Crisis, el registro queda consignado en el Plan Estratégico de Comunicaciones, actas y listados de asistencia</t>
    </r>
    <r>
      <rPr>
        <b/>
        <sz val="12"/>
        <color rgb="FFFF0000"/>
        <rFont val="Arial Narrow"/>
        <family val="2"/>
      </rPr>
      <t>.</t>
    </r>
    <r>
      <rPr>
        <b/>
        <sz val="12"/>
        <color rgb="FFFFFFFF"/>
        <rFont val="Arial Narrow"/>
        <family val="2"/>
      </rPr>
      <t xml:space="preserve"> Así mismo, en la inducción y reinducción que se hace desde la Subred se socializa también dicho manual.</t>
    </r>
  </si>
  <si>
    <t>El profesional especializado referente en comunicación externa realiza bimestralmente capacita a los colaboradores sobre el manejo de una situación de crisis.</t>
  </si>
  <si>
    <t xml:space="preserve">1. Actas
2. Pretest
3. Postest
3. Análisis capacitaciones
</t>
  </si>
  <si>
    <t>Comunicación Interna
Comunicación Externa</t>
  </si>
  <si>
    <t>Jenifer Rubiano Sanchez
Profesional especializado</t>
  </si>
  <si>
    <t xml:space="preserve">*Actualizar y socializar el manual de crisis al cliente interno. 
*Capacitación de voceros.
*Gestión oportuna de medios en situaciones de crisis.
*Velar por el mantenimiento de la imagen institucional (señalética, carteleras, pantallas y letreros)  realizando acompañamiento en las diferentes sedes de la Subred Sur. 
*Evaluar el fortalecimiento de la imagen a partir de la encuesta de comunicaciones interna y externa, verificando los resultados de la encuesta vigencia anterior y oportunidades de mejora.
*Seguimiento a la matriz de monitoreo de medios. 
*Construcción de piezas de comunicación que incluyan las recomendaciones de lenguaje claro, que velen por el fortalecimiento de la imagen institucional. 
*Actualizar y divulgar los canales de comunicación de la institución.
</t>
  </si>
  <si>
    <t>Jenifer Cardona
(Profesional especializado)
Jenifer Rubiano
(Referente comunicación interna)
Anderson Patiño
(Referente comunicación externa)</t>
  </si>
  <si>
    <t xml:space="preserve">Se conforma un equipo de crisis, el cual es un grupo de colaboradores de la Entidad que se encargará de tomar decisiones o medidas para enfrentar los momentos de crisis. Su activación es de carácter inmediato cuando se identifique la crisis o cuando exista la posibilidad de que ella se presente.
Este equipo debe estar liderado por el Gerente, la Oficina Asesora de Comunicaciones y por las personas que lideren el proceso responsable de la crisis generada.
Para el caso de la Subred Integrada de Servicios de Salud Sur E.S.E., por ser una Entidad adscrita a la Secretaría Distrital de Salud, este equipo debe estar articulado y vinculado con el secretario de Salud y con su Oficina Asesora de Comunicaciones.
El equipo de crisis puede vincular o invitar a funcionarios o expertos que permitan buscar una salida beneficiosa para afrontar estos momentos de crisis.
Las funciones de los integrantes son:
GERENCIA 
Su función dentro del equipo será la de tomar las decisiones finales, dar línea definitiva frente a las acciones a tomar, avalar vocería, boletines o comunicados, así como avalar estrategias y medidas para mitigar posibles crisis.
OFICINA ASESORA DE COMUNICACIONES DE LA SUBRED SUR 
• Identifica la crisis. 
• Establece comunicación con el equipo de crisis.
• Identifica la fase en la que se encuentra la crisis. 
• Toma acciones de prevención, en pro de cuidar la imagen de la Institución.
• Plantea al equipo posibles salidas. 
• Redacta boletines o comunicados. 
• Prepara a los voceros. 
• Convoca medios de comunicación (si aplica). 
• Monitoreo de medios antes, durante y después de la crisis. 
• Diseñar estrategias comunicativas que permitan reconstruir la imagen y la confianza. 
SUBGERENTE DE SERVICIOS DE SALUD Y/O SUBGERENTE ADMINISTRATIVO Y FINANCIERO
Las posibles crisis se desatan desde lo administrativo o lo asistencial, por eso es fundamental que estas dos subgerencias sean actores activos dentro del equipo. 
Su función dentro del equipo es el de brindar la asesoría técnica que permita aclarar, solucionar o entregar una comunicación adecuada para afrontar el momento de crisis.
SECRETARIO DE SALUD Y/O OFICINA ASESORA DE COMUNICACIONES DE LA SECRETARÍA DISTRITAL DE SALUD
Dependiendo la gravedad del momento de crisis y sus incidencias frente a la imagen distrital del sector Salud, se debe solicitar, informar, invitar e incluir en el equipo a la Secretaría Distrital de Salud o de la Oficina Asesora de Comunicaciones, quienes tendrán la responsabilidad de entregar instrucciones o dar línea de cómo se debe manejar y afrontar este momento de crisis.
Es importante resaltar, que se debe definir la situación de crisis y revisar cada una de sus fases, dando tratamiento de acuerdo a la situación que se esté presentando. 
Precisamente, mediante un adecuado flujo de comunicación de crisis se busca mitigar los posibles impactos generados por estos episodios, brindando herramientas para que los colaboradores involucrados sepan cómo actuar para superarla.
Un mal manejo de una crisis genera un efecto bolo de nieve que perjudica el trabajo de la Institución y pueden generar rumores e informaciones tergiversadas que se desprenden del hecho original y que llevarían a una situación aún más compleja. 
Se precisa de un trabajo coordinado y articulado para minimizar el impacto de las informaciones negativas que repercutan en los colaboradores y trasciendan a la comunidad y a los usuarios.
FASES DE UNA SITUACIÓN DE CRISIS
FASE PREVENTIVA 
En esta fase debemos Identificar y detectar señales que permitan anticiparnos a una posible crisis. Adelantarnos significaría una ventaja grande para plantear una estrategia de cara a la futura situación adversa. Además, frenaría una posible incertidumbre entre los colaboradores. 
Por eso, es importante prender las alertas y estar al tanto de lo que se habla, no solo en el interior de las Unidades de Servicios de Salud, sino lo que se habla y comenta en medios de comunicación y redes sociales. 
Plataformas como Twitter o Facebook están cargadas de información, sentimientos y noticias, que pueden desatar una posible crisis.
Es por esto que la Oficina Asesora de Comunicaciones de la Subred Sur, debe garantizar el monitoreo de medios de comunicación para estar al tanto de la opinión pública y de las situaciones que puedan afectarnos y que puedan provocar un momento de crisis. El equipo de comunicaciones cuenta con turnos de disponibilidades los fines de semana, lo cual nos permite identificar a tiempo cualquier novedad relacionada con la Institución. 
Durante esta etapa, resulta fundamental escoger y preparar voceros institucionales que puedan dar respuesta oportuna y asertiva a una posible situación de crisis. De igual forma, la Oficina Asesora de Comunicaciones cuenta con una matriz de medios de comunicación masivos y locales, que contribuye a tener una buena relación con los periodistas, aspecto fundamental a la hora de dar una respuesta oportuna a un momento de crisis. 
FASE REACTIVA
En esta fase se debe hacer frente y manejo a la crisis:
Procedimiento
La Gerencia de la Subred Sur con la asesoría de su equipo directivo (si así lo considera), la Oficina Asesora de Comunicaciones de la Subred y la Secretaría Distrital de Salud, serán los encargados de unificar criterios, asignar responsabilidades, así como valorar el nivel de crisis. 
La gerencia, en conjunto con la Oficina Asesora de Comunicaciones, definirá las estrategias a seguir para el manejo con los medios de comunicación a través de comunicados, boletines de prensa, vocero institucional, y si fuese necesario, se citará a una rueda de prensa y nunca se atenderá a los medios por separado, esto para lograr una información unificada y no dar lugar a especulaciones.
FASE EVALUATIVA Y DE RECUPERACIÓN
En esta etapa se pretende despejar todas las dudas frente al funcionamiento de la Subred Sur. 
 Primero se debe determinar la gravedad de las repercusiones y afectaciones.
 Segundo se deben realizar las acciones correctivas necesarias.
 Tercera se debe hacer un plan de mejoramiento de imagen, que permita realizar correcciones frente a la crisis y los daños ocasionados; identificando los casos de éxito para que, desde la Oficina Asesora de Comunicaciones, se realice una estrategia de divulgación.
A la par con esta fase, se debe realizar el capítulo de lecciones aprendidas, en la que todas las partes relacionadas con la crisis entreguen su punto de vista y evaluación autocrítica frente a lo sucedido. 
</t>
  </si>
  <si>
    <t>Comunicación Estratégica</t>
  </si>
  <si>
    <t>Isleny Ospina Marulanda
Jefe Oficina Asesora de Comunicaciones</t>
  </si>
  <si>
    <t xml:space="preserve">publicación de piezas no autorizadas y </t>
  </si>
  <si>
    <t>2. Se designa a un profesional administrativo en comunicación interna o externa por semana, con el fin de que a diario se realice un monitoreo de medios masivos y comunitarios de comunicación, esto se encuentra en la matriz de disponibilidad de comunicaciones. Además, se cuenta con un profesional especializado referente en comunicación externa designado a monitorear redes sociales 24 horas al día. Todos los registros quedan consignados en la matriz de monitoreo de medios masivos de comunicación y la matriz de monitoreo de medios comunitarios de comunicación que reposa en la Oficina Asesora de Comunicaciones.</t>
  </si>
  <si>
    <t>profesional administrativo en comunicación interna o externa por semana monitorea medios masivos y comunitarios de comunicación.</t>
  </si>
  <si>
    <t>Diaria</t>
  </si>
  <si>
    <t>1. Matriz de monitoreo de medios masivos de comunicación
Matriz de monitoreo de medios comunitarios de comunicación</t>
  </si>
  <si>
    <t>suministro de información no oficial a los medios de comunicación.</t>
  </si>
  <si>
    <t xml:space="preserve">3. Se cuenta con una matriz de imagen institucional en la que bimestralmente los profesionales realizan evaluación de cada una de las sedes y/o Unidades para hacer seguimiento al cumplimiento del Manual de Imagen Institucional. </t>
  </si>
  <si>
    <t xml:space="preserve">Hacer seguimiento en cada una de las sedes y/o Unidades al cumplimiento del Manual de Imagen Institucional. </t>
  </si>
  <si>
    <t>1. CM-CI-FT-01 FORMATO MATRIZ DE IMAGEN INSTITUCIONAL</t>
  </si>
  <si>
    <t>por cobertura insuficiente de la comunicación interna,</t>
  </si>
  <si>
    <t>debido a desconocimiento de los canales internos de comunicación,</t>
  </si>
  <si>
    <t>RGE-CM-10</t>
  </si>
  <si>
    <t>1. Se realiza programación semanal de información relevante institucional a socializar que es monitoreada por el profesional especializado desde su cumplimiento en tiempos de acuerdo a la necesidad y prioridad de divulgar.</t>
  </si>
  <si>
    <t>el profesional especializado realiza la programación de información relevante institucional a socializar.</t>
  </si>
  <si>
    <t xml:space="preserve">Semanal </t>
  </si>
  <si>
    <t>1. Matriz de canales internos y externos</t>
  </si>
  <si>
    <t>Jenifer Rubiano Sanchez</t>
  </si>
  <si>
    <t xml:space="preserve">1. Ejecutar mínimo 4 estrategias internas fortaleciendo la comunicación del grupo de valor colaborares.
2. Divulgar información permanente de acuerdo a la matriz de los canales de comunicación. 
3. Fortalecer las estrategias gerenciales que permitan la comunicación en doble vía entre al alta dirección y los colaboradores para socializar objetivos, metas estratégicas y poder escucharlos. 
4. Liderar estrategias de comunicación digital para el cliente interno usando las redes sociales. 
5. Socialización permanente del Manual de Comunicaciones. 
6. Enviar mensualmente a los profesionales de enlace información de interés general a socializar internamente con sus equipos de trabajo.
</t>
  </si>
  <si>
    <t>inoportunidad en la divulgación interna de la información institucional y</t>
  </si>
  <si>
    <t>2. El profesional especializado realiza seguimiento a la ejecución del Plan Estratégico de Comunicaciones (PECO), en el cual reposa el registro de las estrategias internas que se socializan con los diferentes equipos de trabajo y profesionales de enlace.</t>
  </si>
  <si>
    <t>ALE</t>
  </si>
  <si>
    <t>El profesional especializado Ejecuta las estrategias internas del Plan Estratégico de Comunicaciones.</t>
  </si>
  <si>
    <t>1. Matriz Plan Estratégico de Comunicaciones</t>
  </si>
  <si>
    <t>desconocimiento por parte de los colaboradores de los lineamientos de la Oficina Asesora de Comunicaciones.</t>
  </si>
  <si>
    <t>3. Se designa a un profesional administrativo en comunicación interna para la divulgación de los canales de comunicación a través de carteleras, correo y WhatsApp, este registro se lleva en la matrices de envíos masivos y canales Internos donde semanalmente se verifica el cumplimiento a la planeación que tiene cada canal.</t>
  </si>
  <si>
    <t>El profesional administrativo divulga y realiza el seguimiento a la planeación de los canales de comunicación.</t>
  </si>
  <si>
    <t xml:space="preserve">1. Matriz de envíos masivos </t>
  </si>
  <si>
    <t xml:space="preserve">04. GESTIÓN DE LA CALIDAD </t>
  </si>
  <si>
    <t>04. Promover la cultura de mejoramiento continuo a través de la implementación, consolidación y mantenimiento de los componentes del sistema obligatorio de garantía de la calidad, alineados al Direccionamiento estratégico de la Subred Integrada de Servicios de Salud Sur, que conlleve a la satisfacción del usuario y el aprendizaje institucional.</t>
  </si>
  <si>
    <t xml:space="preserve">Riesgo en Salud </t>
  </si>
  <si>
    <t xml:space="preserve">Riesgo Seguridad del Paciente </t>
  </si>
  <si>
    <t>por la falta de estrategias de los paquetes instrucionales en la Subred,</t>
  </si>
  <si>
    <t>al no cumplir con la gestión del evento adverso</t>
  </si>
  <si>
    <t xml:space="preserve">	RGE-CA-11</t>
  </si>
  <si>
    <t>1. El subproceso de Seguridad del Paciente mensualmente realiza un análisis y la clasificación de los eventos adversos en la base de los sucesos de seguridad reportados por el personal de la institución en el aplicativo Almera.</t>
  </si>
  <si>
    <t>El subproceso de seguridad del paciente verifica en el aplicativo Almera el 100% de los eventos reportados, para su clasificacion y analisis; y realiza el seguimiento de segunda linea de defensa a la ejecución de los planes de mejoramiento producto de los eventos adversos institucionales.</t>
  </si>
  <si>
    <t>1. Tablero de control con relacion de los eventos analizados en el periodo
2. Matriz de seguimiento de planes de mejoramiento asociados a los eventos adversos</t>
  </si>
  <si>
    <t>Oficina de calidad / Subproceso de Seguridad del Paciente</t>
  </si>
  <si>
    <t xml:space="preserve"> 
Profesional Especializado</t>
  </si>
  <si>
    <t>Aceptar</t>
  </si>
  <si>
    <t>N/A</t>
  </si>
  <si>
    <t>Realizar plan de accion inmediato para la correcta implemntacion y adherencia de los paquetes instruccionales en todos los procesos misiones y en las sedes</t>
  </si>
  <si>
    <t>Subproceso de Seguridad del Paciente</t>
  </si>
  <si>
    <t>Equipo de Seguridad del Paciente</t>
  </si>
  <si>
    <t>y no contar con los cronogramas de implementación.</t>
  </si>
  <si>
    <t xml:space="preserve">2. El subproceso de Seguridad del Paciente trimestralmente realiza el seguimiento a la ejecución de la implementación de los paquetes instruccionales a fin de que los colaboradores cumplan con los establecido (asistenciales) </t>
  </si>
  <si>
    <t>El subproceso de seguridad del paciente verifica el cumplimiento del cronograma establecido para la implementación de los paquetes en las diferentes sedes, de este modo asegurando la implementacion de todos los paquetes</t>
  </si>
  <si>
    <t>1. Cronograma con seguimientos de la implementacion y observaciones sobre seguimeintos realizados</t>
  </si>
  <si>
    <t>05. Orientar y facilitar el acceso a los servicios de salud, promoviendo la exigibilidad de los derechos y cumplimiento de los deberes de la ciudadanía, desarrollando estrategias de interacción que fomenten los proceso de participación y control social, manteniendo los niveles de satisfacción de los usuarios familia y comunidad.</t>
  </si>
  <si>
    <t>por falta de solidez en los procesos de transformación cultural,</t>
  </si>
  <si>
    <t>debido a que los mecanismos generados de cambio no son afianzados en la institución</t>
  </si>
  <si>
    <t xml:space="preserve">	RGE-CA-12</t>
  </si>
  <si>
    <t>MODERADO 
60%</t>
  </si>
  <si>
    <t>1. El subproceso de acreditación mensualemnte se realizara control de las actividades que se desarrollan encaminadas al liderazgo de  la organización</t>
  </si>
  <si>
    <t>El subproceso de acreditación mensualmemte asiste y  participacion de las mesas de autoevaluación de mejoramiento, dando lineamientos sobre actividades a desarrollar acorde a sedes priorizadas</t>
  </si>
  <si>
    <t>1. Actas de ULC con temas de mejoramiento continuo
2. Actas de las mesas de acreditación
3. Boletin
2do-3er-4to trimestre: Informe de resultados de seguimiento a la ejecución de las acciones en el periodo evaluado.</t>
  </si>
  <si>
    <t>Oficina de calidad / Subproceso de Acreditación</t>
  </si>
  <si>
    <t>Generar un plan de mejora inmediato que incluya las oportunidades que se esten materializando con nuevas estrategias</t>
  </si>
  <si>
    <t>Subproceso de Acreditación</t>
  </si>
  <si>
    <t>Equipo de acreditación</t>
  </si>
  <si>
    <t>y a falta de ejecución de las acciones que remueven las oportunidades de mejora establecidas de la autoevaluación de acreditación.</t>
  </si>
  <si>
    <t>2. El subproceso de acreditación mensualmente realizará seguimiento de las acciones que se tengan establecidas para el periodo mediante el indicador de auditoria para el mejoramiento de la calidad.</t>
  </si>
  <si>
    <t>El subproceso de acreditación mensualmente valida el cargue de los soportes que desarrollan las acciones de las oportunidades de mejora, acorde a las fechas establecidas en las diferentes mesas, de este modo asegurando su completo desarrollo y pertinencia.</t>
  </si>
  <si>
    <t>1er Trimestre: consolidado de autoevaluación, de priorización y reporte ALMERA de plan de mejora de SUA ACREDITACION.
2do-3er-4to trimestre: Informe de resultados de seguimiento a la ejecución de las acciones en el periodo evaluado. (análisis del indicador/Documento descargado.</t>
  </si>
  <si>
    <t>Subproceso de Acreditacion</t>
  </si>
  <si>
    <t xml:space="preserve">                </t>
  </si>
  <si>
    <t>por falta de autocontrol y autogestión de los procesos para el desarrollo de las acciones establecidas en el Pamec de la vigencia,</t>
  </si>
  <si>
    <t>a falta del seguimiento oportuno</t>
  </si>
  <si>
    <t>RGE-CA-13</t>
  </si>
  <si>
    <t>1. El Subproceso de PAMEC realiza mensualmente la verificación del cumplimiento de las acciones de mejoramiento  que se tenian establecidas en el periodo evaluado</t>
  </si>
  <si>
    <t>El Subproceso de PAMEC realiza el descargue de la matriz de seguimiento de las acciones de mejora de la plataforma almera, haciendo filtro de las fechas del periodo a evaluar y verificar una a una el soporte y la consistencia de la información y el cargue de las evidencias</t>
  </si>
  <si>
    <t>1. Informe de resultados de seguimiento a la ejecución de las acciones en el periodo evaluado</t>
  </si>
  <si>
    <t>Oficina de calidad / Subproceso de PAMEC</t>
  </si>
  <si>
    <t xml:space="preserve">
Profesional Especializado</t>
  </si>
  <si>
    <t>Establecer una nueva metodologia de seguimiento al cumplimiento de las acciones establecidas en el pamec de la vigencia y la validacion dela formulacion de las acciones de mejora encaminadas en la viabilidad de su cumplimiento tanto en recurso humano, financiero y tecnico.
Realizar cortes de manera</t>
  </si>
  <si>
    <t>Subproceso de PAMEC</t>
  </si>
  <si>
    <t>Equipo de PAMEC</t>
  </si>
  <si>
    <t>y socialización a los responsables del cumplimiento de las acciones.</t>
  </si>
  <si>
    <t>2. El Subproceso de PAMEC de manera bimestral realiza la socialización de los resultados de seguimiento a las acciones de mejora del periodo evaluado en los espacios definidos por la oficina de calidad</t>
  </si>
  <si>
    <t>El Subproceso de PAMEC acorde a a los resultados obtenidos, consolida por procesos y lo semaforiza para ser presentados en el espacio definidido por la oficina de calidad (Bimestral)</t>
  </si>
  <si>
    <t>Bimensual</t>
  </si>
  <si>
    <t xml:space="preserve"> -1er Trimestre: consolidado de autoevaluación, de priorización y reporte ALMERA de plan de mejora de SUA ACREDITACION.
- 2do-3er-4to trimestre: Informe de resultados de seguimiento a la ejecución de las acciones en el periodo evaluado.</t>
  </si>
  <si>
    <t>por omisión en la vigilancia y control en el cumplimiento de los  requisitos definidos en el componente de habilitación,</t>
  </si>
  <si>
    <t>debido al no funcionamiento del aplicativo REPS de ministerio de salud, calidad del dato de la notificación y solicitudes contrarias en la normatividad vigente.</t>
  </si>
  <si>
    <t>RGE-CA-14</t>
  </si>
  <si>
    <t>1. El subproceso de habilitación a través de correo electrónico inmediatamente notifica a la SDS las fallas del aplicativo REPS al igual que a la dirección que notifico la novedad. En caso de desviación se notifica directamente por la gerencia al Ministerio de Salud.</t>
  </si>
  <si>
    <t>El subproceso de habilitación a través de correo electrónico inmediatamente notifica a la SDS las fallas del aplicativo REPS al igual que a la dirección que notifico la novedad. En caso de desviación se notifica directamente por la gerencia al Ministerio de Salud.</t>
  </si>
  <si>
    <t>1. Matriz de trazabilidad de reporte de novedades en el aplicativo REPS CA-HAB-FT-02</t>
  </si>
  <si>
    <t>Oficina de calidad/ Subproceso de Habilitación</t>
  </si>
  <si>
    <t>Jineth Chavez
Profesional Especializado</t>
  </si>
  <si>
    <t>Realizar un plan de accion de manera inmediata para poder subsanar los hallazgos encontrados en visitas por parte de la SDS para validacion de criterios de habilotacion en las sedes postuladas</t>
  </si>
  <si>
    <t>Subproceso de Habilitación</t>
  </si>
  <si>
    <t>Equipo de Habilitación</t>
  </si>
  <si>
    <t>El subproceso de habilitación inmediato a recibir la solicitud de novedad e identificar las inconsistencias (calidad del dato o solicitudes en contra de la normatividad vigente) en la aplicación de la novedad, informa por correo institucional a la dirección técnica correspondiente para su verificación, respectiva corrección y reenvió.</t>
  </si>
  <si>
    <t>Matriz de trazabilidad de reporte de novedades en el aplicativo REPS CA-HAB-FT-02 V1
Documento PDF de trazabilidad de la gestión de la novedad específica</t>
  </si>
  <si>
    <t>Oficina de calidad</t>
  </si>
  <si>
    <t>05. PARTICIPACIÓN COMUNITARIA Y SERVICIO AL CIUDADANO</t>
  </si>
  <si>
    <t>por brindar información desactualizada e inexacta al usuario por parte de los informadores,</t>
  </si>
  <si>
    <t>debido a insuficiente conocimiento sobre portafolio de servicios contratados y normatividad vigente del sector salud</t>
  </si>
  <si>
    <t>RGE-PS-15</t>
  </si>
  <si>
    <t>1. La referente de acceso, gestiona mensualmente capacitaciones al equipo de informadores  sobre normatividad del sector salud y portafolio de servicios actualizado, adicionales al ciclo de inducción y  reinducción</t>
  </si>
  <si>
    <t>La referente de acceso, gestiona capacitaciones al equipo de informadores  sobre normatividad del sector salud y portafolio de servicios actualizado y mide adherencia de la misma.</t>
  </si>
  <si>
    <t>1. Informe plan de Capacitación
2. Actas de reuniòn mensual con resultados de capacitación</t>
  </si>
  <si>
    <t>Servicio al Ciudadano</t>
  </si>
  <si>
    <t>Ana Margarita Franco Soacha
Profesional Especializada</t>
  </si>
  <si>
    <t>Estructurar plan de capacitación, realizar seguimiento a su cumplimiento  y elaborar informe de las novedades al accesos del servicio.</t>
  </si>
  <si>
    <t>Referente de Acceso</t>
  </si>
  <si>
    <t>Generar acciones inmediatas para gestionar el servicio que el usuario requiera y facilitar el acceso a los mismos.</t>
  </si>
  <si>
    <t>y deficiente flujo de comunicación sobre novedades en la prestación de servicios asistenciales y administrativos.</t>
  </si>
  <si>
    <t xml:space="preserve">2. La referente de acceso gestiona permanentemente el registro de novedades para la atención al usuario por unidad de servicios y la socializa  al equipo de informadores, para brindar información actualizada a los usuarios. </t>
  </si>
  <si>
    <t xml:space="preserve">La referente de acceso gestiona el registro de novedades para la atención al usuario por unidad de servicios y la socializa  al equipo de informadores, para brindar información actualizada a los usuarios. </t>
  </si>
  <si>
    <t>1. Informe de acceso
2. Actas de Asistencia Técnica a USS</t>
  </si>
  <si>
    <t>por inoportunidad en las respuesta a PQRS,</t>
  </si>
  <si>
    <t>debido al incumplimiento de las áreas involucradas en los tiempos establecidos para responder,</t>
  </si>
  <si>
    <t>RGE-PS-16</t>
  </si>
  <si>
    <t>1. El referente de la oficina PQRSD envia correo electrónico preventivo a las áreas que incumplan con los tiempos oportunos de respuesta interna.</t>
  </si>
  <si>
    <t>El referente de la oficina PQRSD, realiza seguimiento de respuesta a las áreas involucradas mediante correo electrónico preventivo, para garantizar la oportunidad en la respuesta interna.</t>
  </si>
  <si>
    <t>1. Correos Electrónicos, Sitema de radicación interna (Orfeo)</t>
  </si>
  <si>
    <t>Camilo Bermúdez
Profesional Administrativo</t>
  </si>
  <si>
    <t xml:space="preserve">Seguimiento y control a las respuestas con cumplimientos de criterios de calidad y caracterización de los reprocesos, mediante matriz de autocontrol. </t>
  </si>
  <si>
    <t>Referente del área PQRSD</t>
  </si>
  <si>
    <t>Realizar respuetas parciales a los ciudadanos con el fin de realizar el alcance a las necesidad del usuario, indicando el motivo del aplazamiento de su respuesta.
Gestionar la respuesta definitiva dentro de los términos de ley.</t>
  </si>
  <si>
    <t>Oficina PQRSD</t>
  </si>
  <si>
    <t>Camilo Bermúdez</t>
  </si>
  <si>
    <t>fallas en los criterios de calidad para la proyección de la respuesta,</t>
  </si>
  <si>
    <t>2. El profesional de PQRSD monitorea y retroalimenta diariamente a las áreas involucradas sobre fallas en los criterios de calidad, según el acuerdo 731 de 2010.</t>
  </si>
  <si>
    <t>El profesional de PQRSD monitorea y retroalimenta diariamente a las áreas involucradas sobre fallas en los criterios de calidad, según el acuerdo 731 de 2010, mediante el sistema de correspondencia institucional.</t>
  </si>
  <si>
    <t>desarticulación y reprocesos entre áreas para la gestión de la PQRSD.</t>
  </si>
  <si>
    <t>3. El referente de PQRSD realiza caracterización semestral de las peticiones que generan reprocesos administrativos, para retroalimentar a las áreas involucradas .</t>
  </si>
  <si>
    <t>El referente de PQRSD semestralmente realiza la construcción, análisis, evaluación y socialización de la caracterización de reprocesos a las áreas involucradas</t>
  </si>
  <si>
    <t xml:space="preserve">1. Informes
2. Actas de socialización </t>
  </si>
  <si>
    <t>4. El referente de la oficina PQRSD socializa trimestralmete el procedimiento de PQRSD a los lideres de proceso y profesionales de enlace, para promover la oportunidad y calidad en la respuesta de PQRSD.</t>
  </si>
  <si>
    <t>El referente de la oficina PQRSD socializa mediante correo electronioco, el procedimiento de PQRSD a los lideres de proceso y profesionales de enlace, para promover la oportunidad y calidad en la respuesta de PQRSD y mide la apropiación de la misma.</t>
  </si>
  <si>
    <t>1. Correos electrónicos
2. Encuesta almera</t>
  </si>
  <si>
    <t>por deficiente apoyo institucional para la ejecución de los planes de acción de las asociaciones de usuarios,</t>
  </si>
  <si>
    <t xml:space="preserve">debido a insuficiente asistencia tecnica </t>
  </si>
  <si>
    <t xml:space="preserve">	RGE-PS-17</t>
  </si>
  <si>
    <t xml:space="preserve">1. El profesional de Participación Ciudadana realiza acompañamiento, asistencia técnica y seguimiento de manera trimestral a la ejecucion de los planes de acción de las asociaciones de usuarios, para garantizar la ejecución de las actividades. </t>
  </si>
  <si>
    <t>El profesional de participacion realiza reuniones de acompañamiento, asistencia técnica y seguimiento a la ejecucion de los planes de acción de las asociaciones de usuarios y genera acta de reunión.</t>
  </si>
  <si>
    <t xml:space="preserve">1. Acta de reunión
2. Plan de acción de la asociaciones de usuarios </t>
  </si>
  <si>
    <t>Participación Comunitaria</t>
  </si>
  <si>
    <t>Yeni Rios
Profesional Especializada</t>
  </si>
  <si>
    <t>Generación de actividades extraordinarias y suplementarias para complementar las actividades no ejecutadas que generan incumplimiento al plan de acción.</t>
  </si>
  <si>
    <t>Yeni Rios</t>
  </si>
  <si>
    <t>y falta de recursos logisticos para la ejecución de actividades.</t>
  </si>
  <si>
    <t>2. El profesional de Participación Ciudadana gestiona los recursos logisticos de manera trimestral para la ejecución de las actividades de los planes de acción de las asociaciones de usuarios.</t>
  </si>
  <si>
    <t>El profesional de Participación Ciudadana identifica las necesidades logisticas para la ejecución de las actividades de los planes de acción de las asociaciones de usuarios y gestiona su consecución.</t>
  </si>
  <si>
    <t xml:space="preserve">1. Acta de reunión
2. Correo enviados de solicitudes </t>
  </si>
  <si>
    <t>Pariticipación Comunitaria</t>
  </si>
  <si>
    <t>económica</t>
  </si>
  <si>
    <t>por gastos relacionados con estancias prolongadas de pacientes en riesgo y/o en condición de abandono,</t>
  </si>
  <si>
    <t>debido a la inoportunidad en la identificación y notificación a instituciones competentes para la reubicación del paciente.</t>
  </si>
  <si>
    <t>RGE-PS-18</t>
  </si>
  <si>
    <t>1. Las trabajadoras sociales de PCSC realizan de manera permanente la identificación y proyección de notificaciones de los casos de abandono.</t>
  </si>
  <si>
    <t>Las trabajadoras sociales de PCSC realizan la identificación de los casos de abandono, elaboran el informe social con los anexos correspondientes y proyectan notificaciones a instituciones competentes para la reubicación del paciente</t>
  </si>
  <si>
    <t>1. Informe Social</t>
  </si>
  <si>
    <t>Elizabeth Campos
Profesional Especializada</t>
  </si>
  <si>
    <t>Una vez agotada la gestión de la Subred Sur para la identificación y notificación, se realiza la gestión inmediata ante entidades competentes (Comisaria de Familia, Defensoria del Pueblo y Personeria) con el fin de obtener  respuesta interinstitucional de los entes de control.</t>
  </si>
  <si>
    <t>Elizabeth Campos</t>
  </si>
  <si>
    <t xml:space="preserve">2. La referente de Gestión Social revisa permanentemente la gestión realizada por las trabajadoras sociales con los casos de abandono y realiza la notificación definitiva a instituciones competentes para la reubicación del paciente </t>
  </si>
  <si>
    <t>La referente de Gestión Social revisa en el drive la gestión realizada por las trabajadoras sociales con los casos de abandono y realiza la notificación definitiva a instituciones competentes para la reubicación del paciente.</t>
  </si>
  <si>
    <t>1. Drive
2. Actas de Seguimiento
3. Notificaciones</t>
  </si>
  <si>
    <t xml:space="preserve">Riesgo Discriminación </t>
  </si>
  <si>
    <t>debido a la falta de conocimiento por parte de los colaboradores</t>
  </si>
  <si>
    <t xml:space="preserve"> en conceptos relacionados con discriminación y en el abordaje a la población diferencial</t>
  </si>
  <si>
    <t xml:space="preserve">	RGE-PS-82</t>
  </si>
  <si>
    <t>1. El profesional de Participación Ciudadana trimestralmente se realiza el análisis de los casos que ingresan relacionados con actos de discriminación a través del sistema de PQRSF.</t>
  </si>
  <si>
    <t>se realiza el análisis de los casos que ingresan relacionados con actos de discriminación a través del sistema de PQRSF.</t>
  </si>
  <si>
    <t>1. Informe de PQRSF</t>
  </si>
  <si>
    <t xml:space="preserve">2.El profesional de Participación Ciudadana hace seguimiento trimestral al numero de colaboradores por proceso que han realizado el curso a través de la plataforma dispuesta para tal fin. </t>
  </si>
  <si>
    <t xml:space="preserve">Hacer seguimiento trimestral al numero de colaboradores por proceso que han realizado el curso a través de la plataforma. </t>
  </si>
  <si>
    <t>1. Informe de MAO (listado de asistencia virtual)</t>
  </si>
  <si>
    <t>3. El profesional de Participación Ciudadana realiza un acta del equipo técnico de no discriminación en donde se identifique el análisis realizado producto de las PQRSF que ingresan en el contexto de discriminación</t>
  </si>
  <si>
    <t>Realizar un acta del equipo técnico de no discriminación en donde se identifique el análisis realizado producto de las PQRSF que ingresan en el contexto de discriminación</t>
  </si>
  <si>
    <t>1. Acta y presentación</t>
  </si>
  <si>
    <t>R. RESIDUAL</t>
  </si>
  <si>
    <t>06. GESTIÓN DE LA INFORMACIÓN TIC</t>
  </si>
  <si>
    <t>06. Gestionar Las Necesidades Tics (Soporte, Plataforma Tecnológica, Sistemas de Información y Seguridad de la Información) y de la gestión de Información de la Subred en cumplimiento de la normatividad vigente mediante la implementación de estrategias que conlleven a garantizar la integridad, disponibilidad, confidencialidad y conservación de la información.</t>
  </si>
  <si>
    <t>Riesgo Tecnologíco</t>
  </si>
  <si>
    <t xml:space="preserve">por alteración de la seguridad, Integridad, confidencialidad y disponibilidad de la información, </t>
  </si>
  <si>
    <t>debido ataques externos de seguridad informatica</t>
  </si>
  <si>
    <t xml:space="preserve">	RGE-GI-19</t>
  </si>
  <si>
    <t xml:space="preserve">Tecnología </t>
  </si>
  <si>
    <t xml:space="preserve">Fallas Tecnológicas </t>
  </si>
  <si>
    <t>1. El líder del seguridad informática e información realiza la implementación de políticas (controles) a nivel de directorio activo y se ejecuta mensualmente con el objetivo de mitigar los ataques externos</t>
  </si>
  <si>
    <t>El líder del seguridad informática e información realiza la implementación de políticas (controles) a nivel de directorio activo y se ejecuta mensualmente con el objetivo de mitigar los ataques externos</t>
  </si>
  <si>
    <t xml:space="preserve">1. Informe de ejecucion trimestral
2. Pantallazos de evidencia </t>
  </si>
  <si>
    <t>Gestion de la Infomaciòn TICS</t>
  </si>
  <si>
    <t>Andres Cubillos - Prof. Esp. Seguridad Informatica</t>
  </si>
  <si>
    <t>Fortalecer la cultura del usuario en seguridad digital, informática e información para los procesos administrativo:
1.  Definir las estrategias
2. Socializar
 3. Implementar las estrategias  
4. Mostrar Resultados 
5. Tomar acciones de mejora de las brechas encontradas</t>
  </si>
  <si>
    <t>Andres Cubillos</t>
  </si>
  <si>
    <t>Semestral</t>
  </si>
  <si>
    <t>Identificar el tipo de ataque
Identificar el acivo de informacion afectado
Implementar controles correctivos
Seguimiento al ataque presentado
Documentar el ataque presentado</t>
  </si>
  <si>
    <t>Gestion De la Informacion TICS</t>
  </si>
  <si>
    <t>Diana Ussa</t>
  </si>
  <si>
    <t>2. El líder del seguridad informática e información realiza la implementación de políticas (controles) a nivel de dispositivos de seguridad perimetral (Firewall) y se ejecuta mensualmente con el objetivo de mitigar los ataques externos</t>
  </si>
  <si>
    <t>El líder del seguridad informática e información realiza la implementación de políticas (controles) a nivel de dispositivos de seguridad perimetral (Firewall) y se ejecuta mensualmente con el objetivo de mitigar los ataques externos</t>
  </si>
  <si>
    <t>por pérdida de información sensible almacenada en los equipos de los colaboradores,</t>
  </si>
  <si>
    <t xml:space="preserve">debido a la insuficiencia de mantenimientos, </t>
  </si>
  <si>
    <t xml:space="preserve">	RGE-GI-20</t>
  </si>
  <si>
    <t>1. El líder de mesa de servicios realiza seguimiento mensual a los casos registrados en la plataforma asystech y a los mantenimiento de los equipos de la entidad según cronograma a fin de mitigar la obsolescencia.</t>
  </si>
  <si>
    <t>El líder de mesa de servicios realiza seguimiento mensual a los casos registrados en la plataforma asystech y a los mantenimiento de los equipos de la entidad según cronograma a fin de mitigar la obsolescencia.</t>
  </si>
  <si>
    <t>1. Informe mesual de casos
2. Informe trimestral de seguimiento cronograma de mantenimiento</t>
  </si>
  <si>
    <t>Gestin de la Infomaciòn TICS</t>
  </si>
  <si>
    <t>Manener el 90% de los casos cerados de la mesa de ayuda de la oficina de sistemas de informacion TIC de acuerdo a los niveles de servicio</t>
  </si>
  <si>
    <t>Profeional Adminisaivo - Jorge Sanchez</t>
  </si>
  <si>
    <t>Identificar la afectacion por perdida de la informacion
Evaluar la manera de realizar la recuperacion de la informarcion
Ejecutar software de recuperacion de informacion
Recuperar informacion sensible en servidores con auditorias de datos</t>
  </si>
  <si>
    <t>Gestion de informacion TIC</t>
  </si>
  <si>
    <t>obsolescencia de equipos de computo y</t>
  </si>
  <si>
    <t>2. El líder de mesa de servicios gestiona de acuerdo a la necesidad los mantenimientos correctivos, en caso de determinar que el equipo presenta obsolescencia se gestiona la baja y reemplazo del equipo.</t>
  </si>
  <si>
    <t>El lider de mesa de ayudar gestiona de acuerdo a la necesidad los matenimientos correctivos, en caso de determinar que el equipo presenta obsolecencia se gestiona la baja y remplazo del equipo</t>
  </si>
  <si>
    <t>1. Base de datos de mantenimientos 
2. Formatos de Obsolencias
3. Formatos de traslados</t>
  </si>
  <si>
    <t>daño en componentes de hadware</t>
  </si>
  <si>
    <t>3. El líder de mesa de servicios elabora trimestralmente un informe en relacionando los casos registrados por daños de equipos en la plataforma Asystech.</t>
  </si>
  <si>
    <t xml:space="preserve">El lider de mesa ayuda elabora un diagnostico trimestral para identificar el stock de partes dañadas  con el fin de determinar los activos físicos y componentes de computadores con los que se cuenta, gestionando la consecución de los faltantes </t>
  </si>
  <si>
    <t>1. Base de mantenimientos correctivos</t>
  </si>
  <si>
    <t>por indisponibilidad de los Sistemas de Información,</t>
  </si>
  <si>
    <t>debido a fallas masivas por parte del proveedor,</t>
  </si>
  <si>
    <t xml:space="preserve">	RGE-GI-21</t>
  </si>
  <si>
    <t xml:space="preserve">1. El profesional especializado de infraestructura elabora el reporte al proveedor y se realiza seguimiento al proceso del solucion y tratamiento hasta el restablecimiento del servicio </t>
  </si>
  <si>
    <t xml:space="preserve">El profesional especializado de infraestructura elabora el reporte al proveedor y realiza seguimiento al proceso del solucion y tratamiento hasta el restablecimiento del servicio </t>
  </si>
  <si>
    <t xml:space="preserve">1. Correos de los casos 
2. Informes fallas de provedor </t>
  </si>
  <si>
    <t>Fortalecer la Conectividad en la Subred para optimizar la Disponibilidad de los Sistemas de información de la subred. (9 sedes)</t>
  </si>
  <si>
    <t>Jaime Ortiz</t>
  </si>
  <si>
    <t>Contar con 2 UPS nuevas para solventar el tema electrico
Montaje canal alterno (Sdwan) por VPN Site to Site hacia las sedes</t>
  </si>
  <si>
    <t>2. El profesional especializado en infraestructura, al identificar cualquier novedad o falla en la planta y/o UPS (como fallas en el fluido eléctrico, aire acondicionado, planta y UPS en Data Center), deberá notificar de inmediato por correo institucional al área responsable de los mantenimientos preventivos y correctivos, y elaborar un informe detallado sobre la falla para su pronta atención</t>
  </si>
  <si>
    <t>El profesional especializado en infraestructura, al identificar cualquier novedad o falla en la planta y/o UPS (como fallas en el fluido eléctrico, aire acondicionado, planta y UPS en Data Center), deberá notificar de inmediato por correo institucional al área responsable de los mantenimientos preventivos y correctivos, y elaborar un informe detallado sobre la falla para su pronta atención</t>
  </si>
  <si>
    <t>1. Copia de correo electrónico o medio de notificación</t>
  </si>
  <si>
    <t>fallas en el fluido eléctrico o aire acondicionado en Data Center</t>
  </si>
  <si>
    <t>07. GESTIÓN DEL CONOCIMIENTO</t>
  </si>
  <si>
    <t>07. Diseñar, implementar y ejecutar las acciones de docencia servicio, investigación e innovación, en mira de migrar hacia hospital universitario, para la generación, transformación, uso y transferencia del conocimiento, la gestión del capital intelectual, el apoyo en la formación del talento humano en salud y potencializar la capacidad competitiva de la subred sur.</t>
  </si>
  <si>
    <t>por cierre de escenarios de práctica clínica,</t>
  </si>
  <si>
    <t>debido al incumplimiento de requisitos normativos para ser escenario de práctica formativa</t>
  </si>
  <si>
    <t xml:space="preserve">	RGE-GC-22</t>
  </si>
  <si>
    <t xml:space="preserve">Infraestructura </t>
  </si>
  <si>
    <t>1. La referente del subproceso de formación de talento humano en salud y la referente de los subprocesos de ciencia, tecnologia e innovación , aplican anualmente el instrumento de autoevaluación de requisitos de calidad de los escenarios de práctica clínica, para verificar el cumplimiento de los criterios de calidad del acuerdo 0273 de 2021.</t>
  </si>
  <si>
    <t>La referente del subproceso de formación de talento humano en salud y la referente de los subprocesos de ciencia, tecnologia e innovación , aplican anualmente el instrumento de autoevaluación de requisitos de calidad de los escenarios de práctica clínica, para verificar el cumplimiento de los criterios de calidad del acuerdo 0273 de 2021.</t>
  </si>
  <si>
    <t>1. Informe de Autoevaluación
Intrumento diligenciado 
2. plan de mejora diligenciado, si aplica</t>
  </si>
  <si>
    <t>Subproceso de formación de talento humano en salud</t>
  </si>
  <si>
    <t>Carolina Gòmez
Profesional Especializada
Tizziana Inés Delgado Daza
Profesional Especializada</t>
  </si>
  <si>
    <t xml:space="preserve">1. Se informa a la institución educativa del cierre del escenario por incumplimiento de alguno de los requisitos.
2. Reubicación de los estudiantes en otro escenario de la subred siempre y cuando cumpla con la capacidad instalada y las competencias de los perfiles
3. En el caso de que no puedan ser reubicados, informar a la universidad que los estudiantes deben ser reubicados en otra institución
4. Abstenerse de ofertar ese escenario de práctica a las instituciones educativas, con el fin de evitar cualquier sanción de los entes reguladores.  </t>
  </si>
  <si>
    <t>Subproceso de Formación del Talento Humano</t>
  </si>
  <si>
    <t>Referente de Formación del Talento</t>
  </si>
  <si>
    <t xml:space="preserve">y al incumplimiento del plan de mejora resultado de la autoevaluación a los escenarios de práctica. </t>
  </si>
  <si>
    <t xml:space="preserve">2. La referente del subproceso de formación del talento humano en salud y la referente  de los subprocesos de ciencia, tecnologia e innovación  hacen seguimiento trimestral al plan de mejora de cada escenario de práctica autoevaluados, para garantizar que los hallazgos sean subsanados </t>
  </si>
  <si>
    <t xml:space="preserve">La referente del subproceso de formación del talento humano en salud y la referente  de los subprocesos de ciencia, tecnologia e innovación  hacen seguimiento trimestral al plan de mejora de cada escenario de práctica autoevaluados, para garantizar que los hallazgos sean subsanados </t>
  </si>
  <si>
    <t>1. Informe de seguimiento al plan de mejora y soportes</t>
  </si>
  <si>
    <t>por incumplimiento de las Buenas Prácticas Clínicas,</t>
  </si>
  <si>
    <t xml:space="preserve"> debido a la falta de certificación de la Institución y mantenimiento de las Buenas Prácticas Clínicas del INVIMA.  </t>
  </si>
  <si>
    <t>RGE-GC-23</t>
  </si>
  <si>
    <t>1. La referente del subprocesos de ciencia, tecnologia e innovación verifica anualmente la ceritificación o recertifiticación en de Buenas Prácticas Clínicas del INVIMA.</t>
  </si>
  <si>
    <t xml:space="preserve">La referente del subprocesos de ciencia, tecnologia e innovación verifica anualmente la ceritificación o recertifiticación en de Buenas Prácticas Clínicas del INVIMA. </t>
  </si>
  <si>
    <t>Instrumento de autoinspección diligenciado informando porcentaje de cumplimiento total y por áreas, informe de avance trimestral.</t>
  </si>
  <si>
    <t>Subproceso de investigación e innovación</t>
  </si>
  <si>
    <t>Carolina Gòmez
Profesional Especializada
Laura Pinilla. Referente de investigación e innovación</t>
  </si>
  <si>
    <t>La referente de investigación debe realizar varias acciones ante la materialización del riesgo: 
1. suspender inmediatamente las investigaciones clínicas con medicamentos
2. limitar la actividad del centro de investigaciones a estudios observacionales; 
3. Planificar en conjunto con los directivos de la institución una nueva solicitud para la certificación del INVIMA una vez se corrijan las situaciones de incumplimiento</t>
  </si>
  <si>
    <t xml:space="preserve">Laura Pinilla. Referente de investigación. </t>
  </si>
  <si>
    <t>Subproceso de investigación e Innovación</t>
  </si>
  <si>
    <t>por bajos resultados en el Índice de Innovación Pública,</t>
  </si>
  <si>
    <t>debido a la falta de trabajo articulado entre las áreas de la subred para identificar, registrar y desarrollar iniciativas de innovación,</t>
  </si>
  <si>
    <t xml:space="preserve">	RGE-GC-24</t>
  </si>
  <si>
    <t>1. La referente del subproceso de investigación e innovación mensualmente realiza mesas de innovación con las diferentes áreas de la Subred Sur, para identificar y registrar ideas de innovación.</t>
  </si>
  <si>
    <t>La referente del subproceso de investigación e innovación mensualmente realiza mesas de innovación con las diferentes áreas de la Subred Sur, para identificar y registrar resultados en la matriz de productos de innovación.</t>
  </si>
  <si>
    <t>1. Actas de las sesiones y listado de asistencia
2. Matriz de productos de innovación.</t>
  </si>
  <si>
    <t xml:space="preserve">El referente de investigación e innovación realizará las siguientes acciones: 
1. citará una mesa de innovación donde se reevaluará la pertinencia de las acciones del Plan de innovación
2. Se buscarán estrategias para fortalecer la capacitación colaboradores y  talento humano
3. Se solicitará reunión con comunicaciones para determinar otras estrategias que permitan aumentar la adherencia a la cultura de innovación. </t>
  </si>
  <si>
    <t>falta de capacitación en innovación</t>
  </si>
  <si>
    <t>2. La referente del subproceso de investigación e innovación programa una capacitación semestral dirigida a los colaboradores y talento humano en formación para fortalecer los conocimientos en innovación</t>
  </si>
  <si>
    <t xml:space="preserve">La referente de investigación e innovación programa una capacitación semestral dirigida a los colaboradores y/o talento humano en formación en temas de innovación y evalúa la adherencia posteriormente. </t>
  </si>
  <si>
    <t>1. Informe Capacitación
2. Listado de asistencia y postest</t>
  </si>
  <si>
    <t xml:space="preserve">y falta de estrategias de divulgación en innovación. </t>
  </si>
  <si>
    <t xml:space="preserve">3. La referente del subproceso de investigación e innovación divulga mensualmente el desarrollo de acciones de innovación en la entidad para crear cultura de innovación. </t>
  </si>
  <si>
    <t>La referente de investigación e innovación programa y diseña el magazine "Estamos IN" donde se invita a los colaboradores a innovar y se divulgan las acciones desarrolladas en este ámbito</t>
  </si>
  <si>
    <t>1. Link de Youtube del canal institucional de la Subred sur</t>
  </si>
  <si>
    <t xml:space="preserve">	RGE-GC-81</t>
  </si>
  <si>
    <t>1. El Subproceso Formación de Talento Humano en Salud identifica las PQRSF que ingresan al buzón de sugerencias del personal en formación y docente, relacionados con actos de discriminación.</t>
  </si>
  <si>
    <t xml:space="preserve">	Identificar la PQRSF que ingresan al buzón de sugerencias del personal en formación y docente, relacionados con actos de discriminación.</t>
  </si>
  <si>
    <t>Misional</t>
  </si>
  <si>
    <t>08. GESTIÓN DE SERVICIOS AMBULATORIOS</t>
  </si>
  <si>
    <t>08. Brindar de manera oportuna, humanizada y con calidad la atencion en salud de los usuarios que demandan los servicios ambulatorios de la Subred Integrada de Servicios de Salud Sur, relacionada con medicina general, medicina especializada, salud oral y otros servicios de apoyo (trabajo social, psicologia, nutricion, vacunacion y enfermeria) con enfoque en gestión del riesgo.</t>
  </si>
  <si>
    <t>Riesgo Operacional</t>
  </si>
  <si>
    <t>por procesos sancionatorios o acciones legales, como resultado del incremento en los costos operativos asociados a la atención de consultas para patologías crónicas de la zona rural y urbana,</t>
  </si>
  <si>
    <t>debido a la disponibilidad de agendas.</t>
  </si>
  <si>
    <t xml:space="preserve">
RGE-AMB-26</t>
  </si>
  <si>
    <t>TODAS LAS UNIDADES ASISTENCIALES</t>
  </si>
  <si>
    <t xml:space="preserve">Usuarios, productos y prácticas </t>
  </si>
  <si>
    <t>1. La dirección de ambulatorios realiza monitoreo diario de la disponibilidad de agendas por parte de la Dirección de Servicios Ambulatorios, con reporte a los profesionales de enlace y referentes asistenciales, para gestionar oportunamente la completitud de la oferta y garantizar la continuidad del servicio.</t>
  </si>
  <si>
    <t xml:space="preserve">1. La dirección de ambulatorios realiza monitoreo diario de la disponibilidad de agendas por parte de la Dirección de Servicios Ambulatorios, con reporte a los profesionales de enlace y referentes asistenciales, para gestionar oportunamente la completitud de la oferta y garantizar la continuidad del servicio.
</t>
  </si>
  <si>
    <t>1. Reporte de disponibilidad de agendas y documento de análisis de seguimiento al comportamiento de las agendas.</t>
  </si>
  <si>
    <t>Dirección deAmbulatorios</t>
  </si>
  <si>
    <t>Andrés RodrÍguez / Analista de información</t>
  </si>
  <si>
    <t>Reposición de inasistencias.
Seguimiento de recordación de citas de medicina general y especialidades críticas a los usuarios el día anterior por parte de la central de agendamiento.
Reasignación de citas canceladas a usuarios de lista de espera.
 Programación de jornadas de especilidades basicas según necesidad.</t>
  </si>
  <si>
    <t xml:space="preserve">Ruta Cardio Cerebro Vascular y Metabolico- Direccion de ambulatorios </t>
  </si>
  <si>
    <t xml:space="preserve">Planeación </t>
  </si>
  <si>
    <t>Ampliar la disponibilidad  de agendas para asignación de citas crónicos, según necesidad (archivo excel de seguimiento que indica comportamiento de horas de los servicios relacionados con el paciente crónico)
Incremento de Jornada de especialidaes básicas en la ruralidad según necesidad</t>
  </si>
  <si>
    <t>Dirección de Ambulatorios</t>
  </si>
  <si>
    <t>Gloria Maritza Pinilla / Directora servicios ambulatorios</t>
  </si>
  <si>
    <r>
      <t>La actividad de la segunda y tercera línea de defensa (</t>
    </r>
    <r>
      <rPr>
        <b/>
        <sz val="14"/>
        <color rgb="FF00B0F0"/>
        <rFont val="Arial Narrow"/>
        <family val="2"/>
      </rPr>
      <t>Monitoreo</t>
    </r>
    <r>
      <rPr>
        <b/>
        <sz val="14"/>
        <rFont val="Arial Narrow"/>
        <family val="2"/>
      </rPr>
      <t xml:space="preserve">, </t>
    </r>
    <r>
      <rPr>
        <b/>
        <sz val="14"/>
        <color rgb="FFFF0000"/>
        <rFont val="Arial Narrow"/>
        <family val="2"/>
      </rPr>
      <t>Evaluación</t>
    </r>
    <r>
      <rPr>
        <b/>
        <sz val="14"/>
        <rFont val="Arial Narrow"/>
        <family val="2"/>
      </rPr>
      <t>) se encuentran en el aplicativo ALMERA.a</t>
    </r>
  </si>
  <si>
    <t>2. La dirección de ambulatorios realiza la Identificación mensual de usuarios con patologías crónicas que hayan consultado por urgencias y/o hospitalización en unidades rurales y urbanas, realizada por la referente de crónicos. Estos usuarios son canalizados a las Rutas de atención cardiocerebrovascular y metabólica, conforme a los lineamientos establecidos.</t>
  </si>
  <si>
    <t>1. Informe atenciones hospitalización y urgencias de pacientes crónicos.</t>
  </si>
  <si>
    <t>Jefe Luisa Ospina/referente programa crónicos gestión del riesgo</t>
  </si>
  <si>
    <t>3. La dirección de ambulatorios monitorea los indicadores del programa de crónicos, realizado por la Referente de Crónicos. Este seguimiento permite identificar desviaciones en el cumplimiento de metas y estándares, y definir estrategias correctivas y de mejora continua para garantizar la eficiencia operativa y la calidad en la atención ambulatoria.</t>
  </si>
  <si>
    <t>1. Informe análisis de indicadores RCCVM.</t>
  </si>
  <si>
    <t xml:space="preserve">Dirección deAmbulatorios referente Ruta Cardio cerebrovascular y metabolica </t>
  </si>
  <si>
    <t xml:space="preserve">Gloria Maritza Pinilla- Luisa Fernanda Ospina </t>
  </si>
  <si>
    <t>por demandas y sanciones,</t>
  </si>
  <si>
    <t>debido a eventos adversos que se presentan en los procedimientos de cirugía, operatoria y endodoncia del servicio de  Salud Oral de la entidad.</t>
  </si>
  <si>
    <t xml:space="preserve">
RGE-AMB-27</t>
  </si>
  <si>
    <t>1. El referente de salud oral realiza inducción a los colaboradores nuevos que ingresan al servicio de salud oral y reinducción a los colaboradores del servicio de salud oral en las ULC, en temas de interés definidos en plan de capacitación y realiza informe de inducción y reinducción de manera trimestral que abarca cobertura y apropiación con meta del 90%, ante desviaciones se recapacita sobre el tema a través de análisis de caso.</t>
  </si>
  <si>
    <t>1. Lista de chequeo y verificación de la inducción especifica código GH-FYD-INDFT-01 V2
2. Acta de ULC acorde a plan de capacitación.</t>
  </si>
  <si>
    <t>subproceso odontología general y especializada</t>
  </si>
  <si>
    <t>Dra. Monica Arboleda Rubiano/ referente Salud Oral</t>
  </si>
  <si>
    <t>1. En articulación con el programa de seguridad del paciente se programan rondas de seguridad trimestrales para identificar sucesos de seguridad
2. En mesa de análisis de seguridad del paciente se invita un profesional de la primera línea con el fin de fortalecer la aplicación de la metodología y optimizar plan de mejora</t>
  </si>
  <si>
    <t>Monica Arboleda Rubiano/ referente Salud Oral</t>
  </si>
  <si>
    <t>Apadrinar a los profesionales de salud oral que  participan en  la atención de los casos de sucesos de seguridad, mediante una auditoría de acompañamiento en campo para fortalecer las competencias del   odontólogo</t>
  </si>
  <si>
    <t>2. El referente de seguridad del paciente socializa de manera trimestral informe clasificación de sucesos de seguridad al equipo de colaboradores de salud oral, derivados de las mesas de análisis de sucesos de seguridad y el referente de salud oral ante desviaciones presenta un análisis de caso para el aprendizaje Institucional.</t>
  </si>
  <si>
    <t xml:space="preserve">
2. El referente de seguridad del paciente socializa de manera trimestral informe clasificación de sucesos de seguridad al equipo de colaboradores de salud oral, derivados de las mesas de análisis de sucesos de seguridad y el referente de salud oral ante desviaciones presenta un análisis de caso para el aprendizaje Institucional.</t>
  </si>
  <si>
    <t xml:space="preserve">1. Acta de ULC y listado de asistencia
2. Acta mesa de análisis de sucesos de seguridad.
</t>
  </si>
  <si>
    <t xml:space="preserve">en la salud del usuario </t>
  </si>
  <si>
    <t>por el deterioro de la condición clínica del paciente, sus demandas y sanciones,</t>
  </si>
  <si>
    <t xml:space="preserve"> debido a la baja adherencia del paciente a la educación en Salud Oral dada por el odontólogo.</t>
  </si>
  <si>
    <t>RGE-AMB-76</t>
  </si>
  <si>
    <t>1. Los profesionales de salud oral realizan medición del control de placa al inicio y finalización del tratamiento odontológico</t>
  </si>
  <si>
    <t>Los profesionales de salud oral realizan medición del control de placa al inicio y finalización del tratamiento odontológico</t>
  </si>
  <si>
    <t>1. Ficha de indicador de medición de control de placa</t>
  </si>
  <si>
    <t>2. El referente de Salud Oral cuatrimestralmente evalúa la percepción del paciente del servicio de salud oral, frente a la calidad de la educación impartida por el odontólogo. Ante desviaciones se socializa al profesional generando acta de compromiso</t>
  </si>
  <si>
    <t>El referente de Salud Oral cuatrimestralmente evalúa la percepción del paciente del servicio de salud oral, frente a la calidad de la educación impartida por el odontólogo. Ante desviaciones se socializa al profesional generando acta de compromiso</t>
  </si>
  <si>
    <t xml:space="preserve">1. Ficha de indicador de medición de satisfacción del usuario
</t>
  </si>
  <si>
    <t xml:space="preserve">09. GESTIÓN DE SERVICIOS HOSPITALARIOS </t>
  </si>
  <si>
    <t>09. Brindar una adecuada atención a los usuarios que requieren los servicios de internación y quirúrgicos acorde con el modelo de atención en salud, en el marco de una atención humanizada con criterios de oportunidad, accesibilidad, pertinencia y seguridad, brindando información clara que contribuya al restablecimiento de su salud, minimizando la ocurrencia del riesgo clínico durante la prestación del servicio.</t>
  </si>
  <si>
    <t xml:space="preserve">por factores contributivos de mayor impacto que favorecen la aparición de riesgos, </t>
  </si>
  <si>
    <t>debido a eventos adversos graves o centinela relacionados con la adherencia del conocimiento por parte del personal de enfermería al Protocolo de Prevención de Caídas.</t>
  </si>
  <si>
    <t xml:space="preserve">	RGE-HOS-28</t>
  </si>
  <si>
    <t>UNIDAD DE SERVICIOS DE SALUD EL TUNAL,UNIDAD DE SERVICIOS DE SALUD MEISSEN,UNIDAD DE SERVICIOS DE SALUD VISTA HERMOSA,UNIDAD DE SERVICIOS DE SALUD TUNJUELITO,UNIDAD DE SERVICIOS DE SALUD LA ESTRELLA,UNIDAD DE SERVICIOS DE SALUD SANTA LIBRADA,UNIDAD DE SERVICIOS DE SALUD USME</t>
  </si>
  <si>
    <t>1. Las líderes de área de enfermería a cargo de los servicios de hospitalización aplican trimestralmente lista de chequeo para el autocontrol en prevención de riesgo de caídas, de forma aleatoria sobre los servicios a su cargo.</t>
  </si>
  <si>
    <t>Las líderes de área de enfermería a cargo de los servicios de hospitalización aplican trimestralmente lista de chequeo para el autocontrol en prevención de riesgo de caídas, de forma aleatoria sobre los servicios a su cargo.</t>
  </si>
  <si>
    <t>1. Reporte de resultados.</t>
  </si>
  <si>
    <t>Dirección de Servicios Hospitalarios.</t>
  </si>
  <si>
    <t xml:space="preserve">Ana Silvia Figuerero
Diana Fernández
</t>
  </si>
  <si>
    <t>La líder de calidad del proceso de enfermería y las líderes de enfermería al no alcanzar la cobertuta de capacitación con la meta del 90%, hacen un nuevo acercamiento al talento humano faltante con el ánimo de dar alcance a la socialización  del tema a capacitar.</t>
  </si>
  <si>
    <t>La líder de calidad del proceso de enfermería y las líderes de enfermería</t>
  </si>
  <si>
    <t>1. Manejo clínico inmediato acorde procedimiento CA-SDP-PR-01 V6 REACCIÓN INMEDIATA ANTE UN INDICIO DE ATENCIÓN INSEGURA
2. Notificación al Programa de Seguridad del paciente y de IAAS para su respectiva gestión
3. Mesa de trabajo con equipo involucrado en la prestación del servicio del caso presentado (Bajo la metodología liderada por el programa de seguridad del paciente Protocolo de Londres)</t>
  </si>
  <si>
    <t>Dirección de Servicios Hospitalarios</t>
  </si>
  <si>
    <t>2. Las líderes de área de enfermería y líneas de intervención de calidad periódicamente generan actividades en el marco de la mejora continua alrededor de la buena practica. (planes de mejora, capacitaciones, estrategias, evaluaciones, otros).</t>
  </si>
  <si>
    <t>Las líderes de área de enfermería y líneas  de intervención de calidad generan actividades en el marco de la mejora continua alrededor de la buena practica. (planes de mejora, capacitaciones, estrategias, evaluaciones, otros)</t>
  </si>
  <si>
    <t>1. las actividades trimestrales contemplan cualquiera de las acciones tale como:
- Capacitaciones
- Evaluaciones y análisis
- Planes de mejora 
- Estrategias</t>
  </si>
  <si>
    <t>Ana Silvia Figuerero
Diana Fernández</t>
  </si>
  <si>
    <t>3. Notificación al Programa de seguridad del paciente por parte del colaborador que identifique el suceso de seguridad a través de los medios institucionales establecidos con registro de clasificación de evento adverso grave o centinela para los casos que lo ameriten.</t>
  </si>
  <si>
    <t>Notificación al Programa de seguridad del paciente por parte del colaborador que identifique el suceso de seguridad a través de los medios institucionales establecido</t>
  </si>
  <si>
    <t xml:space="preserve">1. Resultados Indicador - Tasa de Caída de Pacientes en el Servicio de Hospitalización - App ALMERA </t>
  </si>
  <si>
    <t>Juliana París</t>
  </si>
  <si>
    <t>debido a eventos adversos graves o centinela relacionados con la adherencia del conocimiento por parte del personal de enfermería al Procedimiento preparación y administración de medicamento</t>
  </si>
  <si>
    <t xml:space="preserve">	RGE-HOS-30</t>
  </si>
  <si>
    <t xml:space="preserve">1. Las líderes de área de enfermería a cargo de los servicios de hospitalización aplican trimestralmente lista de chequeo para el autocontrol en administración de medicamentos, de forma aleatoria sobre los servicios a su cargo. </t>
  </si>
  <si>
    <t xml:space="preserve">Las líderes de área de enfermería a cargo de los servicios de hospitalización aplican trimestralmente lista de chequeo para el autocontrol en administración de medicamentos, de forma aleatoria sobre los servicios a su cargo. </t>
  </si>
  <si>
    <t>Reporte de resultados</t>
  </si>
  <si>
    <t>Las líderes de área de enfermería y líneas de intervención de calidad periódicamente generan actividades en el marco de la mejora continua alrededor de la buena practica. (planes de mejora, capacitaciones, estrategias, evaluaciones, otros).</t>
  </si>
  <si>
    <t>3.Notificación al Programa de seguridad del paciente por parte del colaborador que identifique el suceso de seguridad a través de los medios institucionales establecidos con registro de clasificación de evento adverso grave o centinela para los casos que lo ameriten.</t>
  </si>
  <si>
    <t>Notificación al Programa de seguridad del paciente por parte del colaborador que identifique el suceso de seguridad a través de los medios institucionales establecidos con registro de clasificación de evento adverso grave o centinela para los casos que lo ameriten.</t>
  </si>
  <si>
    <t>1. Resultados indicador -Proporción Eventos Adversos Asociados a Medicamentos en Hospitalización - App ALMERA</t>
  </si>
  <si>
    <t>por factores contributivos de mayor impacto que favorecen la aparición de riesgos</t>
  </si>
  <si>
    <t>debido a eventos adversos graves o centinela relacionados con prácticas inadecuadas en el mantenimiento y cuidado del dispositivo médico catéter venoso central periférico (PICC) en paciente adulto, en los servicios de UCI Adulto</t>
  </si>
  <si>
    <t>RGE-HOS-31</t>
  </si>
  <si>
    <t xml:space="preserve">	
UNIDAD DE SERVICIOS DE SALUD EL TUNAL,UNIDAD DE SERVICIOS DE SALUD MEISSEN</t>
  </si>
  <si>
    <t>1. Las líderes de área de enfermería a cargo de los servicios de hospitalización aplican trimestralmente lista de chequeo para el autocontrol en cuidado de accesos vasculares centrales en UCI adultos, de forma aleatoria sobre los servicios a su cargo.</t>
  </si>
  <si>
    <t>Las líderes de área de enfermería a cargo de los servicios de hospitalización aplican trimestralmente lista de chequeo para el autocontrol en cuidado de accesos vasculares centrales en UCI adultos, de forma aleatoria sobre los servicios a su cargo.</t>
  </si>
  <si>
    <t>3. Notificación al Programa de seguridad del paciente por parte del colaborador que identifique el suceso de seguridad a través de los medios institucionales establecidos con registro de clasificación de evento adverso grave o centinela para los casos que lo ameriten</t>
  </si>
  <si>
    <t>Notificación al Programa de seguridad del paciente por parte del colaborador que identifique el suceso de seguridad a través de los medios institucionales establecidos con registro de clasificación de evento adverso grave o centinela para los casos que lo ameriten</t>
  </si>
  <si>
    <t xml:space="preserve">1. Resultado Indicador - Tasa de Incidencia de Infección del Torrente Sanguíneo Asociada a Catéter (ITS-AC) UCI Adulto - App ALMERA </t>
  </si>
  <si>
    <t>Riesgo Clínico</t>
  </si>
  <si>
    <t>asociado a complicaciones severas por IAAS en pacientes con endometritis que puedan resultar en pérdida de órganos reproductivos o muerte</t>
  </si>
  <si>
    <t>relacionado con manejo clínico inadecuado o falta de adherencia a protocolos de prevención de infecciones.</t>
  </si>
  <si>
    <t>RGE-HOS-83</t>
  </si>
  <si>
    <t>UNIDAD DE SERVICIOS DE SALUD MEISSEN</t>
  </si>
  <si>
    <t>Planeación conjunta de la aplicación gradual del paquete medidas de ISO como medida de monitoreo para prevención de IAAS.</t>
  </si>
  <si>
    <t xml:space="preserve">Acta reunión.
Resultados de la implementación gradual del paquete de medidas de ISO
</t>
  </si>
  <si>
    <t>1. Revisión de casos aplicando el Protocolo de Londres en casos de complicaciones severas; y generación de planes de mejora si se requiere.</t>
  </si>
  <si>
    <t>Medir adherencia con formato LISTA DE CHEQUEO MEDIDAS DE PREVENCIÓN DE INFECCIONES EN SALAS DE CIRUGÍA Y SALAS DE PARTOS específicas del programa de prevención de infecciones para los casos de endometritis</t>
  </si>
  <si>
    <t>Indicador Almera con reporte de resultados de implementación gradual y análisis.</t>
  </si>
  <si>
    <t>Confirmación por parte del subproceso de prevención y control IAAS a través de canal de comunicación institucional - correo electrónico - frente a la materialización del riesgo con casos graves o centinelas (pérdida de órgano o muerte asociado a endometritis intrahospitalaria)</t>
  </si>
  <si>
    <t>Correo electrónico con información confirmatoria de ocurrencia de casos verificados por el programa de prevención y control de IAAS</t>
  </si>
  <si>
    <t>10. GESTIÓN DE SERVICIOS DE URGENCIAS</t>
  </si>
  <si>
    <t>10. Brindar de manera oportuna, segura, humanizada y con altos estándares de calidad la atención en salud de los usuarios que demandan la prestación de servicios de urgencias afín de estabilizar su condición clínica y definir la conducta pertinente en las Unidades de servicios de la Subred Integrada de Servicios de Salud Sur definidas para este fin</t>
  </si>
  <si>
    <t>por demandas y sanciones en el aumento de costos en la atención,</t>
  </si>
  <si>
    <t xml:space="preserve">debido a la falta de adherencia al protocolo de atención de víctimas de violencia sexual </t>
  </si>
  <si>
    <t>RGE-URG-33</t>
  </si>
  <si>
    <t xml:space="preserve">	
UNIDAD DE SERVICIOS DE SALUD EL TUNAL,UNIDAD DE SERVICIOS DE SALUD MEISSEN,UNIDAD DE SERVICIOS DE SALUD VISTA HERMOSA,UNIDAD DE SERVICIOS DE SALUD TUNJUELITO,UNIDAD DE SERVICIOS DE SALUD JERUSALÉN,UNIDAD DE SERVICIOS DE SALUDNAZARETH,UNIDAD DE SERVICIOS DE SALUD SAN JUAN DE SUMAPAZ,UNIDAD DE SERVICIOS DE SALUD SANTA LIBRADA,UNIDAD DE SERVICIOS DE SALUD USME</t>
  </si>
  <si>
    <t>1. La referente de la ruta de violencia realiza en apoyo con su equipo la capacitación mensual a los profesionales de la salud, del servicio de urgencias de manera continua, reforzando temáticas específicas.</t>
  </si>
  <si>
    <t>La referente de la ruta de violencia realiza en apoyo con su equipo la capacitación mensual a los profesionales de la salud, del servicio de urgencias de manera continua, reforzando temáticas específicas.</t>
  </si>
  <si>
    <t xml:space="preserve">•	Informe de la capacitación 
•	Listas de asistencia de los colaboradores a las capacitaciones. 
</t>
  </si>
  <si>
    <t>Dirección de Urgencias</t>
  </si>
  <si>
    <t>La referente de la ruta de violencia</t>
  </si>
  <si>
    <t>Aplicación de la lista de chequeo a los casos atendidos de violencia sexual para el cumplimiento del protocolo de atención a víctimas de violencia sexual. 
Elaboración de informe mensual de resultados</t>
  </si>
  <si>
    <t>Diana Carolina Rodríguez Triviño</t>
  </si>
  <si>
    <t xml:space="preserve">1. Notificación a cada colaborador evaluado de sus resultados de adherencia
2. Respectiva corrección en la historia clínica retroalimentando al personal responsable en la correcta adherencia al procedimiento de Triage 2.
3. notificación a la 2a y 3a línea de defensa </t>
  </si>
  <si>
    <t xml:space="preserve">Nestor Raul Valero </t>
  </si>
  <si>
    <t xml:space="preserve">2. La referente de la ruta realiza el Informe con el análisis de la base de datos enviada por la oficina de talento humano sobre la capacitación trimestral por medio de la plataforma SMARTSUR de los cursos de violencia sexual y atención a víctimas de sustancias químicas, con evaluación de apropiación para los colaboradores. </t>
  </si>
  <si>
    <t xml:space="preserve">La referente de la ruta realiza el Informe con el análisis de la base de datos enviada por la oficina de talento humano sobre la capacitación trimestral por medio de la plataforma SMARTSUR de los cursos de violencia sexual y atención a víctimas de sustancias químicas, con evaluación de apropiación para los colaboradores. </t>
  </si>
  <si>
    <t xml:space="preserve">•	Base de datos con los colaboradores capacitados
•	Informe con el análisis de la información registrada trimestralmente. 
</t>
  </si>
  <si>
    <t xml:space="preserve">3. La referente de la ruta de violencia realiza auditoria mensual al 100% de las historias clínicas de atenciones a usuarios de violencia sexual para medir porcentaje de adherencia. Ante desviaciones se aborda personalmente al colaborador para la mejora continua. </t>
  </si>
  <si>
    <t xml:space="preserve">La referente de la ruta de violencia realiza auditoria mensual al 100% de las historias clínicas de atenciones a usuarios de violencia sexual para medir porcentaje de adherencia. Ante desviaciones se aborda personalmente al colaborador para la mejora continua. </t>
  </si>
  <si>
    <t>•	Informe de la auditoria con los resultados de los indicadores de la Ruta de violencia.</t>
  </si>
  <si>
    <t xml:space="preserve">atendido inicialmente en el servicio de urgencias, </t>
  </si>
  <si>
    <t xml:space="preserve">debido a la no adherencia del procedimiento de triage, de los colaboradores con perfil de médico o enfermeria para clasificación de triage 2. </t>
  </si>
  <si>
    <t xml:space="preserve">	RGE-URG-34</t>
  </si>
  <si>
    <t>UNIDAD DE SERVICIOS DE SALUD EL TUNAL, UNIDAD DE SERVICIOS DE SALUD MEISSEN, UNIDAD DE SERVICIOS DE SALUD VISTA HERMOSA, UNIDAD DE SERVICIOS DE SALUD TUNJUELITO, UNIDAD DE SERVICIOS DE SALUD JERUSALÉN, UNIDAD DE SERVICIOS DE SALUDNAZARETH, UNIDAD DE SERVICIOS DE SALUD SAN JUAN DE SUMAPAZ, UNIDAD DE SERVICIOS DE SALUD SANTA LIBRADA, UNIDAD DE SERVICIOS DE SALUD USME</t>
  </si>
  <si>
    <t xml:space="preserve">1. El referente de la dirección de urgencias semestralmente realiza socialización del  procedimiento de Triage a los profesionales de medicina y enfermería, con evaluación de apropiación. En caso de desviación con apropiación por debajo del 80% se debe hacer la retroalimentación respectiva.   </t>
  </si>
  <si>
    <t xml:space="preserve">El referente de la dirección de urgencias semestralmente realiza socialización del  procedimiento de Triage a los profesionales de medicina y enfermería, con evaluación de apropiación. En caso de desviación con apropiación por debajo del 80% se debe hacer la retroalimentación respectiva.   </t>
  </si>
  <si>
    <t>•	Informe de resultados de socialización del procedimiento de triage que incluye cobertura y resultado de apropiación y retroalimentación respectiva en la desviación encontrada.</t>
  </si>
  <si>
    <t>Direccion Urgencias</t>
  </si>
  <si>
    <t xml:space="preserve">Referente de la dirección de urgencias </t>
  </si>
  <si>
    <t xml:space="preserve">1. Notificación a cada colaborador evaluado de sus resultados de adherencia
2. Refuerzo de los colaboradores con calificación de adhrencia menor al 80%
3. Informe de seguimiento y cumplimiento de la oportunidad de triage.  </t>
  </si>
  <si>
    <t>2. El referente de la dirección de urgencias, trimestralmente evalúa la desviación de la oportunidad en la clasificación del triage 2, informando a cada unidad los resultados para establecer las acciones de mejora correspondientes</t>
  </si>
  <si>
    <t>El referente de la dirección de urgencias, trimestralmente evalúa la desviación de la oportunidad en la clasificación del triage 2, informando a cada unidad los resultados para establecer las acciones de mejora correspondientes</t>
  </si>
  <si>
    <t xml:space="preserve">•	Informe de seguimiento y cumplimiento de la oportunidad de triage.  
•	Acta de retroalimentación de hallazgos a los colaboradores
</t>
  </si>
  <si>
    <t>por demandas y sanciones en los sobrecostos e interposición de manifestaciones de los usuarios,</t>
  </si>
  <si>
    <t>debido  a compromiso del colaborador en el diligenciamiento de la Historia Clínica en el aplicativo mi emergencia,</t>
  </si>
  <si>
    <t xml:space="preserve">	RGE-URG-35</t>
  </si>
  <si>
    <t>UNIDAD DE SERVICIOS DE SALUD EL TUNAL</t>
  </si>
  <si>
    <t>1. .El líder del subproceso de transporte asistencial de paciente semestralmente capacita al personal asistencial en el correcto diligenciamiento del Registro Asistencial, con medición de cobertura y evaluación. Ante desviaciones de apropiación del 85% se capacita nuevamente.</t>
  </si>
  <si>
    <t>El líder del subproceso de transporte asistencial de paciente semestralmente capacita al personal asistencial en el correcto diligenciamiento del Registro Asistencial, con medición de cobertura y evaluación. Ante desviaciones de apropiación del 85% se capacita nuevamente.</t>
  </si>
  <si>
    <t>1. Actas, listado de asistencia, Pre-Test y Pos-Test de la capacitación realizada a los colaboradores</t>
  </si>
  <si>
    <t>Dirección proceso de urgencias</t>
  </si>
  <si>
    <t>El líder del subproceso de transporte asistencial</t>
  </si>
  <si>
    <t>Seguimiento al personal asitencia del servicio de atención prehospitalaria. Acta de seguimiento a los colaboradores que requieran retroalimentación</t>
  </si>
  <si>
    <t>Liliana Marcela Rubiano</t>
  </si>
  <si>
    <t>Cuatrimestral</t>
  </si>
  <si>
    <t>La referente del subproceso de APH revisa con el colaborador asitencial el cumplimiento de las causulas contractuales generando acta con compromisos</t>
  </si>
  <si>
    <t>Liliana Marcela Rubiano Martinez</t>
  </si>
  <si>
    <t>desconocimiento del manejo y</t>
  </si>
  <si>
    <t xml:space="preserve">2. El líder del subproceso de transporte asistencial de paciente semestralmente con apoyo y supervisión del proveedor NETUX (de la plataforma Mi Emergencia) capacitan a los colaboradores asistenciales en cuanto al manejo de la aplicación y actualizaciones del sistema. </t>
  </si>
  <si>
    <t>El líder del subproceso de transporte asistencial de paciente semestralmente con apoyo y supervisión del proveedor NETUX (dela plataforma " mi emergencia") capacitan a los colaboradores asistenciales en cuanto al manejo de la aplicación.</t>
  </si>
  <si>
    <t>1. Actas y listado de asistencia de la capacitación mensual a los colaboradores
Informe de resultados de cobertura y apropiación</t>
  </si>
  <si>
    <t xml:space="preserve"> fallas tecnologicas.</t>
  </si>
  <si>
    <t>3. El apoyo administrativo del subproceso de APH reporta las fallas tecnológicas que presente el aplicativo al proveedor NETUX, con respuesta en menos de 24 horas según necesidad.</t>
  </si>
  <si>
    <t>El apoyo administrativo del subproceso de APH reporta las fallas tecnológicas que presente el aplicativo al proveedor NETUX, con respuesta en menos de 24 horas según necesidad.</t>
  </si>
  <si>
    <t>1. Evidencia de reporte de fallas tecnológicas en caso de que se presenten</t>
  </si>
  <si>
    <t>El apoyo administrativo del subproceso de APH</t>
  </si>
  <si>
    <t xml:space="preserve">4. El líder del subproceso de transporte asistencial de paciente trimestralmente realiza auditoría a una muestra del 5% de registros asistenciales de transporte asistencial básico y medicalizado para la medición de adherencia al correcto diligenciamiento del formato. Ante desviaciones de apropiación del 85% se capacita al colaborador nuevamente. </t>
  </si>
  <si>
    <t xml:space="preserve">El líder del subproceso de transporte asistencial de paciente trimestralmente realiza auditoría a una muestra del 5% de registros asistenciales de transporte asistencial básico y medicalizado para la medición de adherencia al correcto diligenciamiento del formato. Ante desviaciones de apropiación del 85% se capacita al colaborador nuevamente. </t>
  </si>
  <si>
    <t xml:space="preserve">1. Informe de auditoría con los resultados  de la medición de la adherencia del correcto diligenciamiento del formato. </t>
  </si>
  <si>
    <t xml:space="preserve">El líder del subproceso de transporte asistencial </t>
  </si>
  <si>
    <t>por el incorrecto reconocimiento de las horas adicionales laboradas,</t>
  </si>
  <si>
    <t>debido a la inadecuada verificación de las horas programadas VS ejecutadas.</t>
  </si>
  <si>
    <t xml:space="preserve">	RGE-URG-11</t>
  </si>
  <si>
    <t>UNIDAD DE SERVICIOS DE SALUD EL TUNAL,UNIDAD DE SERVICIOS DE SALUD MEISSEN,UNIDAD DE SERVICIOS DE SALUD VISTA HERMOSA,UNIDAD DE SERVICIOS DE SALUD TUNJUELITO,UNIDAD DE SERVICIOS DE SALUD JERUSALÉN,UNIDAD DE SERVICIOS DE SALUD SANTA LIBRADA,UNIDAD DE SERVICIOS DE SALUD USME</t>
  </si>
  <si>
    <t xml:space="preserve">1. Los supervisores de los contratos de OPS de los colaboradores del proceso de la dirección de urgencias, cada día 5 del mes consolidan y envían al apoyo administrativo de la dirección la base de datos de la matriz proyección horas ejecutadas; habiendo verificado las horas proyectadas por colaborador frente a las horas ejecutadas. </t>
  </si>
  <si>
    <t xml:space="preserve">Los supervisores de los contratos de OPS de los colaboradores del proceso de la dirección de urgencias, cada día 5 del mes consolidan y envían al apoyo administrativo de la dirección la base de datos de la matriz proyección horas ejecutadas; habiendo verificado las horas proyectadas por colaborador frente a las horas ejecutadas. </t>
  </si>
  <si>
    <t xml:space="preserve">Informe trimestral  
PDF Base Excel con total horas ejecutadas </t>
  </si>
  <si>
    <t>1. Verificación mensual por parte del supervisor de los contratos del OPS  de la dirección de urgencias en el aplicativo SIASUR de las horas ejecutadas.</t>
  </si>
  <si>
    <t>Supervisor del contrato</t>
  </si>
  <si>
    <t xml:space="preserve">1. Concertar con el contratista las horas no ejecutadas para la devolución del dinero </t>
  </si>
  <si>
    <t>Dirección de Urgencias y Supervisor del contrato</t>
  </si>
  <si>
    <t>Jefe de oficina / El profesional designado para cada caso</t>
  </si>
  <si>
    <t>2. El profesional de apoyo administrativo de la dirección verifica al día 25 del mes que los registros de horas proyectadas y ejecutadas sean verídicas enviando la base a la subgerencia de servicios y al proceso de contratación. En caso de inconsistencia se reporta al supervisor para los respectivos ajustes.</t>
  </si>
  <si>
    <t>2. El profesional de apoyo administrativo de la dirección verifica al día 25 del mes que los registros de horas proyectadas y ejecutdas sean verídicas enviando la base a la subgerencia de servicios y al proceso de contratación. En caso de inconsistencia se reporta al supervisor para los respectivos ajustes.</t>
  </si>
  <si>
    <t xml:space="preserve">Informe trimestral  
PDF Base Excel de horas adicionales. </t>
  </si>
  <si>
    <t xml:space="preserve">3.Los supervisores de los contratos de OPS de los colaboradores del proceso de la dirección de urgencias, trimestralmente capacitan el 25 % del total del personal sobre la política de integridad, anticorrupción, antisoborno y conflictos de interés dando cobertura a los colaboradores antiguos y nuevos. </t>
  </si>
  <si>
    <t>3. Los supervisores de los contratos de OPS de los colaboradores del proceso de la dirección de urgencias, trimestralmente capacitan el 25 % del total del personal sobre la política de integridad, anticorrupción, antisoborno y conflictos de interés dando cobertura a los colaboradores antiguos y nuevos.</t>
  </si>
  <si>
    <t xml:space="preserve">Informe trimestral  
Actas de capacitación </t>
  </si>
  <si>
    <t>11. GESTIÓN DE SERVICIOS COMPLEMENTARIOS</t>
  </si>
  <si>
    <t>11. Prestar servicios de apoyo diagnóstico y terapéutico contribuyendo en la atención integral de los usuarios, acorde con el modelo de atención en salud humanizada con criterios de oportunidad, accesibilidad, pertinencia y seguridad buscando minimizar la materialización de riesgos clínicos.</t>
  </si>
  <si>
    <t xml:space="preserve">por demandas y sanciones en la asignación de citas para el servicio de radiología, </t>
  </si>
  <si>
    <t>debido a fallas en los equipos, Falta de recurso humano y equivocaciones en el agendamiento.</t>
  </si>
  <si>
    <t>RGE-COM-36</t>
  </si>
  <si>
    <t>1. La referente del servicio de radiología mensualmente realiza seguimiento al cumplimiento del cronograma de mantenimiento preventivo de los equipos de rayos X. En caso desviaciones se notifica al proceso de Biotecnología</t>
  </si>
  <si>
    <t>La referente del servicio de radiología mensualmente realiza seguimiento al cumplimiento del cronograma de mantenimiento preventivo de los equipos de rayos X. En caso desviaciones se notifica al proceso de Biotecnología</t>
  </si>
  <si>
    <t>1. Constancia física del proveedor donde se registra el mantenimiento preventivo realizado</t>
  </si>
  <si>
    <t xml:space="preserve">Subproceso de radiología. </t>
  </si>
  <si>
    <t xml:space="preserve">Notificar a la dirección de complementatorio, dirección admnistrativa de la novedad presentada, subgerencia de servicios de salud y a
proceso de sistemas
</t>
  </si>
  <si>
    <t>referente de servicio de radiología</t>
  </si>
  <si>
    <t>Apoyo con otra subred de salud</t>
  </si>
  <si>
    <t>proceso de radiología</t>
  </si>
  <si>
    <t xml:space="preserve">2. La referente del servicio de radiología en el momento que se presente novedad de inatención, se reprograma paciente y/o redirecciona a otra sede </t>
  </si>
  <si>
    <t>El Líder de proceso de servicios complementarios de acuerdo a la novedades del servicio de imagenología realiza las acciones necesarias para dar continuidad a la prestación del servicio.</t>
  </si>
  <si>
    <t xml:space="preserve">1. Archivo excel de pacientes reprogramados </t>
  </si>
  <si>
    <t>3. Referente del servicio de radiología en el momento que se presente novedad de inatención, se reprograma paciente y/o redirecciona a otra sede</t>
  </si>
  <si>
    <t>Referente del servicio de radiología en el momento que se presente novedad de inatención, se reprograma paciente y/o redirecciona a otra sede</t>
  </si>
  <si>
    <t>1- Archivo Excel de pacientes reprogramados</t>
  </si>
  <si>
    <t xml:space="preserve">por demandas y sanciones en la prestación del servicio de farmacia, </t>
  </si>
  <si>
    <t>debido a la gestión realizada para la consecución de los medicamentos prescritos a los usuarios.</t>
  </si>
  <si>
    <t>RGE-COM-37</t>
  </si>
  <si>
    <t>1. El profesional de apoyo del servicio de farmacia diariamente identifica en las bases de máximos y mínimos, la provisión por producto más o menos de 7 días y en caso de desviaciones notifica al área de compras para los respectivos ajustes.</t>
  </si>
  <si>
    <t>el profesional de apoyo del servicio de farmacia diariamente identifica en las bases de máximos y mínimos, la provisión por producto más o menos de 7 días y en caso de desviaciones notifica al  área de compras para los respectivos ajustes.</t>
  </si>
  <si>
    <t>1. Informe de servicio farmacéutico mensual que incluye suficiencia en término de pendientes</t>
  </si>
  <si>
    <t>Subproceso de farmacia</t>
  </si>
  <si>
    <t>Francy Domíngez</t>
  </si>
  <si>
    <t xml:space="preserve">Notificar a la dirección de complementatorios y contratación
Revisión diaria por referente de farmacia, de sufiencia de medicamentos en las 21 farmacias de la entidad
</t>
  </si>
  <si>
    <t>Referente de farmacia</t>
  </si>
  <si>
    <t xml:space="preserve">
Prestamos entre subredes de medicamentos
Provisión de medicamentos por otras alternativas de tratamiento autorizadas por el médico/odontólogo tratante</t>
  </si>
  <si>
    <t>referente de farmacia</t>
  </si>
  <si>
    <t xml:space="preserve">
</t>
  </si>
  <si>
    <t>por demandas y sanciones en la prestación de los servicios complementarios,</t>
  </si>
  <si>
    <t xml:space="preserve"> debido a sucesos de seguridad que se presentan durante la prestación de los servicios de los subproceso de farmacia, tercerizados, rehabilitación, imagenología y laboratorio clínico.</t>
  </si>
  <si>
    <t>RGE-COM-38</t>
  </si>
  <si>
    <t>1. Los referentes de los subprocesos de farmacia, tercerizados, rehabilitación, imagenología y laboratorio clínico mensualmente reportan los sucesos de seguridad al programa institucional de seguridad del paciente para su pertinente gestión.</t>
  </si>
  <si>
    <t>Los referentes de los subprocesos de farmacia, tercerizados, rehabilitación, imagenología y laboratorio clínico para el segundo trimestre identifican un listado de mínimo 30  posibles sucesos de seguridad que posiblemente se presenten en sus servicios y, los socializa a todos los colaboradores a cargo para facilitar y aumentar la notificación al programa de seguridad del paciente</t>
  </si>
  <si>
    <t>1. Documento que registra por cada uno de los cinco subprocesos, los posibles sucesos de seguridad identificados</t>
  </si>
  <si>
    <t>Subprocesos de Farmacia, rehabilitación, terceros, imagenología y laboratorio clínico</t>
  </si>
  <si>
    <t>Referente de cada uno de los cinco subprocesos</t>
  </si>
  <si>
    <t>Articulación con el programa institucional de seguridad del paciente para diseño y mejora de las estrategias a necesidad</t>
  </si>
  <si>
    <t>Dirección de complementarios</t>
  </si>
  <si>
    <t>Sensibilización de la importancia legal y de mejora continua a la 1ª línea
Referenciación con entidas de la misma misionalidad</t>
  </si>
  <si>
    <t>por detrimento patrimonial</t>
  </si>
  <si>
    <t>debido a deficiente verificación y validación de los soportes para certificación de los servicios de cardiología, urología y gastroenterología por parte de las empresas contratadas.</t>
  </si>
  <si>
    <t xml:space="preserve">	RGE-COM-39</t>
  </si>
  <si>
    <t>1. El referente del subproceso de los servicios tercerizados mensualmente verifica, válida y certifica las actividades realizadas por los servicios de urología, gastroenterología y cardiología frente a lo facturado; en caso de desviaciones observa para respectivo ajuste absteniéndose de emitir certificación y firma.</t>
  </si>
  <si>
    <t xml:space="preserve">El referente del subproceso de los servicios tercerizados mensualmente verifica, válida y certifica las actividades realizadas por los servicios de urología, gastroenterología y cardiología frente a lo facturado; en caso de desviaciones observa para respectivo ajuste absteniéndose de emitir certificación y firma. </t>
  </si>
  <si>
    <t>1. Certificación emitida por el área de facturación 
2. Informe de certificación con firma de la referente del proceso Tercerizados
3. Certificación de factura con aval de la directora del proceso de complementarios (formato GF-GGA-CON-FT-09 V3)</t>
  </si>
  <si>
    <t>Subproceso terceros</t>
  </si>
  <si>
    <t>Monica Rodríguez</t>
  </si>
  <si>
    <t xml:space="preserve">muestreo estadísticamente confiable frente a cada uno de los servicios mencionados para identificar posibles inconsistencias en el desarrollo de las actividades contractuales.
</t>
  </si>
  <si>
    <t>Subproceso de terceros</t>
  </si>
  <si>
    <t xml:space="preserve">Revision de contrafactura de las actividades ejecutadas por el servicio tercerizado para identificar frente a las facturadas  Nueva emision de factura con ajustes                             Aprobacion del lider y del proveedor                           Radicacion en Financiera  
</t>
  </si>
  <si>
    <t xml:space="preserve">Supervisor o apoyo designado </t>
  </si>
  <si>
    <t xml:space="preserve">por demandas y sanciones relacionadas con el servicio de laboratorio clínico, </t>
  </si>
  <si>
    <t>debido a demoras en el reporte de resultado en los servicios de urgencia y hospitalización en las unidades de la Subred Sur.</t>
  </si>
  <si>
    <t>RGE-COM-40</t>
  </si>
  <si>
    <t>1. La referente del subproceso de laboratorio clínico realiza la medición mensual de los tiempos de oportunidad en la entrega a partir de la recepción de la muestra.</t>
  </si>
  <si>
    <t>la referente del subproceso de laboratorio clínico realiza la medición mensual de los tiempos de oportunidad en la entrega a partir de la recepción de la muestra.</t>
  </si>
  <si>
    <t>Ficha de indicadores de oportunidad por ámbito, con análisis 
Comunicaciones electrónicas a las direcciones de hospitalización y urgencias con socialización de los resultados</t>
  </si>
  <si>
    <t>servicio de laboratorio clínico</t>
  </si>
  <si>
    <t>Patricia Pérez</t>
  </si>
  <si>
    <t>Profesional del laboratorio clínico capacita nuevamente y de manera individual a los colboradores con desviación en la práctica de toma de muestras</t>
  </si>
  <si>
    <t>referente de laboratorio clínico</t>
  </si>
  <si>
    <t xml:space="preserve">
Profesional del laboratorio clínico recapacita nuevamente y de manera individual a los colaboradores con desviación en la práctica de toma de muestras</t>
  </si>
  <si>
    <t>Subproceso de laboratorio clínico</t>
  </si>
  <si>
    <t xml:space="preserve">por demandas y sanciones en la asignación de citas para el servicio de terapia ocupacional, física y del lenguaje, </t>
  </si>
  <si>
    <t>debido a fallas en los equipos, falta de recurso humano y equivocaciones en el agendamiento.</t>
  </si>
  <si>
    <t xml:space="preserve">	RGE-CPM-41</t>
  </si>
  <si>
    <t>1. La referente del servicio de rehabilitación ambulatoria mensualmente realiza seguimiento al cumplimiento del cronograma de mantenimiento preventivo de los equipos. En caso desviaciones se notifica al proceso de Biotecnología.</t>
  </si>
  <si>
    <t>La referente del servicio de rehabilitación ambulatoria mensualmente realiza seguimiento al cumplimiento del cronograma de mantenimiento preventivo de los equipos. En caso desviaciones se notifica al proceso de Biotecnología.</t>
  </si>
  <si>
    <t>informe de seguimiento al cumplimiento del cronograma de mantenimiento preventivo de los equipos.</t>
  </si>
  <si>
    <t>DIRECTOR TECNICO (Dirección De Servicios Complementarios)</t>
  </si>
  <si>
    <t>En articulación con médico especialista se deja nota en H.C. para ajustar conducta de tratamiento y se registra el formato magnético de finalización de tratamiento en rehabilitación
Reeducar a paciente y red de apoyo</t>
  </si>
  <si>
    <t>Profesional de rehabilitación</t>
  </si>
  <si>
    <t>Mesa de trabajo con los profesionales responsables de la tención para identificar desviaciones y formular actividades de mejora</t>
  </si>
  <si>
    <t>Rehabilitación</t>
  </si>
  <si>
    <t>2. El Líder de proceso de servicios complementarios de acuerdo a la novedades del servicio de rehabilitación ambulatoria realiza las acciones necesarias para dar continuidad a la prestación del servicio.</t>
  </si>
  <si>
    <t>El Líder de proceso de servicios complementarios de acuerdo a la novedades del servicio de rehabilitación ambulatoria realiza las acciones necesarias para dar continuidad a la prestación del servicio.</t>
  </si>
  <si>
    <t>Notificación electrónica al proceso de contratación
Reprogramación de personal (Excel)</t>
  </si>
  <si>
    <t>3. Referente del servicio de rehabilitación ambulatoria en el momento que se presente novedad de inatención, se reprograma paciente y/o redirecciona a otra sede</t>
  </si>
  <si>
    <t>Referente del servicio de rehabilitación ambulatoria en el momento que se presente novedad de inatención, se reprograma paciente y/o redirecciona a otra sede</t>
  </si>
  <si>
    <t>Archivo Excel de pacientes reprogramados</t>
  </si>
  <si>
    <t xml:space="preserve">12. GESTIÓN DE RIESGO EN SALUD </t>
  </si>
  <si>
    <t>12. Disponer de un diagnostico de salud y calidad de vida actualizado de manera periódica, que permita definir las acciones en salud bajo el modelo de prestación de servicios que den respuesta a las necesidades y riesgos identificados a nivel individual, colectivo y poblacional, permitiendo así determinar la efectividad de las intervenciones realizadas a la comunidad usuaria de la Subred Sur.</t>
  </si>
  <si>
    <t>por la generación de glosas de las actividades del plan de intervenciones colectivas en sus 4 líneas transversales y cada uno de los 5 entornos,</t>
  </si>
  <si>
    <t xml:space="preserve">debido a la idoneidad  del talento humano en sus competencias, </t>
  </si>
  <si>
    <t xml:space="preserve">	RGE-GRS-43</t>
  </si>
  <si>
    <t>1. Los profesionales de apoyo de cada una de las 4 líneas transversales y cada uno de los 5 entornos cada  vez que ingresa un colaborador nuevo, realizan inducción específica en puesto de trabajo con énfasis en los lineamientos de los convenios, estructura de plan de intervenciones colectivas, articulación con las otras líneas; se firma el acta. Si hay cambios en la línea técnica se aborda nuevamente al colaborador. Si se presentan desviaciones frente a la ejecución de las actividades asignadas, se realimentan los lineamentos dejando acta de seguimiento y en caso extremo se suspende el contrato. Adicionalmente se aplica evaluación pre y post test, al personal nuevo en la inducción general de la coordinación del PIC; todo lo anterior se realiza a libre demanda a pesar de que la herramienta de la  matriz se registra semanal</t>
  </si>
  <si>
    <t>Los profesionales de apoyo de cada una de las 4 líneas transversales y cada uno de los 5 entornos cada  vez que ingresa un colaborador nuevo, realizan inducción específica en puesto de trabajo con énfasis en los lineamientos de los convenios, estructura de plan de intervenciones colectivas, articulación con las otras líneas; se firma el acta. Si hay cambios en la línea técnica se aborda nuevamente al colaborador. Si se presentan desviaciones frente a la ejecución de las actividades asignadas, se realimentan los lineamentos dejando acta de seguimiento y en caso extremo se suspende el contrato. . Adicionalmente se aplica evaluación pre y post test, al personal nuevo en la inducción general de la coordinación del PIC; todo lo anterior se realiza a libre demanda a pesar de que la herramienta de la  matriz se registra semanal.</t>
  </si>
  <si>
    <t>1. acta de inducción especifica de puesto de trabajo para personal nuevo y/o para todos por nuevo lineamiento técnico de SDS; incluye evaluaciones y fortalecimiento frente a desviaciones en la apropiación del conocimiento. 
2. Matriz de seguimiento de Inducción y Certificados, registrados en matriz preliminar se ajustan por acta de capacitación.</t>
  </si>
  <si>
    <t xml:space="preserve">Plan de Intervenciones Colectivas PSPIC  en su estructura funcional de 4 líneas transversales y cada uno de los 5 entornos </t>
  </si>
  <si>
    <t>Profesional de apoyo del Proceso de Gestión del riesgo</t>
  </si>
  <si>
    <t>Socializar  los casos presentados, guardando la privacidad y confidencialidad, a los colaboradores priorizados para que se apropien como lecciones aprendidas que fortalezcan el compromiso personal en el marco de la política de integridad de la entidad.</t>
  </si>
  <si>
    <t>Proceso de Gestión del riesgo en salud</t>
  </si>
  <si>
    <t>PLAN DE CONTINGENCIA
1. Notificación del colaborador responsable a referente de línea
2. Notificación y reunión a la dirección del proceso de Gestión del riesgo en salud para definir acciones de mejora
3. Reunión con procesos de contratación, jurídica, subgerencia de servicios según aplique
4. Revisar el mapa de riesgos de gestión, en particular, las causas, riesgos y controles.
5. Notificar el caso mediante oficio a la oficina de control interno y  dirección de contratación o dirección de talento humano según aplique</t>
  </si>
  <si>
    <t>Profesional líder del componente y/o línea intervención</t>
  </si>
  <si>
    <t>calidad del dato registrado en el instrumento del lineamiento y</t>
  </si>
  <si>
    <t>2. los referentes técnicos  y apoyos de cada una de las 4 líneas transversales y cada uno de los 5 entornos implementan pre-auditorias mensuales, que permitan identificar calidad de soportes y autenticidad de ellos antes de cada auditoria externa lo cual queda consignado en actas. Frecuencia ligada a los tiempos de la SDS. Ante las desviaciones encontradas el coordinador del Plan de Intervenciones colectivas realiza mesa de trabajo analizando los hallazgos específicos generando oportunidades de mejora y en caso de requerirse se convoca a Líder del Proceso de Gestión del Riesgo y procesos pertinentes.</t>
  </si>
  <si>
    <t>Los referentes técnicos  y apoyos de cada una de las 4 líneas transversales y cada uno de los 5 entornos implementan pre - auditorías mensuales, que permitan identificar calidad de soportes y autenticidad de ellos antes de cada auditoria externa,  lo cual queda consignado en actas. Frecuencia ligada a los tiempos de la SDS. Ante las desviaciones encontradas el coordinador del Plan de Intervenciones colectivas realiza mesa de trabajo analizando los hallazgos específicos generando acciones de mejora y en caso de requerirse se convoca a Líder del Proceso de Gestión del Riesgo y procesos pertinentes.</t>
  </si>
  <si>
    <t>1. acta de informe de auditoría con definición de las correspondientes acciones de mejora ante desviaciones encontradas.</t>
  </si>
  <si>
    <t>asignación, seguimiento, cumplimiento y soportes de metas a cargo</t>
  </si>
  <si>
    <t xml:space="preserve">3. Los referentes técnicos  y apoyos  de cada una de las 4 líneas transversales y cada uno de los 5 entornos programan metas de acuerdo a los tiempos de talento humano de cada perfil y equipo, características del territorio, y los lineamientos; esta programación se efectúa de acuerdo a la periodicidad normada o contractual. La entidad en conjunto con la SDS, realiza la reprogramación de metas acorde a novedades subsanables, en caso de desviaciones, como también contratación de horas extras y reubicación del talento humano acorde con el perfil y actividad a desarrollar.  </t>
  </si>
  <si>
    <t xml:space="preserve">Los referentes técnicos  y apoyos  de cada una de las 4 líneas transversales y cada uno de los 5 entornos programan metas de acuerdo a los tiempos de talento humano de cada perfil y equipo, características del territorio, y los lineamientos; esta programación se efectúa de acuerdo a la periodicidad normada o contractual. La entidad en conjunto con la SDS, realiza la reprogramación de metas acorde a novedades subsanables, en caso de desviaciones, como también contratación de horas extras y reubicación del talento humano acorde con el perfil y actividad a desarrollar. </t>
  </si>
  <si>
    <t>1. Relación de la programación de metas, acta de seguimiento a cumplimiento y registro de toma de decisiones ante desviaciones que se presenten en el desarrollo de las actividades programadas 1. 2. (informe mensual SDS y acta de seguimiento por asesor de gerencia).</t>
  </si>
  <si>
    <t xml:space="preserve">y registros posteriores a la fecha de entrega formal de los formatos públicos definidos. </t>
  </si>
  <si>
    <t>4. El referente del componente de Vigilancia en Salud Ambiental (fiscalización sanitaria) aplican mensualmente el procedimiento de custodia del archivo físico que corresponde al componente.</t>
  </si>
  <si>
    <t> </t>
  </si>
  <si>
    <t>Referente del componente de Vigilancia en Salud Ambiental aplica el procedimiento de custodia documental. Ante las desviaciones encontradas se realiza mesa de trabajo analizando los hallazgos específicos generando acciones de mejora y en caso de requerirse se convoca a Líder del Proceso de Gestión del Riesgo y procesos pertinentes.</t>
  </si>
  <si>
    <t>1. Acta de informe de aplicación del procedimiento de custodia documental correspondiente, acciones de mejora ante desviaciones encontradas.</t>
  </si>
  <si>
    <t>Plan de Intervenciones Colectivas PSPIC  - Componente de Vigilancia en Salud Ambiental</t>
  </si>
  <si>
    <t>Referente del componente de Vigilancia en Salud Ambiental</t>
  </si>
  <si>
    <t>por demandas y sanciones en los recobros como bien público relacionados con el Programa de Inmunoprevenibles PAI,</t>
  </si>
  <si>
    <t xml:space="preserve">debido al manejo de inventarios,
</t>
  </si>
  <si>
    <t>RGE-GRS-44</t>
  </si>
  <si>
    <t xml:space="preserve">1. El coordinador del programa de inmunizaciones verifica mensualmente las existencias y rotación del biológico, con referencia al  que se recepcionó y que se registra como aplicado; acorde con la información que aporta el Centro de Acopio. Adicionalmente el técnico en sistemas, consolidan mensualmente, los 5 primeros días del mes siguiente, el movimiento de biológicos y el registro en el aplicativo PAI v.2.0 y se hace revisión de las entregas efectuadas durante el mes (Formatos de recepción técnica y formato de movimiento de biológico) y las existencias previas vs.  dato en el sistema de información.
El técnico auxiliar en enfermería encargado de la recepción y entrega de los lotes de vacunación a las unidades de atención, efectúa dos conteos: conteo en Secretaria de Salud, conteo en el cuarto frio de biológicos y conteo al entregarle a cada una de las unidades; para ello, registra en el formato de recepción técnica y en el inventario valorizado que es firmado por las dos partes. Así mismo diligencia en la plataforma dinámica, en la bodega VH58 (medicamentos biológicos).
</t>
  </si>
  <si>
    <t xml:space="preserve">El coordinador del programa de inmunizaciones verifica mensualmente las existencias y rotación del biológico, con referencia al  que se recepcionó y que se registra como aplicado; acorde con la información que aporta el Centro de Acopio. Adicionalmente el técnico en sistemas, consolidan mensualmente, los 5 primeros días del mes siguiente, el movimiento de biológicos y el registro en el aplicativo PAI v.2.0 y se hace revisión de las entregas efectuadas durante el mes (Formatos de recepción técnica y formato de movimiento de biológico) y las existencias previas vs.  dato en el sistema de información.
El técnico auxiliar en enfermería encargado de la recepción y entrega de los lotes de vacunación a las unidades de atención, efectúa dos conteos: conteo en Secretaria de Salud, conteo en el cuarto frio de biológicos y conteo al entregarle a cada una de las unidades; para ello, registra en el formato de recepción técnica y en el inventario valorizado que es firmado por las dos partes. Así mismo diligencia en la plataforma dinámica, en la bodega VH58 (medicamentos biológicos).
</t>
  </si>
  <si>
    <t>1. Carpeta movimientos de biologico</t>
  </si>
  <si>
    <t>Coordinador del Programa de Inmunoprevenibles PAI</t>
  </si>
  <si>
    <t>Profesional de Apoyo de la Dirección de Gestión del Riesgo</t>
  </si>
  <si>
    <t>Notificación a la 2ª y 3ª línea de defensa
Revisión y ajuste a la matriz de riesgo en énfasis en causas y actividades de control
Monitoreo a las actividades del plan de contingencia</t>
  </si>
  <si>
    <t xml:space="preserve">novedades en el procedimiento de dilución de la vacuna y política de frasco abierto,
</t>
  </si>
  <si>
    <t>2. Capacitación semestral en conceptos básicos del Programa PAI a todos los técnicos y vacunadores, por la GPAISP gestión de programas de acciones de interés en salud pública, como línea transversal del PIC. Se realiza acorde con lineamientos de SDS.</t>
  </si>
  <si>
    <t xml:space="preserve">Capacitación semestral en conceptos básicos del Programa PAI a todos los técnicos y vacunadores, por la GPAISP gestión de programas de acciones de interés en salud pública, como línea transversal del PIC. Se realiza acorde con lineamientos de SDS.
</t>
  </si>
  <si>
    <t xml:space="preserve">1. actas de capacitación y listados de asistencia con medición de apropiación y cobertura
de colaboradores que aplican el biológico  </t>
  </si>
  <si>
    <t xml:space="preserve">calidad del dato del registro de la vacuna en los instrumentos de monitoreo y,
</t>
  </si>
  <si>
    <t xml:space="preserve">3. El líder del programa PAI y su equipo técnico mensualmente verifican la calidad del dato del registro de la vacuna (pre auditoría) en los instrumentos de monitoreo  de movimientos de biológico, entrega de lotes, Kardex y arqueos. Ante desviaciones se realizan mesas de trabajo con los colaboradores, levantando actas que registran las acciones de mejora ante desviaciones encontradas.
</t>
  </si>
  <si>
    <t>El líder del programa PAI y su equipo técnico mensualmente verifican la calidad del dato del registro de la vacuna (pre auditoría) en los instrumentos de monitoreo  de movimientos de biológico, entrega de lotes, Kardex y arqueos. Ante desviaciones se realizan mesas de trabajo con los colaboradores, levantando actas que registran las acciones de mejora ante desviaciones encontradas.</t>
  </si>
  <si>
    <t>1. Informe de PAI que se remite a SDS</t>
  </si>
  <si>
    <t xml:space="preserve"> pérdida de la cadena de frío.</t>
  </si>
  <si>
    <t xml:space="preserve">4. La auxiliar del punto de vacunación diariamente en la mañana y en la tarde verifica  todos los equipos de refrigeración y  registra la toma de temperatura en formato digital o físico. Adicionalmente, hay un monitoreo remoto 7x24 y en caso de desviaciones, se genera alerta mediante llamada telefónica por parte de la empresa contratada para tal fin.
</t>
  </si>
  <si>
    <t xml:space="preserve">La auxiliar del punto de vacunación diariamente en la mañana y en la tarde verifica  todos los equipos de refrigeración y  registra la toma de temperatura en formato digital o físico. Adicionalmente, hay un monitoreo remoto 7x24 y en caso de desviaciones, se genera alerta mediante llamada telefónica por parte de la empresa contratada para tal fin.
OJO COMO SE INCLUYE EL EQUIPO EXTRAMURAL
</t>
  </si>
  <si>
    <t>1. Carpeta de toma de temperatura por cada unidad intramural</t>
  </si>
  <si>
    <t xml:space="preserve">por el deterioro de la condición clínica del paciente, sus demandas y sanciones, </t>
  </si>
  <si>
    <t>debido a la baja adherencia de la clasificación de riesgo cardiovascular por parte de los profesionales de la salud del servicio de consulta externa en el marco de la Ruta cardio cerebro vascular y metabólica (HTA – D).</t>
  </si>
  <si>
    <t xml:space="preserve">
RGE-GRS-77</t>
  </si>
  <si>
    <t>1. Líder de la cohorte CCVM mensualmente realiza seguimiento a las historias clínicas #241 de pacientes verificando la correcta clasificación del riesgos</t>
  </si>
  <si>
    <t>Líder de la cohorte CCVM mensualmente realiza seguimiento a las historias clínicas #241 de pacientes verificando la correcta clasificación del riesgos</t>
  </si>
  <si>
    <t>1.Presentación de los resultados de los datos de seguimiento a la clasificación del riesgo</t>
  </si>
  <si>
    <t>2. Acompañamiento por referente de medicina interna, médico familiar o profesional de enlace trimestralmente, para socializar los resultados de seguimiento de la HC 241</t>
  </si>
  <si>
    <t xml:space="preserve">Acompañamiento por referente de medicina interna, médico familiar o profesional de enlace trimestralmente, para socializar los resultados de seguimiento de la HC 241
</t>
  </si>
  <si>
    <t>1. actas de acompañamiento</t>
  </si>
  <si>
    <t xml:space="preserve">3. Proceso de GRS presenta Semestralmente en Sala Situacional de Crónicos el indicador de cumplimiento de meta terapéutica definiendo acciones ante desviaciones
</t>
  </si>
  <si>
    <t>Proceso de GRS presenta Semestralmente en Sala Situacional de Crónicos el indicador de cumplimiento de meta terapéutica definiendo acciones ante desviaciones</t>
  </si>
  <si>
    <t>1. 	
Acta de la sala situacional</t>
  </si>
  <si>
    <t>debido a la inadecuada identificación del estado nutricional en población infantil.</t>
  </si>
  <si>
    <t xml:space="preserve">
RGE-GRS-78</t>
  </si>
  <si>
    <t>UNIDAD DE SERVICIOS DE SALUD EL TUNAL,UNIDAD DE SERVICIOS DE SALUD MEISSEN,UNIDAD DE SERVICIOS DE SALUD VISTA HERMOSA,UNIDAD DE SERVICIOS DE SALUD TUNJUELITO,UNIDAD DE SERVICIOS DE SALUD BETANIA,UNIDAD DE SERVICIOS DE SALUD CANDELARIA,UNIDAD DE SERVICIOS DE SALUDDANUBIO,UNIDAD DE SERVICIOS DE SALUD EL CARMEN,UNIDAD DE SERVICIOS DE SALUD LA REFORMA,UNIDAD DE SERVICIOS DE SALUDLA FLORA,UNIDAD DE SERVICIOS DE SALUD LA DESTINO,UNIDAD DE SERVICIOS DE SALUD MANUELA BELTRÁN,UNIDAD DE SERVICIOS DE SALUD MARICHUELA,UNIDAD DE SERVICIOS DE SALUDMOCHUELO,UNIDAD DE SERVICIOS DE SALUDNAZARETH,UNIDAD DE SERVICIOS DE SALUD PASQUILLA,UNIDAD DE SERVICIOS DE SALUD SAN BENITO,UNIDAD DE SERVICIOS DE SALUD SAN JUAN DE SUMAPAZ,UNIDAD DE SERVICIOS DE SALUD SANTA LIBRADA,UNIDAD DE SERVICIOS DE SALUD USME</t>
  </si>
  <si>
    <t xml:space="preserve">1. Líder de la cohorte de infancia trimestralmente realiza seguimiento a las historias clínicas de pacientes con diagnóstico de desnutrición y ante desviaciones presenta en espacio de subgerencia de servicios
</t>
  </si>
  <si>
    <t>Líder de la cohorte de infancia trimestralmente realiza seguimiento a las historias clínicas de pacientes con diagnóstico de desnutrición y ante desviaciones presenta en espacio de subgerencia de servicios</t>
  </si>
  <si>
    <t>1. Presentación de los resultados de los datos de seguimiento a niños identificados con desnutrición</t>
  </si>
  <si>
    <t>2. Acompañamiento por referente de nutrición, médico familiar o pediatra, profesional de enlace trimestralmente, para socializar los resultados</t>
  </si>
  <si>
    <t xml:space="preserve">Acompañamiento por referente de nutrición, médico familiar o pediatra, profesional de enlace trimestralmente, para socializar los resultados
</t>
  </si>
  <si>
    <t>1. 	
actas de acompañamiento</t>
  </si>
  <si>
    <t xml:space="preserve">3.Proceso de GRS presenta semestral en Sala Situacional de nutrición presenta indicadores asociados definiendo acciones ante desviaciones
</t>
  </si>
  <si>
    <t>Proceso de GRS presenta semestral en Sala Situacional de nutrición presenta indicadores asociados definiendo acciones ante desviaciones</t>
  </si>
  <si>
    <t>apoyo</t>
  </si>
  <si>
    <t xml:space="preserve">13. GESTIÓN DE TALENTO HUMANO </t>
  </si>
  <si>
    <t>13. Identificar y gestionar las necesidades del talento humano, desde su planeación, ingreso, permanencia y desvinculación, que promuevan el mejoramiento de su calidad de vida y desarrollo de sus competencias, enfocadas a fortalecer la cultura de servicio humanizado y de mejoramiento continuo.</t>
  </si>
  <si>
    <t xml:space="preserve">por pagos de nómina no justificados, </t>
  </si>
  <si>
    <t>debido a inexactitudes no voluntarias en el registro y/o liquidación de novedades</t>
  </si>
  <si>
    <t>RGE-GH-45</t>
  </si>
  <si>
    <t>1. Los técnicos y profesionales de nómina, de manera quincenal, consolidan y liquidan en bases de datos formuladas las novedades registradas para la nómina, tales como vacaciones, recargos, liquidaciones, prima semestral, prima de navidad, prima de vacaciones, cesantías e incapacidades, entre otras. Posteriormente, verifican que la liquidación generada por el aplicativo Dinámica Gerencial coincida con los valores previamente calculados en dichas bases de datos. Como resultado de esta validación, se genera una nómina preliminar, la cual sirve como soporte para identificar y corregir posibles inconsistencias antes de la liquidación definitiva.</t>
  </si>
  <si>
    <t xml:space="preserve">Los técnicos y profesionales de nómina, de manera quincenal, consolidan y liquidan en bases de datos formuladas las novedades registradas para la nómina, tales como vacaciones, recargos, liquidaciones, prima semestral, prima de navidad, prima de vacaciones, cesantías e incapacidades, entre otras. Posteriormente, verifican que la liquidación generada por el aplicativo Dinámica Gerencial coincida con los valores previamente calculados en dichas bases de datos. Como resultado de esta validación, se genera una nómina preliminar, la cual sirve como soporte para identificar y corregir posibles inconsistencias antes de la liquidación definitiva.
</t>
  </si>
  <si>
    <t xml:space="preserve">Quincenal </t>
  </si>
  <si>
    <t>1. Tablas de excel formuladas para verificacion de la liquidacion de novedades
2.Verificacion del ingreso de todas las novedades para liquidacion de nomina</t>
  </si>
  <si>
    <t>Gestión de la Remuneración</t>
  </si>
  <si>
    <t xml:space="preserve">Jazmin Celis
Profesional Especializado </t>
  </si>
  <si>
    <t>Realizar reuniones trimestrales para realizar retroalimentación sobre las novedades administrativas y la liquidación de la nómina</t>
  </si>
  <si>
    <t xml:space="preserve">
Dirección de Talento humano</t>
  </si>
  <si>
    <t xml:space="preserve">Realizar comunicación con el servidor al que se pagó mayor valor: comunicarse con el servidor público de manera formal, para explicar la situación y expresarle la intención de recuperar los dineros pagados de más, proporcionando evidencia documental y cualquier otra información relevante que respalde la situación.
Conciliación: Se llega a una conciliación con los involucrados para resolver la situación. Explorando posibles soluciones, como acuerdos de pago, reembolsos parciales o ajustes en nómina.
 Medios legales: En el caso de que la persona a la que se le pago de más, no continúe con vinculo contractual con la Subred, se informará a la Oficina Jurídica para adelantar el respectivo proceso para la recuperación de los recursos pagados de más, de acuerdo con las políticas y procedimientos establecidos.
Coordinar con la Oficina jurídica y con las autoridades competentes para presentar las denuncias correspondientes y cooperar plenamente en el proceso judicial.
Seguimiento y registro: Mantener un registro detallado de todas las comunicaciones, acuerdos y acciones tomadas durante el proceso de conciliación y recuperación. Esto incluye mantener copias de correos electrónicos, registros contables y cualquier otra evidencia relevante. Un registro exhaustivo para futuras referencias y para demostrar los esfuerzos realizados para recuperar los dineros
</t>
  </si>
  <si>
    <t>Dirección de Gestión del Talento Humano</t>
  </si>
  <si>
    <t>JULIE KATHERINE LEON BELTRAN</t>
  </si>
  <si>
    <t>y falta de controles en la liquidación de nómina</t>
  </si>
  <si>
    <t>2. Los profesionales responsables del proceso de Gestión de la Remuneración verifican, de manera quincenal, que las novedades incluidas en la nómina se encuentren liquidadas correctamente, con el fin de identificar posibles inconsistencias y solicitar, en caso de ser necesario, los ajustes correspondientes.</t>
  </si>
  <si>
    <t>Los profesionales responsables del proceso de Gestión de la Remuneración verifican, de manera quincenal, que las novedades incluidas en la nómina se encuentren liquidadas correctamente, con el fin de identificar posibles inconsistencias y solicitar, en caso de ser necesario, los ajustes correspondientes.</t>
  </si>
  <si>
    <t xml:space="preserve">1 Hoja de trabajo y generacion de prenomina revisada por el Director y Profesional de Gestion del Talento Humano.
</t>
  </si>
  <si>
    <t>3. El/la director(a) de Talento Humano realiza, de manera quincenal, una segunda revisión por muestreo de la nómina definitiva, con el fin de validar su consistencia e identificar posibles inconsistencias</t>
  </si>
  <si>
    <t>El/la director(a) de Talento Humano realiza, de manera quincenal, una segunda revisión por muestreo de la nómina definitiva, con el fin de validar su consistencia e identificar posibles inconsistencias</t>
  </si>
  <si>
    <t>1. Nomina Definitva  revisada por segunda vez por la Directora de Talento Humano con registro de firmas</t>
  </si>
  <si>
    <t xml:space="preserve">4. La Dirección de Gestión del Talento Humano realiza, de manera mensual, reuniones con las diferentes líneas de trabajo, con el fin de verificar que todas las novedades recepcionadas en Talento Humano se encuentren debidamente registradas y articuladas entre los subprocesos que intervienen en el proceso de Gestión de la Remuneración. </t>
  </si>
  <si>
    <t>La Dirección de Gestión del Talento Humano realiza, de manera mensual, reuniones con las diferentes líneas de trabajo, con el fin de verificar que todas las novedades recepcionadas en Talento Humano se encuentren debidamente registradas y articuladas entre los subprocesos que intervienen en el proceso de Gestión de la Remuneración</t>
  </si>
  <si>
    <t>1. Acta de Reunión
2.  listado de Asistencia</t>
  </si>
  <si>
    <t xml:space="preserve">Equipos de trabajo </t>
  </si>
  <si>
    <t>por el no pago de las incapacidades por parte de las empresas promotoras de salud (EPS) y Administradora de riesgos laborales (ARL),</t>
  </si>
  <si>
    <t>debido al no cumplimiento de la circular vigente de lineamientos de reporte de incapacidades por parte de los funcionarios de planta y/o</t>
  </si>
  <si>
    <t xml:space="preserve">	RGE-GH-46</t>
  </si>
  <si>
    <t xml:space="preserve">1. El/la director(a) del proceso de Talento Humano o a quien delegue, semestralmente socializa al 100% de los funcionarios de la entidad, los lineamientos institucionales en el marco de la normatividad vigente sobre la situación administrativa lineamientos del estricto cumplimiento en el correcto reporte de incapacidades.
</t>
  </si>
  <si>
    <t>El/la director(a)  del proceso de Talento Humano o a quien delegue, semestralmente socializa al 100% de los funcionarios de la entidad, los lineamientos institucionales en el marco de la normatividad vigente sobre la situación administrativa y  lineamientos del estricto cumplimiento en el correcto reporte de incapacidades.</t>
  </si>
  <si>
    <t>1. Presentación de capacitación
2. Listados de asistencia, medios masivos de divulgacion a traves de correos, videos, presentaciones, actas
3. Informe de apropiación del conocimiento y cobertura</t>
  </si>
  <si>
    <t xml:space="preserve"> 
PLAN DE CONTINGENCIA
En caso de que la EPS o ARL niegue el pago de incapacidades:
1. Revisar detalladamente las razones proporcionadas, evaluar su validez y subsanar las observaciones.
2. Presentar una apelación formal ante la EPS o ARL. Revisar los plazos y procedimientos establecidos por la entidad y preparar un argumento sólido respaldado por la evidencia recopilada.
3. Organizar adecuadamente cada uno de los soportes para justificar el recobro.
4. Evaluar las políticas y normativas vigentes en relación con los derechos y responsabilidades de la EPS o ARL en el pago de incapacidades. Identificar posibles incumplimientos que impidan el recobro.
5. Mantener un registro detallado de todas las comunicaciones, acuerdos y acciones tomadas durante el proceso de recuperación.
</t>
  </si>
  <si>
    <t>falta de seguimiento al cumplimiento del procedimiento de incapacidades y/o</t>
  </si>
  <si>
    <t xml:space="preserve">2. La persona encargada del Subproceso de Gestión de la Remuneración/incapacidades realiza el control de conciliación mensual con el área de contabilidad, entre los registros contables de la entidad y el reporte de pago proporcionado por las Empresas Promotoras de Salud (EPS), y Administradoras de Riesgos Laborales (ARL), para realizar los ajustes pertinentes Promotoras de Salud (EPS), y Administradoras de Riesgos Laborales (ARL), para realizar los ajustes pertinentes. </t>
  </si>
  <si>
    <t>La persona encargada del Subproceso de Gestión de la Remuneración/incapacidades realiza el control de conciliación mensual con el área de contabilidad, entre los registros contables de la entidad y el reporte de pago proporcionado por las Empresas Promotoras de Salud (EPS), y Administradoras de Riesgos Laborales (ARL), para realizar los ajustes pertinentes Promotoras de Salud (EPS), y Administradoras de Riesgos Laborales (ARL), para realizar los ajustes pertinentes</t>
  </si>
  <si>
    <t>1. Relación de incapacidades mensual en excel o en DGH
2. Recibo de caja o nota débito
3. Soporte de pago de la EPS/ARL</t>
  </si>
  <si>
    <t xml:space="preserve">	
entrega extemporánea por parte del colaborador incapacitado, ilegibilidad, falta de transcripción y documentación e información incompleta</t>
  </si>
  <si>
    <t>3. La persona responsable del Subproceso de Gestión de la Remuneración/incapacidades realiza seguimiento de manera trimestral a los recobros de las incapacidades pendientes de pago de pago,  y soportara este seguimiento realizado a cada una de las  Empresas Promotoras de Salud (EPS), y Administradoras de Riesgos Laborales (ARL).</t>
  </si>
  <si>
    <t>La persona responsable del Subproceso de Gestión de la Remuneración/incapacidades realiza seguimiento de manera trimestral a los recobros de las incapacidades pendientes de pago de pago,  y soportara este seguimiento realizado a cada una de las  Empresas Promotoras de Salud (EPS), y Administradoras de Riesgos Laborales (ARL).</t>
  </si>
  <si>
    <t>1.Oficios radicados a las Empresas Promotoras de Salud (EPS) y Administradoras de Riesgos Laborales (ARL)
2. Informe de gestión realizada e informe de estado de pago de incapacidades, Correo electronicos enviados, PQR y demas documentos que sustenten gestion</t>
  </si>
  <si>
    <t>por el nombramiento de funcionarios sin el cumplimiento de requisitos,</t>
  </si>
  <si>
    <t>debido la falta de controles frente al Manual de Funciones y Competencias laborales</t>
  </si>
  <si>
    <t>RGE-GH-47</t>
  </si>
  <si>
    <t>1.  El profesional Especializado de la linea de selección antes de realizar un nombramiento, verifica el cumplimiento de requisitos frente al Manual de funciones y competencias laborales establecido por la entidad, con el propósito de validar que la persona a nombrar cumple con los requisitos de acuerdo a la normatividad vigente.</t>
  </si>
  <si>
    <t>Se realiza la revisión de cumplimiento de requisitos establecidos en el Manual de Funciones y Competencial Laborales mediante la verificacion y diligencimiento de los siguientes formatos:
 EVALUACION DE HOJAS DE VIDA  para personal de Libre Nombramiento Remoción
 VERIFICACIÓN DE REQUISITOS para personal nombrado en Periodo Fijo y Provisionalidad el cual está en proceso de normalización y se aplicará a partir del mes de mayo de 2023</t>
  </si>
  <si>
    <t>1. Formato Evaluación de Hojas de Vida - GH-ATH-SEL-FT-01-V1 (Libre Nombramiento y Remocion)
2. Formato de verificación de requisitos (Periodo Fijo y Provisionalidad) (Formato en proceso de normalización, se aplicará a partir del mes de mayo de 2023)</t>
  </si>
  <si>
    <t>Administración del Talento Humano (Selección)</t>
  </si>
  <si>
    <t>Revisión del proceso por parte de la Dirección cada vez que se realiza un nombramiento (Visto en la Resolución de Nombramiento)</t>
  </si>
  <si>
    <t xml:space="preserve">En caso de que por error se nombre una persona sin cumplimiento de requisitos se debe reportar de manera inmediata el caso al ordenador del gasto para revocar el nombramiento, seguidamente a la Fiscalia y a la oficina de Control Interno Disciplinario para que abran las investigaciones a que haya lugar. </t>
  </si>
  <si>
    <t>y el incumplimiento de los procedimientos internos para los nombramientos.</t>
  </si>
  <si>
    <t>2. El profesional Especializado de la linea de selección, para cada nombramiento en la Planta de personal elabora un acto administrativo de nombramiento (Resolución), donde incorpora en los considerandos el resultado de la verificación de cumplimiento de requisitos, con el fin de  garantizar el proceso de validación frente al Manual de Funciones.</t>
  </si>
  <si>
    <t>Con el fin de llevar a cabo el nombramiento, se elabora el acto administrativo (Resolución), donde se incorpora y enuncia un considerando indicando que la persona cumple con los requisitos para el cargo.</t>
  </si>
  <si>
    <t>1. Actos administrativos de nombramientos (Resoluciones)</t>
  </si>
  <si>
    <t>3. El profesional Especializado de la linea de selección, elabora el acta de posesión una vez cumplidos los requisitos exigidos para la misma, con el propósito de cumplir con la normatividad vigente.</t>
  </si>
  <si>
    <t>Una vez cumplidos los requisitos exigidos para dar posesión se elabora el acta.</t>
  </si>
  <si>
    <t xml:space="preserve">1. Actas de posesión  GH-ILA-SEL-FT-06-V1 </t>
  </si>
  <si>
    <t>por limitadas estrategias de socialización de los conceptos de discriminación, igualdad y equidad con los colaboradores y partes interesadas de la entidad,</t>
  </si>
  <si>
    <t>lo que puede generar debilidades en el abordaje de situaciones relacionadas con discriminación y en la atención integral a la población diferencial.</t>
  </si>
  <si>
    <t xml:space="preserve">	RGE-GH-79</t>
  </si>
  <si>
    <t>1. El referente de Capacitación consolida y ejecuta, con periodicidad trimestral, estrategias de divulgación sobre los conceptos relacionados con la discriminación, los derechos de las mujeres, la no violencia, el trato humanizado, la inclusión y el manejo integral de la población diferencial.</t>
  </si>
  <si>
    <t>1. Listas de asistencia
2, Actas de Socialización 
3. Talleres de trabajo sensibilizado
4. Opcional registro fotográfico</t>
  </si>
  <si>
    <t xml:space="preserve">Revisión acciones tendientes a reducir casos de discriminación </t>
  </si>
  <si>
    <t>Establecer las acciones de respuesta inmediata, atención, tratamiento, seguimiento y cierre frente a la materialización de hechos relacionados con discriminación, con el fin de mitigar sus efectos y prevenir su repetición.</t>
  </si>
  <si>
    <t>2. El profesional designado ejecuta trimestralmente el análisis de los casos relacionados con presuntos actos de discriminación reportados a través del sistema de Buzón de Colaboradores y remitidos por el Comité de Convivencia y el Centro de Escucha.</t>
  </si>
  <si>
    <t>1. buzón colaboradores, solicitud de casos por parte del comité de convivencia, informe psicosocial en caso de presentarse dichos casos.</t>
  </si>
  <si>
    <t>14. GESTIÓN ADMINISTRATIVA</t>
  </si>
  <si>
    <t>14. Brindar de manera eficaz y oportuna los servicios requeridos desde el componente administrativo por los diferentes procesos de la subred sur, aportando al cumplimiento de la misionalidad institucional.</t>
  </si>
  <si>
    <t>por la pérdida de activos que hacen parte de la Propiedad, Planta y Equipo de la entidad,</t>
  </si>
  <si>
    <t>debido a la falta de verificación del inventario por la novedad de retiro</t>
  </si>
  <si>
    <t xml:space="preserve">	RGE-GA-49</t>
  </si>
  <si>
    <t xml:space="preserve">Daños a activos fijos </t>
  </si>
  <si>
    <t xml:space="preserve">1. El líder del subproceso de Activos Fijos, solicita mensualmente a los procesos de Talento Humano y Contratación de OPS, la relación de servidores públicos con novedad de retiro durante el mes para efectos de verificar firma de paz y salvo y actualizar los inventarios a cargo o aplicar el procedimiento de responsabilidades en proceso </t>
  </si>
  <si>
    <t>El Profesional Especializado mensualmente realiza solicitud  a travès de un comunicado por Orfeo a Talento Humano y Contratación OPS del listado de colaboradores retirados durantes el mes y con la respuesta se  realiza verficación de pendientes de inventario en el Sistema de Información Dinamica Gerencial en el módulo de Activos Fijos. En caso afirmativo se procede a realizar los traslados correspondientes</t>
  </si>
  <si>
    <t xml:space="preserve">1. Oficios de solicitud
2.Oficio y relación de personal retirado.
3. Pantallazos de no registros de inventario del sistema de Dinamica Gerencial </t>
  </si>
  <si>
    <t>Activos Fijos</t>
  </si>
  <si>
    <t>Gina Cortes/ Profesional Especializado de apoyo a la Dirección Administrativa</t>
  </si>
  <si>
    <t>Realizar inventarios aleatorios durante la vigencia</t>
  </si>
  <si>
    <t>1. Inicialmente se debe requerir al supervisor de vigilancia realizar los trámites respectivos a la compañía para detrerminar posible responsbilidad.
2. Reportar la pérdida a la compañia de seguros para la indemnización del bien evitando un detrimento patrimonial.
3. En caso de que haya desistimiento por parte de la compañia de seguros, informar a la Direccióin Administrativa para que realice los tramites ante la Oficina de Control Interno, para determinar posible responsabilidades.</t>
  </si>
  <si>
    <t>Líder Activos Fijos</t>
  </si>
  <si>
    <t>y baja adherencia de los procedimientos asociados a la responsabilidad en el cuidado, custodia y buen manejo de los bienes asignados.</t>
  </si>
  <si>
    <t>2. El subproceso de Activos Fijos realizan trimestalmente estrategias de difusión y capacitación a los colaboradores, para sensibilización en la responsabilidad de la custodia, cuidado y buen manejo de los elementos devolutivos de propiedad del Estado</t>
  </si>
  <si>
    <t>El Profesional Especializado trimestalmente difunde piezas comunicativas promoviendo el cuidado y buen manejo de los elementos devolutivos de propiedad de la Entidad y adicionalmente se realizan capacitaciones a los colaboradores que reciben inventario de Activos Fijos</t>
  </si>
  <si>
    <t>1. Piezas Comunicativas
2. Presentación
3. Listados de asistencia</t>
  </si>
  <si>
    <t>por ocasionar una lesión o daño al colaborador y/o usuario por fallas en la infraestructura,</t>
  </si>
  <si>
    <t>debido al incumplimiento al plan de mantenimiento,</t>
  </si>
  <si>
    <t xml:space="preserve">	RGE-GA-50</t>
  </si>
  <si>
    <t>1. Los profesionales del subproceso de Mantenimiento e Infraestructura, trimestralmente y con el fin de garantizar la ejecución del Plan de Mantenimiento preventivo de infraestructura, realizan seguimiento a las actividadades para mitigar el riesgo propiciando un ambiente seguro</t>
  </si>
  <si>
    <r>
      <rPr>
        <sz val="12"/>
        <color rgb="FF000000"/>
        <rFont val="Arial Narrow"/>
      </rPr>
      <t>EL profesional de proceso registra en la matriz de seguimiento del plan de mantenimiento preventivo GA-MAN-FT-09 las actividades realizadas y realiza la verificaci</t>
    </r>
    <r>
      <rPr>
        <b/>
        <sz val="12"/>
        <color rgb="FF000000"/>
        <rFont val="Arial Narrow"/>
      </rPr>
      <t>ó</t>
    </r>
    <r>
      <rPr>
        <b/>
        <sz val="14"/>
        <color rgb="FF000000"/>
        <rFont val="Arial Narrow"/>
      </rPr>
      <t>n por medio de los indicadores obtenidos para determinar el cumplimiento</t>
    </r>
  </si>
  <si>
    <t xml:space="preserve">1. Matriz de seguimiento plan de mantenimiento preventivo GA-MAN-FT-09
2. Cronograma </t>
  </si>
  <si>
    <t>Mantenimiento e Infraestructura</t>
  </si>
  <si>
    <t>Implementar una lista de chequeo para identificar y diagnosticar el estado de la Infraestructura para atender oportunamente los hallazgos registrados</t>
  </si>
  <si>
    <t xml:space="preserve">1. En primera instancia, el referente de mantenimiento realiza inspección de la infraestructura en el sitio para determinar la magnitud de afectación
2. Establecer y activar la cadena de llamado de los directos implicados que deben intervenir de acuerdo al procedimiento de intervenciones locativas para dar respuesta, solucionar y mitigar el riesgo.
3. Se toman las medidas correctivas de acuerdo a la clasificación de la magnitud del evento y los pasos a seguir registrados en el procedimiento de intervenciones locativas pertinentes para atender el evento.
4. Finalmente se realizará la retroalimentación dentro del subproceso de Mantenimiento y demás procesos intervinientes para llevar a cabo las acciones de mejora necesarias y evitar la ocurrencia del riesgo. </t>
  </si>
  <si>
    <t>Referentes de Mantenimiento e Ingraestructura</t>
  </si>
  <si>
    <t>falta de adherencia al protocolo de intervenciones locativas</t>
  </si>
  <si>
    <t>2. Los profesionales del subproceso de Mantenimiento e Infraestructura, trimestralmente realizan el informe de novedades del cronograma de mantenimiento y las actividades imprevistas en el mes, informando su reprogramacion.</t>
  </si>
  <si>
    <t>El referente de mantenimiento elabora un informe de actividades en el cual se registra el mantenimiento preventivo, correctivo, adecuaciones y reprogramación de actividades con el respectivo registro fotográfico.</t>
  </si>
  <si>
    <t xml:space="preserve">1. Informe de actividades
2. Formato de actividades diarias GA-MAN-FT-03 </t>
  </si>
  <si>
    <t>e inoportunidad de respuesta en la mesa de ayuda.</t>
  </si>
  <si>
    <t>3. Los profesionales del subproceso de Mantenimiento e Infraestructura de manera trimestral en el espacio de ULC, capacita y evalúa la adherencia que tienen los auxiliares de mantenimiento frente al protocolo de Intervenciones locativas y se retroalimenta la información con acciones de mejora.</t>
  </si>
  <si>
    <t>Los profesionales del subproceso mediante el cronograma de capacitaciones y ULC, se entregan los soporte de ejecución, tales como una presentación, listados de asistencia y aplicación de pretest y postest para la medición de adherencia al protocolo de Intervenciones Locativas</t>
  </si>
  <si>
    <t>1. Presentación 
2. Listado asistencia
3. Acta de asistencia
4. Instrumento de medición Pre y Post</t>
  </si>
  <si>
    <t>4. Los profesionales del subproceso de Mantenimiento e Infraestructura trimestralmente, realizan el seguimiento y cierre a las necesidades de infraestructura  notificadas a través de mesa de ayuda. En el caso de que no se cumplan las actividades, se debe priorizar las incidencias que impactan la misionalidad de la entidad y dar cumplimiento a la reprogramación de las actividades</t>
  </si>
  <si>
    <t>Los profesionales del subproceso elaboran un informe de resultados del cumplimiento de mesa de ayuda y realizan el seguimiento a las actividades no ejecutadas de acuerdo a la priorización y categorización de las incidencias en la guia mesa de ayuda GA-MAN-GA-01.</t>
  </si>
  <si>
    <t xml:space="preserve">1. Informe de mesa de ayuda
2. Formato de actividades diarias GA-MAN-FT-03 V5
3. Matriz de ejecución de incidencias
</t>
  </si>
  <si>
    <t>por la incorporación de equipos biomédicos que incumplen las especificaciones contratadas,</t>
  </si>
  <si>
    <t>debido a no contar con las fichas técnicas establecidas en el proceso pre contractual</t>
  </si>
  <si>
    <t xml:space="preserve">	RGE-GA-51</t>
  </si>
  <si>
    <t xml:space="preserve">1. El equipo biomédico de acuerdo a la programación de recepción de los dispositivos médicos, diligencia el formato "Recepción técnica y entrega de equipos biomédicos" cada vez que ingresa un equipo a las instalaciones de la entidad, con el fin de documentar la información y estado del equipo y sus accesorios.  </t>
  </si>
  <si>
    <t>El equipo biomédico cada vez que ingresa un equipo realiza el diligenciamiento del formato "Recepción técnica y entrega de equipos biomédicos GA-MAN-PT-01 V3" y este es remitido al subproceso de Gestión de Suministros con el fin de hacer el ingreso al sistema Dinamica Gerencial al modulo de Inventarios</t>
  </si>
  <si>
    <t>1. Formato "Recepción técnica y entrega de equipos biomédicos GA-MAN-PT-01 V3"</t>
  </si>
  <si>
    <t>Tecnología Biomédica</t>
  </si>
  <si>
    <t>Solicitar y/o descargar las especificaciones técnicas de los equipos adquiridos previo a la recepción de los equipos</t>
  </si>
  <si>
    <t xml:space="preserve">1. Se realiza un acta de devolución del equipo 
2.  Se realizar la devolución del equipo
3. hacer efectiva la garantía para el cambio o ajuste del equipo. </t>
  </si>
  <si>
    <t>Lider Administrativo tecnología Biomédica</t>
  </si>
  <si>
    <t>y la verificación de los criterios determinados al ingreso del recurso tecnológico.</t>
  </si>
  <si>
    <t xml:space="preserve">2. El equipo biomédico de acuerdo a la programación de recepción de los equipos biomédicos, realiza un check list de las especificaciones técnicas solicitadas cada vez que ingresa un equipo a las instalaciones de la entidad, con el fin de verificar el cumplimiento de las especificaciones contratadas.  </t>
  </si>
  <si>
    <t>El equipo biomédico cada vez que ingresa un equipo realiza un check list de las especificaciones técnicas solicitadas para dar cumplimiento a la totalidad de requisitos definidos en los anexos técnicos de la etapa pre contractual</t>
  </si>
  <si>
    <t>1. Check list de las especificaciones técnicas solicitadas (Documento generado por la EGAT)</t>
  </si>
  <si>
    <t>por fallas en los equipos industriales que afecten la continuidad en la prestación de los servicios,</t>
  </si>
  <si>
    <t>relacionado al mantenimiento preventivo, correctivo</t>
  </si>
  <si>
    <t xml:space="preserve">	RGE-GA-52</t>
  </si>
  <si>
    <t>1. El técnico designado por el referente de Equipo Industrial,  semanalmente realiza la revisión de los equipos industriales con el fin de verificar el estado y el funcionamiento</t>
  </si>
  <si>
    <t>El técnico designado por el referente de Equipo Industrial semanalmente realiza la revisión de los equipos industriales (Plantas eléctricas, UPS, red contraincendio, elevadores, aire acondicionado, bombas de agua, bombas de vacio y calderas) mediante el formato recorrido revisión equipos industriales GA-SBA-EIN-FT-03 con el fin de verificar su estado y funcionamiento. Si en el recorrido se evidencia alguna falla, se notifica al referente de Equipo Industrial para que se efectue de inmediato el mantenimiento al que haya lugar.</t>
  </si>
  <si>
    <t xml:space="preserve">1. Formato recorrido revisión equipos industriales GA-SBA-EIN-FT-03 </t>
  </si>
  <si>
    <t>Equipo Industrial</t>
  </si>
  <si>
    <t>*Mantener actualizada la hoja de vida de maquinaria y equipos  
*Reportar en su totalidad las pruebas a la planta eléctrica mediante el formato prueba de encendido de plantas eléctricas GA-SBA-EIN-FT-02</t>
  </si>
  <si>
    <t>Inicialmente se activa la cadena de llamado, que en este caso puede ser el técnico encargado, y/o el servicio de Vigilancia, posterior a ello y verificando la magnitud de la falla, se realiza contacto con la empresa terceriza de mantenimiento.
Se aclara que si la falla corresponde al equipo industrial planta eléctrica, se realiza la reposición por la planta de Buckup que se tenga en el momento.</t>
  </si>
  <si>
    <t>Referente de Equipo Industrial</t>
  </si>
  <si>
    <t>y al uso de los equipos</t>
  </si>
  <si>
    <t>2. El referente de Equipo Industrial, de acuerdo a la periodicidad estipulada en el contrato, realiza seguimiento al cumplimiento del mantenimiento preventivo y al mantenimiento correctivo que se requiera, con el fin de evitar fallas del equipo industrial que afecten la prestación de servicios de salud</t>
  </si>
  <si>
    <t>El referente de Equipo Industrial de acuerdo a la periodicidad estipulada en el contrato, verifica que el proveedor realiza el mantenimiento preventivo y  correctivo que se requiera y el referente de Equipo Industrial realiza seguimiento y supervisión de las actividades realizadas. Los soportes de mantenimiento son registrados en el plan de mantenimiento de Infraestructura GA-MAN-FT-09</t>
  </si>
  <si>
    <t>2. Plan de mantenimiento de Infraestructura GA-MAN-FT-09</t>
  </si>
  <si>
    <t>3. El Referente de Equipo industrial trimestralmente realiza capacitación y evalúa la adherencia del personal de mantenimiento para el buen uso de los equipos Industriales</t>
  </si>
  <si>
    <t>Trimestalmente se realizan capacitaciones al personal de mantenimiento para el buen uso de los equipos industriales, soportado en una presentación, listados de asistencia y aplicación de pre y post para la medición de adherencia</t>
  </si>
  <si>
    <t>por mal funcionamiento de los equipos biomédicos que afecten la prestación de servicios de salud,</t>
  </si>
  <si>
    <t>al incumplir al plan de mantenimiento preventivo,</t>
  </si>
  <si>
    <t xml:space="preserve">	RGE-GA-53</t>
  </si>
  <si>
    <t xml:space="preserve">1. El equipo de Tecnología Biomédica mensualmente  y con el fin de garantizar la ejecución del Plan de Mantenimiento preventivo de equipos biomédicos, realiza seguimiento a su cumplimiento, corroborando los reportes de servicio técnico emitidos por el proveedor y de acuerdo con los resultados obtenidos se toman las medidas necesarias como reprogramación de los mantenimientos, traslados internos, gestionar la renovación tenologica y/o contratar el arrendamiento del equipo. </t>
  </si>
  <si>
    <t xml:space="preserve">Mensualmente se realiza seguimiento  al plan de mantenimiento preventivo diligenciando en el formato registro de equipos biomédicos y ejecución de mantenimiento y calibración GA-TBI-FT-05 V4 con la verificación uno a uno los reportes de servicio técnico emitidos por el proveedor de mantenimiento y de acuerdo con los resultados obtenidos se toman las medidas necesarias como la reprogramación de los mantenimientos, gestionar la renovación tenologica y/o contratar el arrendamiento del equipo. </t>
  </si>
  <si>
    <t>1. Formato registro de equipos biomédicos y ejecución de mantenimiento y calibración GA-TBI-FT-05 V4</t>
  </si>
  <si>
    <t>Continuar con el seguimiento y cierre a las incidencias de equipos médicos notificadas a través de mesa de ayuda y de otros medios de reporte; priorizando las incidencias, según los tiempos de respuesta estipulados en los contratos y presentar el consolidado de cumplimiento y las accionas a tomar en caso de que no haya resolución del requerimiento</t>
  </si>
  <si>
    <t>Realizar la activación del plan de contingencia de Tecnología Biomédica GA-TBI-PL-01 V1, en las siguientes fases:
*Fase de emergencia: Contempla las estrategias necesarias durante la materialización de una amenaza, o inmediatamente después. Su finalidad es mitigar los efectos adversos de la amenaza y las acciones son:
-Cadena de llamado.
-Activación del contrato de alquiler de equipos.
-Activación cláusulas de préstamo de equipos en contratos de mantenimiento preventivo / correctivo de equipos.
-Puesta en funcionamiento de Equipos.
-Consecución de agua potable por medio de carro tanques del acueducto de Bogotá.
-Suministro de combustible para poner en marcha plantas eléctricas.
*Fase de recuperación: Contempla las medidas necesarias después de materializada y controlada la amenaza. Su finalidad es restaurar el estado del funcionamiento de los equipos tal y como se encontraban antes de la materialización de la amenaza. Las acciones son:
-Evaluación daños de equipos.
-Traslado de equipos desde la ubicación de emergencia a la habitual.
-Reanudación de las actividades.
-Desactivación del contrato de alquiler.
-Reclamaciones a la compañía de seguros.
-Reanudación de los planes de mantenimiento preventivos para equipos biomédicos, plantas eléctricas y tanques subterráneos y aéreos de agua.
-Revaluar los riesgos para la reformulación de los planes de contingencia.</t>
  </si>
  <si>
    <t>Lider Operativo Tecnología Biomédica</t>
  </si>
  <si>
    <t>inoportunidad de respuesta en la mesa de ayuda</t>
  </si>
  <si>
    <t>2. El equipo de Tecnología Biomédica mensualmente realiza rondas de verificacion al estado físico y funcional de los equipos biomédicos, con el fin de identificar posibles fallas y así contactar al proveedor de mantenimiento oportunamente para cubrir el servicio según los tiempos de respuesta estipulados en los contratos.</t>
  </si>
  <si>
    <t>Mensualmente se realizan  rondas de verificacion al estado físico y funcional de los equipos biomédicos mediante el formato rondas de seguridad equipos biomédicos GA-TBI-FT-03 V1. Una vez se evidencia lo consignado en el formato, se procede a contactar al proveedor de mantenimiento con el fin de que se de cobertura y solución al servicio, según los tiempos de respuesta estipulados en los contratos y en caso de la no resolución de lo evidenciado, se procede a gestionar la renovación tecnologíca.</t>
  </si>
  <si>
    <t>1. Formato rondas de seguridad equipos biomédicos GA-TBI-FT-03 V1</t>
  </si>
  <si>
    <t>y seguimientos al funcionamiento de los equipos biomédicos.</t>
  </si>
  <si>
    <t>3. El equipo de Tecnología Biomédica mensualmente, realiza seguimiento y cierre a las necesidades de equipos médicos notificadas a través de mesa de ayuda y otros medios de reporte; en el caso de que no se cumplan las actividades, se debe priorizar las incidencias que impactan la misionalidad de la entidad y tomar las medidas necesarias como consecución de los repuestos requeridos, traslados internos, gestionar la renovación tenologica y/o contratar el arrendamiento del equipo.</t>
  </si>
  <si>
    <t>Mensualmente, se realiza seguimiento y cierre a las necesidades de equipos médicos notificadas a través de mesa de ayuda y otros medios de reporte en el formato seguimiento al reporte y mantenimiento correctivo de equipos médicos GA-TBI-FT-08 V1; adicional a eso, se realiza la priorización de las incidencias,  según los tiempos de respuesta estipulados en los contratos y se emite informe evidenciando las medidas necesarias ya sean traslados internos, consecución de los repuestos, gestión de la renovación tecnologica y/o contratar el arrendamiento del equipo</t>
  </si>
  <si>
    <t>1. Formato seguimiento al reporte y mantenimiento correctivo de equipos médicos GA-TBI-FT-08 V1</t>
  </si>
  <si>
    <t>por uso inadecuado de la tecnología biomédica,</t>
  </si>
  <si>
    <t xml:space="preserve">debido a la falta de capacitación del personal sobre el manejo de equipos </t>
  </si>
  <si>
    <t xml:space="preserve">	RGE-GA-54</t>
  </si>
  <si>
    <t>1. Desde el subproceso de Tecnología Biomédica mensualmente en articulación con las empresas tercerizadas, realiza capacitaciones y medición de la apropiación en el manejo y buen uso de equipos médicos de clasificación igual o mayor IIA- Riesgo moderado y alto.</t>
  </si>
  <si>
    <t>De acuerdo al cronograma y en articulación con las empresas tercerizadas, mensualmente se realizan capacitaciones y medición de la apropiación en el manejo y buen uso de equipos médicos de clasificación igual o mayor IIA- Riesgo moderado y alto. Estas capacitaciones se soportan con el formato capacitación Tecnología biomédica GA-TBI-FT-15 V2, listados de asistencia, registro fotogáfico y aplicación de post test para la medición de adherencia</t>
  </si>
  <si>
    <t>1. Cronograma de capacitaciones
2. Formato capacitación Tecnología biomédica GA-TBI-FT-15 V2
3. Listados de asistencia
4. Aplicación de post test para la medición de adherencia</t>
  </si>
  <si>
    <t>Continuar con ejecución del cronograma de capacitaciones y realizar la presentación del informe de resultados de la medición de adherencia de las mismas</t>
  </si>
  <si>
    <t>2. Desde el subproceso de Tecnología Biomédica mensualmente, realiza recomendaciones para el buen uso de equipos médicos de clasificación I - riesgo bajo.</t>
  </si>
  <si>
    <t>De acuerdo a la perodicidad del mantenimiento preventivo, mensualmente se realizan recomendaciones en los servicios, para el buen uso y manejo de los equipos médicos de clasificación I - riesgo bajo. Estas recomendaciones se soportan con listados de asistencia.</t>
  </si>
  <si>
    <t>1. Listados de asistencia
2. Actas de reunión y mesas de trabajo</t>
  </si>
  <si>
    <t xml:space="preserve">15. GESTIÓN FINANCIERA </t>
  </si>
  <si>
    <t>15. Administrar el Ciclo de Efectivo de la Subred Integrada de Servicios de Salud Sur.</t>
  </si>
  <si>
    <t>por multas y sanciones al remitir información contable inconsistente e inoportuna,</t>
  </si>
  <si>
    <t>debido a errores de transcripción de los registros a los formatos,</t>
  </si>
  <si>
    <t xml:space="preserve">	RGE-GF-57</t>
  </si>
  <si>
    <t>1. La lider de contabilidad verifica trimestralmente que la información a trasmitir a la Contaduria, el DAEPS y la DIAN, corresponda a los Estados Financieros registrados en el Sistema de Información.</t>
  </si>
  <si>
    <t>El subproceso de Contabilidad trimestralmente realiza la verificación de los datos a reportar</t>
  </si>
  <si>
    <t>1. Balance de prueba 2. Estados financieros</t>
  </si>
  <si>
    <t>Contabilidad</t>
  </si>
  <si>
    <t xml:space="preserve">Constanza Martin Martinez
Profesional de apoyo </t>
  </si>
  <si>
    <t>Auditorias aleatorias a registros contables en los primeros 15 dìas del mes</t>
  </si>
  <si>
    <t>Profesional y/o técnico</t>
  </si>
  <si>
    <t>1.  Informar a la Gerencia de la Subred y solicitar al ente de control alcance para el envio de la informaciòn
2. verificar el costo de la sanción 
3. realizar el tramite de pago de la sanción 
3. enviar la información corregida
4. Apertura de investigación disciplinaria por OCID
5. Determinacion de responsabilidad.</t>
  </si>
  <si>
    <t>Lider de Contabilidad</t>
  </si>
  <si>
    <t>la falta de adherencia al proceso de conciliación entre modulos,</t>
  </si>
  <si>
    <t xml:space="preserve">2. La lìder de contabilidad verifica mensualmente  que se realicen las conciliaciones de contabilidad con los diferetes mòdulos del sistema de información, para validar los datos a reportar </t>
  </si>
  <si>
    <t>El líder de contabilidad valida con una lista de chequeo la realizaciòn de las conciliaciones entre contabilidad y los mòdulos de  cuentas por pagar, tesorerìa, nòmina, inventarios, activos fijos, facturaciòn, cartera, glosas y jurìdica</t>
  </si>
  <si>
    <t>3. Lista de chequeo</t>
  </si>
  <si>
    <t>Contabilidad, cuentas por pagar, tesorerìa, nòmina, inventarios, activos fijos, facturaciòn, cartera, glosas y jurìdica</t>
  </si>
  <si>
    <t>incumplimiento de los plazos de procesamiento de datos</t>
  </si>
  <si>
    <t>3. La lìder de contabilidad mensualmente,  comunica y realiza seguimiento a los plazos de entrega de la información para la realizaciòn de conciliaciones entre contabilidad y los diferentes módulos, a fin de evitar inconsistencias de la información</t>
  </si>
  <si>
    <t>El líder de contabilidad determina la fechas requeridas para las conciliaciones con el fin de disponer de la informaciòn para el reporte oportuno.</t>
  </si>
  <si>
    <t>4. Cronograma</t>
  </si>
  <si>
    <t>y/o fallas en el Sistema de Información Dinamica Gerencial.</t>
  </si>
  <si>
    <t>4.  El area de contabilidad comunica inmediatamente al proceso de Sistemas las dificultades que se tienen con Dinamica Gerencial a través de mesas de ayuda o correos electronicos  a fin de poder generar la información de manera correcta.</t>
  </si>
  <si>
    <t>El area de contabilidad verifica el estricto cumplimiento de los plazos establecidos oficialmente para presentaciòn de informacion financiera.</t>
  </si>
  <si>
    <t>5. Soportes de envio de la informaciòn</t>
  </si>
  <si>
    <r>
      <t>por sanciones disciplinarias al aplicar inadecuadamente el</t>
    </r>
    <r>
      <rPr>
        <b/>
        <sz val="10"/>
        <color rgb="FFFF0000"/>
        <rFont val="Arial Narrow"/>
        <family val="2"/>
      </rPr>
      <t xml:space="preserve"> </t>
    </r>
    <r>
      <rPr>
        <b/>
        <sz val="14"/>
        <color theme="1"/>
        <rFont val="Arial Narrow"/>
        <family val="2"/>
      </rPr>
      <t>marco normativo contable que regula a las empresas que no cotizan en el mercado de valores y que no captan ni administran ahorro del público,</t>
    </r>
  </si>
  <si>
    <t>debido al desconocimiento en cambios de norma</t>
  </si>
  <si>
    <t xml:space="preserve">	RGE-GF-58</t>
  </si>
  <si>
    <t>1. Los profesionales del area de contabilidad consultan  mensualmente la página de la Contaduría General de la Nación para verificar si han emitido y/o cambiado la normatividad a fin de realizar socialización con el equipo de trabajo en caso que haya alguna novedad.</t>
  </si>
  <si>
    <t xml:space="preserve">Los profesionales del area de contabilidad verifican de la pàgina de Contaduria sobre cambios en la normativos </t>
  </si>
  <si>
    <t>1. Actas de reuniòn para solializar los cambios de normatividad</t>
  </si>
  <si>
    <t>Contabiidad</t>
  </si>
  <si>
    <t>Por medio de correo electrònico solicitar a la Contaduria confirmar  si se ha modificado el Marco Normativo Contable aplicable a las empresas que no cotizan en el mercado de valores y que no captan ni administran ahorro del público. Trimestralmente</t>
  </si>
  <si>
    <t>1. Hacer los ajustes correspondientes aplicando las modificaciones realizadas en el Marco Normativo Contable que regula a las empresas que no cotizan en el mercado de valores y que no captan ni administran ahorro del público.
2. Apertura de investigación disciplinaria por OCID
5. Determinacion de responsabilidad.</t>
  </si>
  <si>
    <t>2. La líder de contabilidad solicita la actualización de parametros en el sistema de informacion según los cambio normativos de la Contaduria General de la Nación</t>
  </si>
  <si>
    <t xml:space="preserve">Los profesionales del area contable solicitan mediante mesa de ayuda y/o correo electronico la actualización de los parametros según corresponda </t>
  </si>
  <si>
    <t xml:space="preserve">1.Mesas de ayuda
2. Correos electronicos </t>
  </si>
  <si>
    <t>por incumplimiento en las metas de recaudo de la cartera corriente por venta de servicios de salud,</t>
  </si>
  <si>
    <t>debido a que la proyección de ingresos no se realice de forma técnica</t>
  </si>
  <si>
    <t xml:space="preserve">	RGE-GF-59</t>
  </si>
  <si>
    <t>1. El líder de cartera realizará mensualmente la proyección de ingresos de las cuentas por cobrar radicadas, detalladas por entidad y hará seguimiento de la ejecución.</t>
  </si>
  <si>
    <t xml:space="preserve">1. Los profesionales y técnicos de cartera y cuentas médicas realizan proyección mensual del recaudo por tipo de pagador y ejecutivo de cuenta, con base en la facturación radicada y  cuentas por cobrar. </t>
  </si>
  <si>
    <t>1. Matriz proyección recaudo resumida y detallada</t>
  </si>
  <si>
    <t>Gestión ingresos</t>
  </si>
  <si>
    <t>Realizar análisis de las ingresos recibidos para determinar seguimiento y cumplimiento de las actividades de la gestión de los profesiones de cartera para mitigar posibles desviaciones del proceso</t>
  </si>
  <si>
    <t>Lider</t>
  </si>
  <si>
    <t>1. Intensificación de las actividades de gestión de cobro persuasivo y coactivo a través de la Supersalud.
2. Mesas de trabajo Circular 030 
3.  Procesos extrajudiciales</t>
  </si>
  <si>
    <t>Gestión de Ingresos</t>
  </si>
  <si>
    <t>Ejecutivo/Líder de cartera/Area Juridica</t>
  </si>
  <si>
    <t>y se presenten fallas de gestión en el cobro persuasivo</t>
  </si>
  <si>
    <t>2. El subproceso de cartera realizará mensualmente las actividades de gestión de cobro persuasivo enmarcadas en el Manual de Gestión del Ingreso para la recuperación de saldos.</t>
  </si>
  <si>
    <t>2. Los ejecutivos de cuenta  realizan actividades de gestión de cobro persuasivo como circularización mensual de saldos de cartera, conciliaciones médicas y contables, acuerdos de pago, derechos de petición y correos electrónicos</t>
  </si>
  <si>
    <t>2. Ficha técnca de cumplimiento</t>
  </si>
  <si>
    <t xml:space="preserve"> y cobro coactivo </t>
  </si>
  <si>
    <t>3. La lider de Cartera realizará  mensualmente la solicitud de  apertura cobros coactivos, jurisdiccionales o conciliaciones ante la SNS. de los saldos que se identifiquen como claros expresos y exigibles, para fortalecer la consecución de recuros.</t>
  </si>
  <si>
    <t>3. Los ejecutivos de cuentas realizan la solicitud de  apertura de cobros coactivos ante el proceso de juridica, y en el caso de jurisdiccionales o conciliaciones ante la SNS.</t>
  </si>
  <si>
    <t>3. Soporte apertura procesos coactivos</t>
  </si>
  <si>
    <t>por incremento en la facturación glosada por las EAPB frente a la facturación generada por la ESE,</t>
  </si>
  <si>
    <r>
      <t xml:space="preserve">debido a la falta de oportunidad en la solicitud y </t>
    </r>
    <r>
      <rPr>
        <sz val="12"/>
        <color theme="1"/>
        <rFont val="Arial Narrow"/>
        <family val="2"/>
      </rPr>
      <t xml:space="preserve">consecución </t>
    </r>
    <r>
      <rPr>
        <sz val="12"/>
        <rFont val="Arial Narrow"/>
        <family val="2"/>
      </rPr>
      <t>de autorizaciones,</t>
    </r>
  </si>
  <si>
    <t xml:space="preserve">	RGE-GF-60</t>
  </si>
  <si>
    <t>1. Los técnicos de glosas realizan diarimante la recepcion de las objeciones en el sistema de informacion para dar tramite de acuerdo a normatividad vigente</t>
  </si>
  <si>
    <t>Seguimiento continuo al proceso de recepción y respuesta con el fin de dar cumplimiento a los tiempos establecidos de acuerdo con la normatividad vigente.</t>
  </si>
  <si>
    <t>1. Ficha técnica de cumplimiento/
Presentación/</t>
  </si>
  <si>
    <t>Gestion ingresos</t>
  </si>
  <si>
    <t>Realizar análisis de las glosas recibidas para determinar seguimiento y cumplimiento de las actividades de la gestión de los técnicos de cuentas médicas para mitigar posibles desviaciones del proceso</t>
  </si>
  <si>
    <t>Intensificacion de las actividades de consecucion de soportes para tramite y respuesta, citacion a mesas de trabajo con personal asistencial y administrativo para el mejoramiento de la cuentas a radicar ante las entidades responsables de pago</t>
  </si>
  <si>
    <t>Gestion Ingresos</t>
  </si>
  <si>
    <t>y falta de soportes de historia clínica.</t>
  </si>
  <si>
    <t>2. La Lider de Cartera y Cuentas Médicas realizará mensualmente seguimiento a respuesta de glosa, para verificar la gestión de los técnicos</t>
  </si>
  <si>
    <t>3. El area de Cartera y Cuentas Médicas socializará mensualmente los motivos de objecion a las areas asistenciales y de facturacion, con el fin de minizar las causas de glosas</t>
  </si>
  <si>
    <t>Análisis de la recepción de las objeciones del mensual, para identificar los motivos de objeción y estas a su vez se socializan por medio de correo electrónico a facturación y areas asistenciales.</t>
  </si>
  <si>
    <t>1. Ficha técnica de cumplimiento</t>
  </si>
  <si>
    <t>por incremento en la facturación devuelta por las EAPB frente a la generada por la ESE,</t>
  </si>
  <si>
    <t>debido a la falta de oportunidad en la consecución de autorizaciones y soportes de acuerdo a lo normado.</t>
  </si>
  <si>
    <t xml:space="preserve">	RGE-GF-61</t>
  </si>
  <si>
    <t>1. Los técnicos de glosas realizarán diariamente la recepcion de las devoluciones en el Sistema de Informacion para dar tramite a las objeciones de acuerdo a normatividad vigente</t>
  </si>
  <si>
    <t>Trámite continuo al proceso de recepción y respuesta con el fin de dar cumplimiento a los tiempos establecidos de acuerdo con la normatividad vigente.</t>
  </si>
  <si>
    <t>Realizar análisis de las devoluciones recibidas para determinar seguimiento y cumplimiento de las actividades de la gestión de los técnicos de cuentas médicas para mitigar posibles desviaciones del proceso</t>
  </si>
  <si>
    <t>2. El área Cartera y Cuentas Médicas realizará mensualmente  seguimiento a respuesta de las devoluciones, con el fin de dar cumplimiento a la normatividad vigente</t>
  </si>
  <si>
    <t>3. El área de Cartera y Cuentas Médicas socializará trimestralmente los motivos de devolucion a las areas asistenciales y facturacion, con el fin de minimizar las cuasales de devoluciones</t>
  </si>
  <si>
    <t>Análisis de la recepción de las objeciones del trimestre, para identificar los motivos de objeción y estas a su vez se socializan por medio de correo electrónico a facturacion y areas asistenciales.</t>
  </si>
  <si>
    <t>por incremento en la facturación pendiente por radicar,</t>
  </si>
  <si>
    <t xml:space="preserve">debido al uso de plataformas con
validadores propios de las EAPB que
dificultan el trámite efectivo de las cuentas, </t>
  </si>
  <si>
    <t xml:space="preserve">	RGE-GF-62</t>
  </si>
  <si>
    <t>Evento Externo</t>
  </si>
  <si>
    <t>1. Realizar capacitacion con relacion al proceso de facturacion para los diferente modelos de contratacion PGP, evento y capitacion, para lo cual se generara post test a los colaboradores nuevos y seguimiento para proceder a nuevas capacitaciones de ser necesario a todos los colaboradores del proceso</t>
  </si>
  <si>
    <t>La líder de Facturación solicitará a los diferentes pagadores capacitación o manules para la radicación mediante plataformas, cuando se presentente cambios en los procedimientos</t>
  </si>
  <si>
    <t>1. Ficha técnica de cumplimiento
2. Evidencia de capacitación - manuales entre otros</t>
  </si>
  <si>
    <t>Facturacion</t>
  </si>
  <si>
    <t xml:space="preserve">1. Solicitar a los diferentes pagadores capacitación o los manuales de radicación para realizar el proceso oportuno. 
2.Generando acciones en la recoleccion de facturas semanal. 
3. Oficiar a los diferentes pagadores por la falta de las autorizaciones para la validación de los RIPS 
4. Llevar el control del pendiente por radicar, con el fin de disminuirlo  </t>
  </si>
  <si>
    <t>Lider de facturacion, profesional de apoyo, auxiliares administrativos y motorizado</t>
  </si>
  <si>
    <t>En caso de que se materielice el riesgo: 
1. Se debe validar el motivo por el cual no se pudo radicar.
2. Generar plan de contingencia para soportar las facturas y proceder a la radicación.
3. Oficiar a los diferentes pagadores para que sean recibidas las cuentas y tramitadas para auditoria y pago, con el apoyo de Gestión de la Informacion - RIPS</t>
  </si>
  <si>
    <t>Líder de facturacion, profesional de apoyo, auxiliares administrativos</t>
  </si>
  <si>
    <t xml:space="preserve">y el envío tardío de las facturas desde los
puntos de atención a la central de
radicación. </t>
  </si>
  <si>
    <t xml:space="preserve">2. Los responsables de las autorizaciones, aplicaran diariamente el Procedimiento de Aurorizaciones y Admisiones,  hasta agotar  los recursos para la consecución de los números de autorización y en su defecto oficiar al pagador cuando no se genere respuesta efectiva, con el fin de mejorar  los soportes de las facturas demostrando la gestion para la consecucion del numero de la autorizacion </t>
  </si>
  <si>
    <t>Realizar derechos de peticion u oficios por parte del referente de facturacion, cada vez que se identifique la no posibilidad de radicacion a causa de la EAPB</t>
  </si>
  <si>
    <t>1. Oficios
2. Ficha tecnica enlazada con los oficios</t>
  </si>
  <si>
    <t>3. Los facturadores enviaran a diario por correo electrónico las facturas objeto de radicacion (Evento). Posteriormente, el revisor de cuentas de radicación verificará que los documentos recibidos coincidan con los generados por el facturador y reportará cualquier pendiente para su respectiva entrega.</t>
  </si>
  <si>
    <t>Los técnicos de facturación deberán enviar semanalmente las facturas por correo electrónico. Posteriormente, el revisor de cuentas de radicación verificará que los documentos recibidos coincidan con los generados por el facturador y reportará cualquier pendiente para su respectiva entrega.</t>
  </si>
  <si>
    <t>4. La líder de Facturación realizará mensualmente la conciliación de los valores radicados entre las áreas de Cartera y Facturación, verificando su consistencia y garantizando el adecuado control y seguimiento de los montos gestionados.</t>
  </si>
  <si>
    <t>1. Correos electrónicos con el cuadro comparativo de conciliación</t>
  </si>
  <si>
    <t xml:space="preserve">por generar requerimientos de los entes de vigilancia y control dando apertura de investigaciones, litigios, demandas, entre otros, </t>
  </si>
  <si>
    <t>debido a la recepción de ingresos</t>
  </si>
  <si>
    <t>RGE-GF-63</t>
  </si>
  <si>
    <t>1. Capacitación de la recepción de recursos en efectivo a los colaboradores del área de Tesorería por lo menos una vez al año a los responsables de la recepción de efecto sobre el procedimiento establecido.</t>
  </si>
  <si>
    <t>Capacitación de la recepción de recursos en efectivo a los colaboradores del área de Tesorería por lo menos una vez al año a los responsables de la recepción de efecto sobre el procedimiento establecido.</t>
  </si>
  <si>
    <t>1. Actas de reunión</t>
  </si>
  <si>
    <t>Líder de facturacion, profesional de apoyo, auxiliares administrativos y motorizado</t>
  </si>
  <si>
    <t xml:space="preserve"> o consignaciones de terceros sin identificar y que estos puedan ser provenientes de actividades asociadas a LA/FT/FPADM. - SARLAFT</t>
  </si>
  <si>
    <t xml:space="preserve">	
2. Las áreas de Tesorería y Cartera realizaran la conciliación de ingresos mensualmente, a fin de validar el recaudo.</t>
  </si>
  <si>
    <t>Las áreas de Tesorería y Cartera realizaran la conciliación de ingresos mensualmente, a fin de validar el recaudo.</t>
  </si>
  <si>
    <t>2. Conciliación</t>
  </si>
  <si>
    <t xml:space="preserve">	
3. Las áreas de Tesorería y Contabilidad realizarán la conciliación de ingresos mensualmente, a fin de validar los registros contables</t>
  </si>
  <si>
    <t>Las áreas de Tesorería y Contabilidad realizarán la conciliación de ingresos mensualmente, a fin de validar los registros contables</t>
  </si>
  <si>
    <t>3. Conciliación</t>
  </si>
  <si>
    <t xml:space="preserve">	
4. El área de Tesorería diligenciará mensualmente el formato de transacciones en efectivo, para identificar señales de alerta y el Oficial de Cumplimiento realizará el reporte correspondiente a la UIAF</t>
  </si>
  <si>
    <t xml:space="preserve"> El área de Tesorería diligenciará mensualmente el formato de transacciones en efectivo, para identificar señales de alerta y el Oficial de Cumplimiento realizará el reporte correspondiente a la UIAF</t>
  </si>
  <si>
    <t xml:space="preserve">4. Formato transacciones en efectivo </t>
  </si>
  <si>
    <t>16. CONTROL DE CONTRATACIÓN</t>
  </si>
  <si>
    <t>16. Realizar la contratación de bienes, servicios, consultorías y obras de manera oportuna cumpliendo con la normatividad vigente , alineados al Direccionamiento estratégico a fin de contribuir al logro de los objetivos de la entidad.</t>
  </si>
  <si>
    <t>por inadecuado seguimiento y control a la ejecución de los contratos por parte de los supervisores asignados,</t>
  </si>
  <si>
    <t>debido a la falta de conocimiento de las generalidades de la ejecución contractual</t>
  </si>
  <si>
    <t xml:space="preserve">	RGE-CO-64</t>
  </si>
  <si>
    <t>1. El proceso de contrataciòn identifica oportunidades de mejora y realiza de manera trimestral capacitacion a los supervisores de los contratos de bienes y servicios y OPS con el fin de garantizar la correcta supervisiòn a la ejecución contractual, esta capacitación estara enfocada en las falencias que se identifiquen en el proceso de supervisión de los contratos vigentes.</t>
  </si>
  <si>
    <t>El proceso de contratación realiza proceso de seguimiento e identificación de las oportunidades de mejora presentadas en la supervisión de los contratos activos y  realiza de manera trimestral capacitacion a los supervisores de los contratos de bienes y servicios y OPS, se realizará medición de adherencia y se elaborará acta de su ejecución.</t>
  </si>
  <si>
    <t xml:space="preserve">
1. Acta de reunión
2. listado de asistencia, 
3. Test de adherencia
4. Correo o comunicado de convocatoria</t>
  </si>
  <si>
    <t>Subproceso de Bienes y Servicios - Subproceso de CPS</t>
  </si>
  <si>
    <t xml:space="preserve">
Profesional Administrativo</t>
  </si>
  <si>
    <t>Verificación de adherencia de los supervisores al Manual de Contratación y Manual de Supervisión, mediante los informes de supervisión y cuentas de cobro</t>
  </si>
  <si>
    <t xml:space="preserve">Lider Subproceso Bienes y Servicios, Lider CPS y Profesional de Administrativo </t>
  </si>
  <si>
    <t>Una vez se identifique la materilización en cuanto a los errores de la supervisión, se evaluara el impacto generado y asi mismo se tomaran las acciones que correspondan para cada caso. Una vez identificada la falla y el impacto se fortalecera el proceso de supervisión por medio de socialización y capacitación
En caso de que el impacto acarreé responsabilidad sobre el supervisor se realizaran los informes a que haya lugar y se informara a los entes competentes</t>
  </si>
  <si>
    <t>Director de Contratación
Lider del Subproceso de BYS y CPS</t>
  </si>
  <si>
    <t>Dirección de Contratación, Oficial de Cumplimiento</t>
  </si>
  <si>
    <t>y desconocimiento de las funciones asignadas como supervisor.</t>
  </si>
  <si>
    <t>2. El proceso de contratación realiza seguimiento de manera permanente a los supervisores designados para que realicen el curso que se cargara en la plataforma dispuesta para tal fin, en el cual encontraran todo lo relacionado con las funciones a cargo de los supervisores.</t>
  </si>
  <si>
    <t xml:space="preserve">Elaboración y cargue del curso dirigido a supervisores en la plataforma dispuesta para tal fin, se realizará medición de adherencia. </t>
  </si>
  <si>
    <t>1. Certificación del curso realizado</t>
  </si>
  <si>
    <t xml:space="preserve">por inhabilidad para operar y ejecutar las actividades, </t>
  </si>
  <si>
    <t>debido a la vinculación y actualización de los proveedores - contratistas que estén relacionados con actividades de LA/FT/FPADM - SARLAFT, consultando en el aplicativo dispuesto para tal fin, que permita identificar las posibles coincidencias con los reportes generados por el aplicativo.</t>
  </si>
  <si>
    <t xml:space="preserve">	RGE-CO-65</t>
  </si>
  <si>
    <t>1. El lider de selección  de  contratación de personal de CPS y su respectivo equipo realiza la verificación de la persona natural en el aplicativo dispuesto y el cumplimiento del requisito de presentación del formato SARLAFT, para garantizar que no este reportado en listas restrictivas.</t>
  </si>
  <si>
    <t>Realizar la verificación en el aplicativo dispuesto, de los colaboradores que inicien proceso de selección y validación del formato SARLAFT</t>
  </si>
  <si>
    <t>1. Informe
2. Pantallazo aplicativo
3. Formato SARLAFT</t>
  </si>
  <si>
    <t>CPS - Equipo de selección</t>
  </si>
  <si>
    <t>Para cada proceso contractual, si resultado de la verificación se encuentra que el proveedor se encuentra en listas restrictivas se le da concepto de NO CUMPLE y se rechaza el proveedor. En caso que sea ùnico proponente se declara desierto el proceso de contrataciòn</t>
  </si>
  <si>
    <t xml:space="preserve">Una vez identificada la materialización para el caso de CPS se terminara el proceso de contratación y para BYS se emitira concepto de NO CUMPLE y se terminara el proceso en la etapa en que se encuentre
Quién evidencie la relación del proveedor o contratista con delitos sobre LA/FT/FPADM, debe reportarlo al responsable de la contratación para suspender el proceso de vinculación o retirar  a la contraparte de la entidad y reportarlo al Oficial de Cumplimineto
</t>
  </si>
  <si>
    <t>2. El abogado de la etapa pre contractual encargado de la verificación de los requisitos habilitantes jurídicos, verifica en el aplicativo dispuesto que el proveedor no se encuentre reportado en las listas restrictivas y la presentación del formato SARLAFT.</t>
  </si>
  <si>
    <t>Verificación en la etapa pre contractual del proveedor en el aplicativo de consulta y formato SARLAFT</t>
  </si>
  <si>
    <t>1. Informe
2. Lista de chequeo
3. Pantallazo aplicativo
4. Formato SARLAFT</t>
  </si>
  <si>
    <t xml:space="preserve">ByS - Abogado Dirección de Contratación </t>
  </si>
  <si>
    <t>por la dificultad para reintegrar saldos comprometidos, no ejecutados en contratos finalizados,</t>
  </si>
  <si>
    <t>debido a la no adherencia al Manual  de Supervisión de contratos, por parte del supervisor asignado</t>
  </si>
  <si>
    <t>RGE-CO-66</t>
  </si>
  <si>
    <t>1. El proceso de contratación realiza verificación de todos los informes finales de los contratos de BYS entregados por los supervisores, elabora el acta de liquidación y realiza la solicitud a la Dirección Financiera para la liberación y/o reintegro de saldos por ejecutar al presupuesto de la Subred Sur, si los hubiera.</t>
  </si>
  <si>
    <t>El proceso de contratación realiza verificación de todos los informes finales de los contratos de BYS entregados por los supervisores, elabora el acta de liquidación y realiza la solicitud a la Dirección Financiera para la liberación y/o reintegro de saldos por ejecutar al presupuesto de la Subred Sur, si los hubiera.</t>
  </si>
  <si>
    <t>1. Informe final de ejecucíon de contratos con saldos sin ejecutar
2. Informe de liquidaciones 
3. Actas de saldo por liberar</t>
  </si>
  <si>
    <t xml:space="preserve">Supervisor BYS
Equipo liquidaciones
</t>
  </si>
  <si>
    <t>Solicitar al profesional de liquidaciones el informe mensual, que contenga el dato de los recursos que han sido liberados y sus correspondientes actas de liquidación, tanto para el Subproceso de BYS como CPS</t>
  </si>
  <si>
    <t>Lider Subproceso Bienes y Servicios, Lider CPS y Profesional liquidaciones</t>
  </si>
  <si>
    <t xml:space="preserve">En caso de evidenciar que el proceso de liquidación no se esta realizando conforme al procedimiento y que se presentan demoras en el trámite, se informara al Lider del Subproceso y a la Dirección de Contratación, quienes notificaran al Supervisor con el fin de realizar el proceso que corresponda de manera inmediata </t>
  </si>
  <si>
    <t>Profesional liquidaciones
Director de Contratación
Lider del Subproceso de BYS y CPS</t>
  </si>
  <si>
    <t>2. El proceso de contratación realiza verificación de todos los paz y salvos de persona natural, elabora el acta de liquidación y realiza la solicitud a la Dirección Financiera para la liberación y/o reintegro de saldos por ejecutar al presupuesto de la Subred Sur, si los hubiera.</t>
  </si>
  <si>
    <t>El proceso de contratación realiza verificación de todos los paz y salvos de persona natural, elabora el acta de liquidación y realiza la solicitud a la Dirección Financiera para la liberación y/o reintegro de saldos por ejecutar al presupuesto de la Subred Sur, si los hubiera.</t>
  </si>
  <si>
    <t xml:space="preserve">1. Informe de liquidaciones 
2. Actas de saldo por liberar
3. Paz y salvo contratistas </t>
  </si>
  <si>
    <t xml:space="preserve">Supervisor CPS
Equipo liquidaciones
Contratista
</t>
  </si>
  <si>
    <t xml:space="preserve"> ,</t>
  </si>
  <si>
    <t xml:space="preserve">debido a la falta de conocimiento por parte de los colaboradores </t>
  </si>
  <si>
    <t>en conceptos relacionados con discriminación y en el abordaje a la población diferencial</t>
  </si>
  <si>
    <t xml:space="preserve">	RGE-CO-80</t>
  </si>
  <si>
    <t>1. El Líder de OPS fortalece las habilidades y conocimientos en actos de no discriminación y enfoque diferencial a los colaboradores del proceso de contratación.</t>
  </si>
  <si>
    <t>Fortalecer las habilidades y conocimientos en actos de no discriminación y enfoque diferencial a los colaboradores del proceso de contratación.</t>
  </si>
  <si>
    <t>1. CA-FT-01 V5 LISTA DE ASISTENCIA INSTITUCIONAL</t>
  </si>
  <si>
    <t xml:space="preserve">Direcciòn de Contrataciòn </t>
  </si>
  <si>
    <t xml:space="preserve">Persona designada el Director para de validar los documentos de los trabajadores o contratistas </t>
  </si>
  <si>
    <t>1. Realizar Capacitaciónes y socializaciones 
2. Verificar las bases de datos alimentadas en linea con los datos del diligenciamiento del formulario de conocomiento del cliente o contraparte.</t>
  </si>
  <si>
    <t xml:space="preserve">El Líder de OPS </t>
  </si>
  <si>
    <t>Capacitación urgente al personal involucrado.
Socialización de protocolos de no discriminación.
Reinducción en enfoque diferencial e inclusión.
Ajuste temporal de roles si aplica.
Acompañamiento psicosocial o jurídico cuando sea necesario.</t>
  </si>
  <si>
    <t>2. El Líder de OPS hace seguimiento trimestral sobre el total de colaboradores vinculados por contrato de prestación de servicios, donde se relacione porcentualmente la participación de diferentes grupos sociales.</t>
  </si>
  <si>
    <t>Hacer seguimiento trimestral sobre el total de colaboradores vinculados por contrato de prestación de servicios, donde se relacione porcentualmente la participación de diferentes grupos sociales.</t>
  </si>
  <si>
    <t>1. 	Informe</t>
  </si>
  <si>
    <t>17. GESTIÓN AMBIENTAL</t>
  </si>
  <si>
    <t>17. Desarrollar diagnostico ambiental para establecer las acciones necesarias para la prevencion y mitigacion de los impactos ambientales, gestionando la construccion de entornos saludables de los grupo de valor garantizando el cumplimiento a los requisitos normativos e internos establecidos en la entidad.</t>
  </si>
  <si>
    <t xml:space="preserve">Riesgo Ambiental </t>
  </si>
  <si>
    <t>por una inadecuada  gestión en el manejo de residuos,</t>
  </si>
  <si>
    <t xml:space="preserve">debido a una baja apropiación </t>
  </si>
  <si>
    <t xml:space="preserve">	RGE-AM-69</t>
  </si>
  <si>
    <t xml:space="preserve">1. Los referentes ambientales realizan mensualmente capacitaciones y socializaciones sobre Política ambiental, Plan Institucional de Gestión Ambiental y el PGIRSH a los colaboradores, tercerizados y usuarios de la Subred Sur, con el fin de realizar mediciones de apropiación.
 </t>
  </si>
  <si>
    <t>Los referentes ambientales realizan mensualmente capacitaciones y aplican le correspondiente post test</t>
  </si>
  <si>
    <t>1. Matriz de  capacitaciones del proceso de Gestión Ambiental</t>
  </si>
  <si>
    <t xml:space="preserve">Proceso de Gestión Ambiental </t>
  </si>
  <si>
    <t xml:space="preserve">Mariana Guzman Pinzón -
profesional Administrativo
 César Andrés Engativá
Tecnólogo Admon </t>
  </si>
  <si>
    <t>1.Realizar cronograma de capacitaciones y aplicación de las mismas.
2.Verificación de despliegue y adherencia de las listas de chequeo.
3. Socialización a profesionales de enlace sobre resultados de adherencia y apropiación. 
4.Verificar cumplimiento normativo y solicitar de acuerdo a evidenciado soportes y adecuaciones dando cumplimiento
5. solictud de información de manera mensula para obras 
6. Reporte de manera mensula o trimestral dependiendo la normatividad que aplique.</t>
  </si>
  <si>
    <t>Referentes Ambientales del proceso de Gestión Ambiental</t>
  </si>
  <si>
    <t>1. Reporte a través de medios oficiales al lider del Proceso, Profesional de enlace y demás partes interesadas de la unidad en que se materizó el riesgo. 
2. Identificar el servicio y colaboradores implicados en la materialización del riesgo.
3. Socializar materialización del riesgo y corregir evento a través de acta de compromisos. 
4. Hacer seguimiento a compromisos mediante lista de verificación al servicio. 
5. Enviar reportes a entes de control a través de correo electrónico, en caso de que no se tenga linea técnica por parte del Ente de Control</t>
  </si>
  <si>
    <t>Proceso de Gestión Ambiental</t>
  </si>
  <si>
    <t>Equipo del Proceso de  Gestión Ambiental</t>
  </si>
  <si>
    <t>y adherencia a los programas de Gestión Ambiental,</t>
  </si>
  <si>
    <t>2. Los referentes ambientales trimestralmente aplican listas de chequeo y verificación  GA-PIG-FT-15 para evaluar el desempeño ambiental por servicios según programación establecida, y frente a las desviaciones encontradas se tomará las acciones correspondientes.</t>
  </si>
  <si>
    <t>Los referentes ambientales realizan listas de chequeo y verificación a los servicios</t>
  </si>
  <si>
    <t>1. Listas de chequeo
GA-PIG-FT-15 cargadas en el aplicativo ALMERA</t>
  </si>
  <si>
    <t>Mariana Guzman Pinzón - César Andrés Engativá</t>
  </si>
  <si>
    <t>al incumplimiento de lineamientos  vigentes en cuanto a obras,</t>
  </si>
  <si>
    <t xml:space="preserve">3. El referente asignado a seguimiento de obras realiza un informe trimestral presentando el avance de las obras para la gestión adecuada de los residuos generados por la Entidad. </t>
  </si>
  <si>
    <t>El referente ambiental encargado presenta informe de obras</t>
  </si>
  <si>
    <t>1. Informe de seguimiento a obras</t>
  </si>
  <si>
    <t>y no realizar el autoreporte a los entes de control.</t>
  </si>
  <si>
    <t xml:space="preserve">4. Los referentes reportan a Entes de control de manera trimestral, semestral y anual según corresponda los informes de gestión de residuos. </t>
  </si>
  <si>
    <t xml:space="preserve">Los referentes ambientales realizan cargue de informes a entes de control según corresponda </t>
  </si>
  <si>
    <t xml:space="preserve">1. Matriz de radicados a entes de control </t>
  </si>
  <si>
    <t>El Proceso de Gestión Ambiental realizará anualmente la caracterización de las emisiones atmosféricas generadas por las fuentes fijas que así lo requieran, y efectuará el reporte correspondiente ante la autoridad ambiental competente, garantizando el cumplimiento de la normativa vigente y la actualización oportuna de la información.</t>
  </si>
  <si>
    <t xml:space="preserve">1. Informe de caracterización </t>
  </si>
  <si>
    <t>por generación de vertimientos por fuera de los limites permisibles</t>
  </si>
  <si>
    <t>debido a que no se pueden generar condiciones para dar cumplimiento normativo,</t>
  </si>
  <si>
    <t>RGE-AM-70</t>
  </si>
  <si>
    <t>1. Los referentes ambientales formulan anualmente y se ejecutan trimestralmente los planes de acción tendientes a mejorar los parámetros permisibles de la normatividad vigente.</t>
  </si>
  <si>
    <t>Los referentes ambientales formulan anualmente y se ejecutan trimestralmente los planes de acción tendientes a mejorar los parámetros permisibles de la normatividad vigente.</t>
  </si>
  <si>
    <t>1. Matriz de seguimiento a plan de acción</t>
  </si>
  <si>
    <t>1. Revisión con frecuencia semestral de las acciones realizadas y los controles descritos
2. Caracterizar vertimientos en todas las unidades que conforman la Subred Sur E.S.E
3. Realizar reportes a Entes de control</t>
  </si>
  <si>
    <t>Proceso de Gestión Ambietnal</t>
  </si>
  <si>
    <t>1. Ajustar planes de mejora
2. Recopilar información soporte de la gestión relizada por la entidad para el cumplimiento,  identificar y describir las dificultades por la cuales no se cumple con los limites permisibles para defensa contra futuro proceso sancionatorio.</t>
  </si>
  <si>
    <t xml:space="preserve">no realizar las caracterizaciones </t>
  </si>
  <si>
    <t>2. El profesional de apoyo realiza el cronograma dependiendo al presupuesto de la entidad y el seguimiento trimestral a la ejecución de las caracterizaciones de vertimientos</t>
  </si>
  <si>
    <t xml:space="preserve">El profesional de apoyo realiza el cronograma dependiendo al presupuesto de la entidad y el seguimiento trimestral a la ejecución de las caracterizaciones de vertimientos </t>
  </si>
  <si>
    <t>1. Informe de caracterización de vertimientos</t>
  </si>
  <si>
    <t>y no reportar los resultados a los entes de control</t>
  </si>
  <si>
    <t xml:space="preserve">	
3. El profesional de apoyo reportara a solicitud del ente de control (Secretaria Distrital de Ambiente) y anualmente en la plataforma del Acueducto los resultados de las caracterizaciones</t>
  </si>
  <si>
    <t>El profesional de apoyo reportara a solicitud del ente de control (Secretaria Distrital de Ambiente) y anualmente en la plataforma del Acueducto los resultados de las caracterizaciones</t>
  </si>
  <si>
    <t xml:space="preserve">	
4. El profesional de apoyo realiza semestralmente solicitud de condiciones de infraestructura a proyectos para realizar seguimiento al cumplimiento normativo de las nuevas obras.</t>
  </si>
  <si>
    <t xml:space="preserve">	 El profesional de apoyo realiza semestralmente solicitud de condiciones de infraestructura a proyectos para realizar seguimiento al cumplimiento normativo de las nuevas obras.</t>
  </si>
  <si>
    <t>1. Canales de comunicación internos</t>
  </si>
  <si>
    <t>18. GESTIÓN DOCUMENTAL</t>
  </si>
  <si>
    <t>18. Planear, organizar y controlar el manejo de la documentación e información fisica y electronica producida y recibida en virtud de las funciones desarrolladas en la Subred Integrada de Servicios de salud Sur ESE, implementando las pautas, estándares, metodologías, procedimientos, para la creación, uso, mantenimiento, retención, acceso, disponibilidad para la consulta, preservación y conservación de la información, facilitando de esta manera la utilización y ubicación de la información para garantizar la protección del patrimonio documental de la entidad en cumplimiento de la normatividad archivística vigente.</t>
  </si>
  <si>
    <t xml:space="preserve">por pérdida documental de archivos físicos </t>
  </si>
  <si>
    <t>debido a baja adherencia a las herramientas archivísticas, instructivos definidos por el proceso de gestión documental,</t>
  </si>
  <si>
    <t xml:space="preserve">	RGE-GD-71</t>
  </si>
  <si>
    <t>1.El equipo de gestión documental, de acuerdo al plan de capacitación, realiza mensualmente capacitación a las áreas y procesos de la Subred Sur, sobre el instructivo de organización de archivos de gestión, implementación de Tablas de retención documental, manejo de préstamos documentales, sistema integrado de conservación, entrega de soportes físicos asistenciales, manejo del gestor documental, para generar cultura archivística.</t>
  </si>
  <si>
    <t>El equipo de gestión documental, de acuerdo al plan de capacitación, realiza mensualmente capacitación a las áreas y procesos de la Subred Sur, sobre el instructivo de organización de archivos de gestión, implementación de Tablas de retención documental, manejo de préstamos documentales, sistema integrado de conservación, entrega de soportes físicos asistenciales, manejo del gestor documental, para generar cultura archivística.</t>
  </si>
  <si>
    <t>1. Plan
2. Actas
3. Medicion de adherencia e informe</t>
  </si>
  <si>
    <t xml:space="preserve">Gestion documental </t>
  </si>
  <si>
    <t xml:space="preserve">Edna Rossio Blanco Garcia - Profesional especializado </t>
  </si>
  <si>
    <t xml:space="preserve">Verificación de la ejecución del sistema integrado de conservación, con la implementación de los programas relacionados con manejo de los acopios documentales, mediante el análisis de las desviaciones que se presenten en su desarrollo y la descripción de las acciones de mejora que se definan. </t>
  </si>
  <si>
    <t xml:space="preserve">EDNA ROSSIO BLANCO GARCIA </t>
  </si>
  <si>
    <t>Implementar el procedimiento GI-GDO-PR-03 reconstrucción documental.</t>
  </si>
  <si>
    <t xml:space="preserve">Oficina productora documental donde se evidencia la perdida, como responsable de los archivos de gestión a cargo de la documentación tipificada en las tablas de retención documental, con acompañamiento del proceso de gestion documental. </t>
  </si>
  <si>
    <t xml:space="preserve">Lider/ jefe Oficina productora </t>
  </si>
  <si>
    <t xml:space="preserve">incumplimiento en el procedimiento de prestamos documentales </t>
  </si>
  <si>
    <t>2.El equipo de tecnólogos de gestión documental, realiza revisión trimestral del cumplimiento de préstamos documentales, mediante el ítem de préstamos en el formato GD-ADA-GES-FT-01 SEGUIMIENTO A LA ADMINISTRACIÓN DE LOS ARCHIVOS DE GESTION Y APLICACIÓN DE LAS TABLA DE RETENCION DOCUMENTAL a las áreas y procesos de la Subred Sur, para identificar observaciones y definir acciones correctivas.</t>
  </si>
  <si>
    <t>El equipo de tecnólogos de gestión documental revisa, mediante lista de chequeo GD-ADA-GES-FT-01 V1, el cumplimiento de préstamos documentales, por parte de las áreas y procesos de la Subred Sur, generando un informe con observaciones y definiendo acciones correctivas de ser necesario donde se evidencian novedades, se realiza acción correctiva, dando cubertura la vigencia a la totalidad de las oficinas de la estructura orgánica, ”.</t>
  </si>
  <si>
    <t xml:space="preserve">1. Lista de chequeo e informe </t>
  </si>
  <si>
    <t>Edna Rossio Blanco Garcia - Profesional especializado</t>
  </si>
  <si>
    <t>y deficiente mantenimiento en la infraestructura de los acopios documentales.</t>
  </si>
  <si>
    <t>3.El equipo de gestión documental con la participación de la Dirección Administrativa realiza la implementación de los programas del sistema integrado de conservación y presenta el informe semestral sobre 4.2 Programa de Inspección y Mantenimiento de sistemas de almacenamiento e instalaciones físicas.4.3 Programa de Saneamiento Ambiental: limpieza, desinfección, desratización, y desinsectación.4.4 Programa de monitoreo y control de Condiciones Ambientales, en la bodega de villa Alsacia y bravo Páez, para garantizar las condiciones requeridas para la conservación documental.</t>
  </si>
  <si>
    <t>El equipo de gestión documental con la participación de la Dirección Administrativa realiza la implementación de los programas del sistema integrado de conservación y presenta el informe trimestral sobre 4.2 Programa de Inspección y Mantenimiento de sistemas de almacenamiento e instalaciones físicas.4.3 Programa de Saneamiento Ambiental: limpieza, desinfección, desratización, y desinsectación.4.4 Programa de monitoreo y control de Condiciones Ambientales, en la bodega de villa Alsacia y bravo Páez, para garantizar las condiciones requeridas para la conservación documental.</t>
  </si>
  <si>
    <t xml:space="preserve">1. Informe del SIC </t>
  </si>
  <si>
    <t>Evaluación</t>
  </si>
  <si>
    <t xml:space="preserve">19. CONTROL INTERNO DISCIPLINARIO </t>
  </si>
  <si>
    <t>19. Adelantar trámite tendiente a establecer responsabilidad disciplinaria de servidores y exservidores públicos de la Subred integrada de Servicios de Salud Sur E.S.E. originadas en incumplimiento de funciones. Igualmente, implementar estrategias de sensibilización, con el fin de prevenir la incursión en conductas contrarias al derecho disciplinario por parte de funcionarios de la entidad.</t>
  </si>
  <si>
    <t>por vencimiento de terminos</t>
  </si>
  <si>
    <t>debido a la falta de actualización y seguimiento a la base de datos de procesos disciplinarios por falta de adherencia a los terminos de ley</t>
  </si>
  <si>
    <t>RGE-CID-72</t>
  </si>
  <si>
    <t>1. El jefe de la Oficina de Control Disciplinario Interno realiza reparto equitativo de procesos entre los abogados sustanciadores para evitar sobrecarga y garantizar la evaluación oportuna de los expedientes.</t>
  </si>
  <si>
    <t>Recibidas las noticias disciplinarias (quejas, informes etc), el Jefe de Oficina de Control Interno Disciplinario realiza seguimiento y reparto equitativo de las mismas y deja constancia en el libro radicador.</t>
  </si>
  <si>
    <t>E1. Radicador digital de quejas y registro de asignación de procesos.</t>
  </si>
  <si>
    <t xml:space="preserve">Control Interno Disciplinario </t>
  </si>
  <si>
    <t xml:space="preserve">Rodolfo Celis Reina
Profesional Especializado </t>
  </si>
  <si>
    <t>El Jefe de Oficina de Control Disciplianrio Interno realiza seguimiento de la infomación actualizada permanentemente por los colaboradores de la oficina.</t>
  </si>
  <si>
    <t>Alejandro Otálora Torres
Jefe Oficina de Control Interno Discplinario</t>
  </si>
  <si>
    <t>En caso de materialización del riesgo, el Jefe de Oficina de Cotnrol Disciplinario Interno indicará al abogado que debe proyectar la decisión correspondiente de manera inmediata.
El abogado proyecta decisión correspondiente para revisión y aprobación de el Jefe de Oficina de Control Interno Disciplinario.
El Jefe de Oficina de Control Interno Disciplinario profiere la decisión y ordena su inmediata comunicación o notificación.
Como respuesta a dicha materialización el Jefe de Oficina de Control Interno Disciplinario realizará diagnóstico y análisis de las situaciones que ocasionaron el vencimiento de términos y examinará las posibles consecuencias del mismo para dar lugar a plan de mejora.</t>
  </si>
  <si>
    <t>CONTROL INTERNO DISCIPLINARIO</t>
  </si>
  <si>
    <t>Alejandro Otálora Torres
JEFE OFICINA DE CONTROL INTERNO DISCIPLINARIO</t>
  </si>
  <si>
    <t>o por la materialización de nulidades procesales derivadas del desconocimiento del debido proceso, la competencia funcional</t>
  </si>
  <si>
    <t>2. Los abogados de la Oficina de Control Disciplinario Interno, actualizan y realizan seguimiento permanente a la Base Consolidada Total de Procesos Disciplinarios, verificando el cumplimiento de los términos de ley, la oportunidad en las actuaciones y la observancia de garantías procesales.</t>
  </si>
  <si>
    <t>Los abogdados del la Oficina de Control Interno Disciplinario realizan seguimiento y actualizan la "BASE CONSOLIDADO TOTAL PROCESOS DISCIPLINARIOS" conforme a las actuaciones de los expedientes a cargo, para garantizar evaluación oportuna de los procesos.</t>
  </si>
  <si>
    <t>E2. Base consolidada total de procesos disciplinarios actualizada, cronogramas de gestión y reportes de seguimiento.</t>
  </si>
  <si>
    <t>o la vulneración del derecho de defensa.</t>
  </si>
  <si>
    <t>3. El jede de  OCDI, realiza reuniones periódicas de seguimiento y control en las que se verifica la adherencia a los términos de ley, el cumplimiento de las etapas procesales y la atención de las peticiones de los sujetos procesales; además, se retroalimentan los casos con observaciones o nulidades identificadas.</t>
  </si>
  <si>
    <t xml:space="preserve"> el Jefe de Oficina de Control Interno Disciplinario realiza seguimiento a adherencia de terminos de ley en reunión mensual del equipo de trabajo</t>
  </si>
  <si>
    <t>E3. Actas de reuniones mensuales de seguimiento, constancias en informes de gestión y reportes de retroalimentación.</t>
  </si>
  <si>
    <t>por violación de la Reserva Legal en expedientes disciplinarios</t>
  </si>
  <si>
    <t>debido a tratamiento inadecuado de información sujeta a confidencialidad, del manejo inadecuado de datos personales de los sujetos procesales</t>
  </si>
  <si>
    <t xml:space="preserve">	RGE-CID-74</t>
  </si>
  <si>
    <t>1. Los abogados responsables del proceso extraen y validan periódicamente los datos de contacto de los sujetos procesales desde la hoja de vida suministrada por la Dirección de Talento Humano, asegurando el envío de comunicaciones a la última dirección registrada y al correo electrónico personal autorizado para notificaciones.</t>
  </si>
  <si>
    <t>Los colaboradores de la Oficina de Control Interno Disciplinario realziarn sguimiento y actualización de datos de contacto en el libro de correspondencia.</t>
  </si>
  <si>
    <t>1. Registro de envío de comunicaciones y notificaciones remitidos por aplicativo de correspondencia institucional y sus respectivas constancias de recepción.</t>
  </si>
  <si>
    <t>trimestral</t>
  </si>
  <si>
    <t>En caso de materialización del riesgo, el Jefe de Oficina de Control Interno Disciplinario indicará a los colaboradores que deben enviar comunicación al sujeto procesal correspondiente de manera inmediata.
El colaborador corrobora información de contacto suministrada por la Dirección de Talento Humano y envía la comunicación al sujeto procesal correspondiente; adicionalmente, envía comunicación al destinatario errado donde se le indica hacer caso omiso al mensaje e indicar que la información recibida cuenta con reserva legal y en caso de ser divulgada por él acarrearía sanciones señaladas en la ley</t>
  </si>
  <si>
    <t>o deficiencias en la gestión de la correspondencia y notificaciones.</t>
  </si>
  <si>
    <t xml:space="preserve">20. CONTROL INTERNO </t>
  </si>
  <si>
    <t>20. Verificar la efectividad del Sistema de control interno en la Subred Integrada de Servicios de Salud Sur mediante la evaluación y análisis de la gestion de los procesos, basados en la gestion del riesgo, con el fin de generar recomendaciones que orienten y contribuyan al mejoramiento continuo de la entidad, en concordancia con el Direccionamiento Estratégico.</t>
  </si>
  <si>
    <t>por resultados erróneos e inconsistencias en los trabajos de auditoría interna,</t>
  </si>
  <si>
    <t>debido a debilidades en el conocimiento, inexperiencia del personal auditor</t>
  </si>
  <si>
    <t>RGE-CIN-75</t>
  </si>
  <si>
    <t xml:space="preserve">1. El jefe de Control Interno trimestralmente propenderá por la actualización permanente del Equipo de Trabajo OCI, frente a los criterios, lineamientos, metodologías y procedimientos, relacionados con desarrollo de auditorias internas, con el fin de fortalecer las competencias del equipo </t>
  </si>
  <si>
    <t xml:space="preserve">El jefe de OCI revisará continúamente las capacitaciones en el tema de auditoria interna y/o relacionados en entidades nacionales o distritales. (Sin costo)
2. Socializará permanente las actualizaciones normativas al equipo de trabajo.
3. Al igual que realizará referenciación continúa con otras entidades sobre los temas de auditoría. </t>
  </si>
  <si>
    <t xml:space="preserve">1. Lista de asistencia capacitaciones.
2. Correos informativos al equipo OCI de actualizaciones normativas.
3. Correo y/o Documentos de referencia. </t>
  </si>
  <si>
    <t>Control Interno</t>
  </si>
  <si>
    <t>Jefe Oficina Control interno</t>
  </si>
  <si>
    <t xml:space="preserve">1. Solicitar al area de TIC, el desmonte de la publicación cargada en el componente de Transparencia y acceso a la información publica de la pagina web https://www.subredsur.gov.co/
2. Realizar la correción del informe de auditoría o seguimiento que presento inconsistencias o errores en la información registrada.
3. Generación de comunicación al proceso auditado, donde subsane las situaciones presentandas en el informe inicial.
4. Solicitud de publicación al área TIC, del informe corregido en transparencia de la página web de la entidad. 
</t>
  </si>
  <si>
    <t>Control interno</t>
  </si>
  <si>
    <t xml:space="preserve">Jefe de oficina </t>
  </si>
  <si>
    <t>y adherencia al procedimiento.</t>
  </si>
  <si>
    <t>1. El jefe de control interno revisará permamentemente los informes preliminares antes de ser enviados a los líderes de los procesos y/o grupos de valor correspondientes, con el propósito de asegurar la entrega de informes precisos, objetivos, claros, concisos, constructivos, completos y oportunos para lo anterior, se verifica la completitud y claridad de los informes frente a los criterios establecidos. En el caso de identificar oportunidades de mejoras, se devuelve al auditor para efectuar los ajustes pertinentes.</t>
  </si>
  <si>
    <t xml:space="preserve">El auditor designado enviará correo remisiorio con el respectivo preinforme para revisión de jefe oficina.
posterior se obtiene respuesta por parte del Jefe de oficina OCI con sus respectivos ajustes.Remisión via correo electronico y/o comunicación oficial del informe preliminar al auditado. por ultimo el jefe de Oci realiza reunión cierre con el proceso auditado. </t>
  </si>
  <si>
    <t xml:space="preserve">1. Correo electronico informe preliminar -auditor
2.Correo electronico con observaciones o correciones si aplica por el jefe de oficina.
3. Correo informe preliminar a lider de proceso auditado.
4. acta de reunión cierre de auditorias y/o correo electronico cuando no se hace reunión de cierre. </t>
  </si>
  <si>
    <t>Viviana Catherine Murillo Ulloa
Líder Administración del Riesgo Institucional</t>
  </si>
  <si>
    <r>
      <rPr>
        <b/>
        <sz val="11"/>
        <rFont val="Arial"/>
        <family val="2"/>
      </rPr>
      <t>Determinar Probabilidad:</t>
    </r>
    <r>
      <rPr>
        <sz val="11"/>
        <rFont val="Arial"/>
        <family val="2"/>
      </rPr>
      <t xml:space="preserve"> Estimar la posibilidad de ocurrencia del riesgo que puede ser medida con criterios de frecuencia (por ejemplo número de veces en un tiempo determinado) o de factibilidad, teniendo en cuenta la presencia de factores internos y externos que pueden propiciar el riesgo. Para colocar esta calificación se debe utilizar los criterios dados en la descripción de la siguiente tabla.</t>
    </r>
  </si>
  <si>
    <t>NIVEL</t>
  </si>
  <si>
    <t>DESCRIPCIÓN</t>
  </si>
  <si>
    <t>FRECUENCIA</t>
  </si>
  <si>
    <t>Casi Seguro</t>
  </si>
  <si>
    <t>Se espera que el evento ocurra en la mayoría de las circunstancias</t>
  </si>
  <si>
    <t>Más de 1 vez al año</t>
  </si>
  <si>
    <t>Probable</t>
  </si>
  <si>
    <t>Es viable que el evento ocurra en la mayoría de las circunstancias</t>
  </si>
  <si>
    <t>Al menos 1 vez en el último año</t>
  </si>
  <si>
    <t>Posible</t>
  </si>
  <si>
    <t>El evento podrá ocurrir en algún momento</t>
  </si>
  <si>
    <t>Al menos 1 vez en los últimos 2 años</t>
  </si>
  <si>
    <t>Improbable</t>
  </si>
  <si>
    <t>El evento puede ocurrir en algún momento</t>
  </si>
  <si>
    <t>Al menos 1 vez en los últimos 5 años</t>
  </si>
  <si>
    <t>Rara vez</t>
  </si>
  <si>
    <t>El evento puede ocurrir solo en circunstancias excepcionales (poco comunes o anormales).</t>
  </si>
  <si>
    <t>No se ha presentado en los últimos 5 años</t>
  </si>
  <si>
    <r>
      <t xml:space="preserve">Determinar Consecuencias o Nivel de Impacto: </t>
    </r>
    <r>
      <rPr>
        <sz val="11"/>
        <rFont val="Arial"/>
        <family val="2"/>
      </rPr>
      <t>Estimar las consecuencias que puede ocasionar a la organización la materialización del riesgo. Se tienen en cuenta las consecuencias potenciales establecidas en la Identificación del riesgo. Su clasificación se hace con base en las categorías presentadas en la siguiente tabla.</t>
    </r>
  </si>
  <si>
    <t>IMPACTO EN LA INFORMACIÓN
(CONFIDENCIALIDAD-DISPONIBILIDAD-INTEGRIDAD)</t>
  </si>
  <si>
    <t>IMPACTO LEGAL</t>
  </si>
  <si>
    <t>IMPACTO EN LA CREDIBILIDAD DE LA ENTIDAD-IMAGEN</t>
  </si>
  <si>
    <t>IMPACTO EN LO OPERATIVO</t>
  </si>
  <si>
    <t>IMPACTO EN INFRAESTRUCTURA</t>
  </si>
  <si>
    <t>IMPACTO EN LA SALUD DEL USUARIO Y/O FUNCIONARIO - COLABORADOR</t>
  </si>
  <si>
    <t>IMPACTO EN EL AMBIENTE</t>
  </si>
  <si>
    <t>IMPACTO EN LOS RECURSOS FINANCIEROS</t>
  </si>
  <si>
    <t xml:space="preserve">IMPACTO EN LOS RIESGOS DE CORRUPCIÓN </t>
  </si>
  <si>
    <t>VALOR</t>
  </si>
  <si>
    <t>NIVEL DE IMPACTO</t>
  </si>
  <si>
    <t xml:space="preserve">NIVEL DE IMPACTO </t>
  </si>
  <si>
    <t>20(Corrupción)</t>
  </si>
  <si>
    <t>CATASTRÓFICO</t>
  </si>
  <si>
    <t>Riesgo cuya materialización DAÑARÍA GRAVEMENTE  el desarrollo del proceso y el cumplimiento de sus objetivos, impidiendo que este se LOGRE.</t>
  </si>
  <si>
    <t>10(Corrupción)</t>
  </si>
  <si>
    <t>MAYOR</t>
  </si>
  <si>
    <t>Genera Altas consecuencias sobre la entidad</t>
  </si>
  <si>
    <t>5(Corrupción)</t>
  </si>
  <si>
    <t>MODERADO</t>
  </si>
  <si>
    <t>Genera medianas consecuencias sobre la entidad</t>
  </si>
  <si>
    <t>Catastrófico</t>
  </si>
  <si>
    <t>Estratégica</t>
  </si>
  <si>
    <t>Intervención-Sanción</t>
  </si>
  <si>
    <t>Usuarios del País</t>
  </si>
  <si>
    <t>Parada total del proceso</t>
  </si>
  <si>
    <t>Pérdida Total</t>
  </si>
  <si>
    <t>Muerte</t>
  </si>
  <si>
    <t>Muerte, liberación de tóxicos en lugares alejados con efecto nocivo, enormes costos financieros</t>
  </si>
  <si>
    <t>Pérdida total de los recursos financieros afectando el flujo de caja y presupuesto de la entidad</t>
  </si>
  <si>
    <t>Detrimento de calidad de vida de la comunidad por la perdida de bien o servicios o los recursos públicos</t>
  </si>
  <si>
    <t>Riesgo cuya materialización DAÑARIA SIGNIFICATIVAMENTE el desarrollo del proceso y el cumplimiento de sus objetivos, impidiendo que éste se desarrolle en FORMA NORMAL.</t>
  </si>
  <si>
    <t>Mayor</t>
  </si>
  <si>
    <t>Institucional</t>
  </si>
  <si>
    <t>Investigación Fiscal</t>
  </si>
  <si>
    <t xml:space="preserve">Usuario de la Región </t>
  </si>
  <si>
    <t>Intermitencia en el servicio</t>
  </si>
  <si>
    <t>Daños grandes y/o permanentes sin daño funcional</t>
  </si>
  <si>
    <t>Lesiones graves y/o permanentes.</t>
  </si>
  <si>
    <t>Lesiones extensas, perdida de la capacidad productiva, liberación en lugares alejados contenida con asistencia externa y poco impacto nocivo, pérdida financiera importante</t>
  </si>
  <si>
    <t>Pérdida parcial de los recursos financieros afectando el flujo de caja y presupuesto de la entidad</t>
  </si>
  <si>
    <t>Intervención de los Organos de control</t>
  </si>
  <si>
    <t>Riesgo cuya materialización CAUSARÍA UN DETERIORO en el desarrollo del proceso, y DIFICULTANDO O RETRASANDO el cumplimiento de sus objetivos.</t>
  </si>
  <si>
    <t>Moderado</t>
  </si>
  <si>
    <t>relativa al proceso</t>
  </si>
  <si>
    <t>Investigación Disciplinaria</t>
  </si>
  <si>
    <t>Usuarios de la Ciudad</t>
  </si>
  <si>
    <t>Cambios en la interacción de procesos</t>
  </si>
  <si>
    <t>Requiere Intervención externa</t>
  </si>
  <si>
    <t>Requiere tratamiento médico.</t>
  </si>
  <si>
    <t>Exige tratamiento médico, liberación en el lugar contenida con asistencia externa, pérdida financiera alta</t>
  </si>
  <si>
    <t>Perdida de menor cuantía de los recursos financieros que afecta el flujo de caja y presupuesto de la entidad</t>
  </si>
  <si>
    <t xml:space="preserve">Procesos sancionatorios, disciplinarios y fiscales en contra de la Entidad. </t>
  </si>
  <si>
    <t>MENOR</t>
  </si>
  <si>
    <t>Riesgo que causa un DAÑO MENOR en el desarrollo del proceso y que no afecta mayormente el cumplimiento de sus objetivos.</t>
  </si>
  <si>
    <t>Menor</t>
  </si>
  <si>
    <t>Grupo de trabajo</t>
  </si>
  <si>
    <t>Demandas</t>
  </si>
  <si>
    <t>Todos los colaboradores</t>
  </si>
  <si>
    <t>Cambios en los procedimientos</t>
  </si>
  <si>
    <t>Requiere Intervención interna</t>
  </si>
  <si>
    <t>Tratamiento de primeros auxilios.</t>
  </si>
  <si>
    <t>Tratamiento de primeros auxilios, liberación en el sitio contenida inmediatamente, pérdida financiera media</t>
  </si>
  <si>
    <t>Perdida baja de cuantía de los recursos financiero que NO afecta el presupuesto en la entidad pero afecta flujo de caja.</t>
  </si>
  <si>
    <t xml:space="preserve">NO APLICA PARA RIESGOS DE CORRUPCIÓN </t>
  </si>
  <si>
    <t>INSIGNIFICANTE</t>
  </si>
  <si>
    <t>Riesgo cuya materialización PODRIA TENER UN PEQUEÑO O NULO EFECTO en el desarrollo del proceso/procedimiento, y NO AFECTA el cumplimiento de sus objetivos.</t>
  </si>
  <si>
    <t>Insignificante</t>
  </si>
  <si>
    <t>Personal</t>
  </si>
  <si>
    <t>Multas</t>
  </si>
  <si>
    <t>Grupos de colaboradores</t>
  </si>
  <si>
    <t>Ajustes a una actividad concreta</t>
  </si>
  <si>
    <t>Ningún daño.</t>
  </si>
  <si>
    <t>Sin lesiones, pérdida financiera baja, impacto ambiental insignificante</t>
  </si>
  <si>
    <t>Perdida que No afecta el flujo de caja y presupuesto de la entidad</t>
  </si>
  <si>
    <r>
      <t xml:space="preserve">Calificación de los controles </t>
    </r>
    <r>
      <rPr>
        <sz val="14"/>
        <rFont val="Arial"/>
        <family val="2"/>
      </rPr>
      <t>El dueño del proceso identifica los controles que tiene implementados actualmente para minimizar o prevenir el riesgo, estos se valoran para determinar su efectividad, eficacia y eficiencia, de acuerdo con la siguiente tabla:</t>
    </r>
  </si>
  <si>
    <r>
      <t xml:space="preserve">Calificación deL Diseño  los controles </t>
    </r>
    <r>
      <rPr>
        <sz val="12"/>
        <rFont val="Arial"/>
        <family val="2"/>
      </rPr>
      <t>El dueño del proceso identifica los controles que tiene implementados actualmente para minimizar o prevenir el riesgo, estos se valoran para determinar su efectividad, eficacia y eficiencia, de acuerdo con la siguiente tabla:</t>
    </r>
  </si>
  <si>
    <t>No.</t>
  </si>
  <si>
    <t>Riesgo</t>
  </si>
  <si>
    <t>Descripción del Control</t>
  </si>
  <si>
    <t>Criterio de Evaluación</t>
  </si>
  <si>
    <t>Aspecto a evaluar en el diseño del control</t>
  </si>
  <si>
    <t xml:space="preserve">Opción de respuesta al criterio de evaluación </t>
  </si>
  <si>
    <t xml:space="preserve">
Peso en la evaluación del diseño del control </t>
  </si>
  <si>
    <t xml:space="preserve">RANGO DE CALIFICACIÓN DEL DISEÑO </t>
  </si>
  <si>
    <t xml:space="preserve">RESULTADO- PESO EN LA EVALUACIÓN DEL DISEÑO DEL CONTROL </t>
  </si>
  <si>
    <t>Sí el resultado de las calificaciones del control o el promedio en el diseño de los controles, está por debajo del 96%, se debe establecer un Plan de Acción que permita tener un control o controles bien diseñados.</t>
  </si>
  <si>
    <t>DEBIL</t>
  </si>
  <si>
    <t>Calificación entre 0 y 85</t>
  </si>
  <si>
    <t>PJE</t>
  </si>
  <si>
    <t>Calificación entre  86 - 95</t>
  </si>
  <si>
    <t>Describa el control determinado para el riesgo identificado</t>
  </si>
  <si>
    <t>1.1 Asignación del Responsable</t>
  </si>
  <si>
    <t>Existe un responsable asignado a la ejecución del control?</t>
  </si>
  <si>
    <t>Asignado</t>
  </si>
  <si>
    <t>FUERTE</t>
  </si>
  <si>
    <t>Calificación entre 96 - 100</t>
  </si>
  <si>
    <t>No Asignado</t>
  </si>
  <si>
    <t>1.2 Segregación y autoriad del responsable</t>
  </si>
  <si>
    <t>El responsable tiene la oportunidad y adecuada segregación de funciones en la ejecución del control?</t>
  </si>
  <si>
    <t>Adecuado</t>
  </si>
  <si>
    <t>RANGO DE CALIFICACIÓN DE LA EJECUCIÓN</t>
  </si>
  <si>
    <t xml:space="preserve">RESULTADO- PESO DE LA EJECUCIÓN DEL CONTROL </t>
  </si>
  <si>
    <t>La primera línea de defensa debe asegurarse que el control se ejecute, posteriromente se confirma con las actividades de evaluación realizadas por auditoria interna o control interno.</t>
  </si>
  <si>
    <t>Inadecuado</t>
  </si>
  <si>
    <t>El control se ejecuta de manera consistente por parte del responsable.</t>
  </si>
  <si>
    <t>2. Periodicidad</t>
  </si>
  <si>
    <t>¿La oportunidad en que se ejecuta el control ayuda a prevenir la mitigación del riesgo o a detectar la materialización del riesgo de manera oportuna?</t>
  </si>
  <si>
    <t>Oportuna</t>
  </si>
  <si>
    <t xml:space="preserve">El control se ejecuta algunas veces por parte del responsable </t>
  </si>
  <si>
    <t>Inoportuna</t>
  </si>
  <si>
    <t xml:space="preserve">El control no se ejecuta por parte del responsable </t>
  </si>
  <si>
    <t>3 Próposito</t>
  </si>
  <si>
    <t>¿Las actividades que se desarrollan en el control realmente buscan por sí sola prevenir o detectar las causas que pueden dar origen al riesgo, ejemplo: verificar, validar, cotejar, comparar, revisar, etc.?</t>
  </si>
  <si>
    <t>Prevenir</t>
  </si>
  <si>
    <t>Detectar</t>
  </si>
  <si>
    <t>Peso del diseño individual o promedio de los controles.(DISEÑO).</t>
  </si>
  <si>
    <t>El control se ejecuta de manera consistente por los responsables
(EJECUCIÓN).</t>
  </si>
  <si>
    <t>Solidez individual de cada control 
Fuerte:100
Moderado: 50
Débil: 0</t>
  </si>
  <si>
    <t>Aplica Plan de Acción para fortalecer el control 
SI/NO</t>
  </si>
  <si>
    <t># de columnas en la matriz de riesgo que se desplaza en el eje de la probabilidad</t>
  </si>
  <si>
    <t># de columnas en la matriz de riesgo que se desplaza en el eje de Impacto</t>
  </si>
  <si>
    <t>No es un control</t>
  </si>
  <si>
    <t>Fuerte
Calificación entre 96 y 100</t>
  </si>
  <si>
    <t>Fuerte: siempre se ejecuta</t>
  </si>
  <si>
    <t xml:space="preserve">Fuerte + Fuerte = Fuerte </t>
  </si>
  <si>
    <t xml:space="preserve">No </t>
  </si>
  <si>
    <t>4. Cómo se realiza la actividad de control</t>
  </si>
  <si>
    <t>¿La fuente de información que utiliza en el desarrollo del control es información confiable que permita mitigar el riesgo?.</t>
  </si>
  <si>
    <t>Confiable</t>
  </si>
  <si>
    <t>Moderado: algunas veces</t>
  </si>
  <si>
    <t>Fuerte + Moderado= Moderado</t>
  </si>
  <si>
    <t xml:space="preserve">Si </t>
  </si>
  <si>
    <t>No confiable</t>
  </si>
  <si>
    <t>Débil: No se ejecuta</t>
  </si>
  <si>
    <t>Fuerte + Débil= Débil</t>
  </si>
  <si>
    <t>5. Qué pasa con las observaciones o desviaciones</t>
  </si>
  <si>
    <t xml:space="preserve">¿Las observaciones, desviaciones o diferencias identificadas como resultados de la ejecución del cntrol son investigadas y resuleltas de manera oportuna?. </t>
  </si>
  <si>
    <t>Se investigan y resuelven oportunamente</t>
  </si>
  <si>
    <t>Moderado
Calificación entre 86 y 95</t>
  </si>
  <si>
    <t>Moderado+ Fuerte = Moderado</t>
  </si>
  <si>
    <t>No se investigan y resuelven oportunamente</t>
  </si>
  <si>
    <t>Moderado+ Moderado = Moderado</t>
  </si>
  <si>
    <t xml:space="preserve">6. Evidencia de la ejecución del control </t>
  </si>
  <si>
    <t>¿Se deja evidencia o rastro de la ejecución del control, que permita a cualquier tercero con la evidencia, llegar a la misma conclusión?.</t>
  </si>
  <si>
    <t>Completa</t>
  </si>
  <si>
    <t>Moderado+Débil = Débil</t>
  </si>
  <si>
    <t>Incompleta</t>
  </si>
  <si>
    <t>Débil
Calificación entre 0 y 85</t>
  </si>
  <si>
    <t>Débil+ Fuerte = Débil</t>
  </si>
  <si>
    <t>No existe</t>
  </si>
  <si>
    <t>Débil+ Moderado =Débil</t>
  </si>
  <si>
    <t xml:space="preserve">TOTAL </t>
  </si>
  <si>
    <t>Débil+ Débil =Débil</t>
  </si>
  <si>
    <t>Fuente:  Guía para la Administración de Riesgo y el Diseño de Controles en Entidades Públicas, Versión 4 DAFP 2018.  Adaptación Subproceso Planeación Estratégica Mayo/19 V1.</t>
  </si>
  <si>
    <t xml:space="preserve">Cuadrantes a Disminuir </t>
  </si>
  <si>
    <r>
      <t xml:space="preserve">Calificación de los controles </t>
    </r>
    <r>
      <rPr>
        <sz val="11"/>
        <rFont val="Arial"/>
        <family val="2"/>
      </rPr>
      <t>El dueño del proceso identifica los controles que tiene implementados actualmente para minimizar o prevenir el riesgo, estos se valoran para determinar su efectividad, eficacia y eficiencia, de acuerdo con la siguiente tabla:</t>
    </r>
  </si>
  <si>
    <t xml:space="preserve">Riesgo </t>
  </si>
  <si>
    <t>DESCRIPCIÓN DEL CONTROL</t>
  </si>
  <si>
    <t>PARÁMETROS</t>
  </si>
  <si>
    <t>CRITERIOS</t>
  </si>
  <si>
    <t>EVALUACIÓN</t>
  </si>
  <si>
    <t>PUNTAJE</t>
  </si>
  <si>
    <t>RANGO DE CALIFICACIÓN DE CONTROLES</t>
  </si>
  <si>
    <t>DEPENDIENDO SI EL CONTROL AFECTA PROBABILIDAD O IMPACTO DESPLAZA EN LA MATRIZ DE EVALUACIÓN  DEL RIESGO</t>
  </si>
  <si>
    <t>SÍ</t>
  </si>
  <si>
    <t>Criterio en el que incide</t>
  </si>
  <si>
    <r>
      <t xml:space="preserve">¿El control previene la materialización del riesgo (afecta </t>
    </r>
    <r>
      <rPr>
        <b/>
        <sz val="10"/>
        <color rgb="FF1F497D"/>
        <rFont val="Arial"/>
        <family val="2"/>
      </rPr>
      <t>probabilidad</t>
    </r>
    <r>
      <rPr>
        <sz val="10"/>
        <rFont val="Arial"/>
        <family val="2"/>
      </rPr>
      <t>)</t>
    </r>
  </si>
  <si>
    <r>
      <t xml:space="preserve">CUADRANTES A DISMINUIR EN LA </t>
    </r>
    <r>
      <rPr>
        <b/>
        <sz val="10"/>
        <color rgb="FF1F497D"/>
        <rFont val="Arial"/>
        <family val="2"/>
      </rPr>
      <t>PROBABILIDAD</t>
    </r>
  </si>
  <si>
    <r>
      <t xml:space="preserve">CUADRANTES A DISMINUIR EN EL </t>
    </r>
    <r>
      <rPr>
        <b/>
        <sz val="10"/>
        <color rgb="FF1F497D"/>
        <rFont val="Arial"/>
        <family val="2"/>
      </rPr>
      <t>IMPACTO</t>
    </r>
  </si>
  <si>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</si>
  <si>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(Hacia abajo)</t>
  </si>
  <si>
    <t>(Hacia la Izquierda)</t>
  </si>
  <si>
    <t>Herramientas para ejercer el Control</t>
  </si>
  <si>
    <t>Posee una herramienta para ejercer el control.</t>
  </si>
  <si>
    <t>Entre 0 - 50</t>
  </si>
  <si>
    <t>Existen manuales instructivos o procedimientos para el manejo de la herramienta</t>
  </si>
  <si>
    <t>Entre 51 - 75</t>
  </si>
  <si>
    <t>En el tiempo que lleva la herramienta ha demostrado ser efectiva</t>
  </si>
  <si>
    <t>Entre 76 - 100</t>
  </si>
  <si>
    <t>Seguimiento al Control</t>
  </si>
  <si>
    <t>Están definidos los responsables de la ejecución del control y seguimiento</t>
  </si>
  <si>
    <t>La frecuencia de la ejecución del control y seguimiento es adecuada</t>
  </si>
  <si>
    <t>TOTAL</t>
  </si>
  <si>
    <t>Cuadrantes a Disminuir</t>
  </si>
  <si>
    <t xml:space="preserve">RIESGO DE CORRUPCIÓN: </t>
  </si>
  <si>
    <r>
      <t xml:space="preserve">PROBABILIDAD: </t>
    </r>
    <r>
      <rPr>
        <b/>
        <sz val="18"/>
        <color rgb="FF92D050"/>
        <rFont val="Arial Narrow"/>
        <family val="2"/>
      </rPr>
      <t>Corrupción</t>
    </r>
  </si>
  <si>
    <t>CUESTIONARIO PARA DETERMINAR EL IMPACTO EN LOS POSIBLES RIESGOS DE CORRUPCIÓN</t>
  </si>
  <si>
    <t>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que suceda.</t>
  </si>
  <si>
    <t xml:space="preserve">N.° </t>
  </si>
  <si>
    <t xml:space="preserve">PREGUNTA: </t>
  </si>
  <si>
    <t>RESPUESTA</t>
  </si>
  <si>
    <t>Nivel</t>
  </si>
  <si>
    <t>Descriptor</t>
  </si>
  <si>
    <t xml:space="preserve">Descripción </t>
  </si>
  <si>
    <t xml:space="preserve">Frecuencia </t>
  </si>
  <si>
    <t xml:space="preserve">SI EL RIESGO DE CORRUPCIÓN SE MATERIALIZA PODRÍA... </t>
  </si>
  <si>
    <t xml:space="preserve">SÍ </t>
  </si>
  <si>
    <t xml:space="preserve">NO </t>
  </si>
  <si>
    <t>Casi seguro</t>
  </si>
  <si>
    <t xml:space="preserve">Se espera que el evento ocurra en la mayoría de las circunstancias. </t>
  </si>
  <si>
    <t>Mas de 1 vez al año.</t>
  </si>
  <si>
    <t>¿Afectar al grupo de funcionarios del proceso?</t>
  </si>
  <si>
    <t>x</t>
  </si>
  <si>
    <t xml:space="preserve">Es viable que el evento ocurra en la mayoria de las circunstancias. </t>
  </si>
  <si>
    <t>Al menos 1 vez en el último año.</t>
  </si>
  <si>
    <t>¿Afectar el cumplimiento de metas y objetivos de la dependencia?</t>
  </si>
  <si>
    <t>El evento podrá ocurrir en algún momento.</t>
  </si>
  <si>
    <t>Al menos 1 vez en los últimos 2 año.</t>
  </si>
  <si>
    <t>¿Afectar el cumplimiento de misión de la entidad?</t>
  </si>
  <si>
    <t xml:space="preserve">Improbable </t>
  </si>
  <si>
    <t>Al menos 1 vez en el últimos 5 año.</t>
  </si>
  <si>
    <t>¿Afectar el cumplimiento de la misión del sector al que pertenece la entidad?</t>
  </si>
  <si>
    <t xml:space="preserve">El evento puede ocurrir solo en circuntancias excepcionales (poco comunes o anormales) </t>
  </si>
  <si>
    <t>No se a presentado en los últimos 5 años.</t>
  </si>
  <si>
    <t>¿Generar pérdida de confianza de la entidad, afectando su reputación?</t>
  </si>
  <si>
    <t>¿Generar pérdida de recursos económicos?</t>
  </si>
  <si>
    <t>¿Afectar la generación de los productos o la prestación de servicios?</t>
  </si>
  <si>
    <t xml:space="preserve">DEFINICION DEL RIESGO DE CORRUPCIÓN </t>
  </si>
  <si>
    <t>¿Dar lugar al detrimento de calidad de vida de la comunidad por la pérdida del bien, servicios o recursos públicos?</t>
  </si>
  <si>
    <t>Descripción del Riesgo</t>
  </si>
  <si>
    <t xml:space="preserve">Acción u 
omisión </t>
  </si>
  <si>
    <t>Uso del 
poder</t>
  </si>
  <si>
    <t>Desviar la Gestión 
de lo Público</t>
  </si>
  <si>
    <t xml:space="preserve">Beneficio privado </t>
  </si>
  <si>
    <t>¿Generar pérdida de información de la entidad?</t>
  </si>
  <si>
    <t xml:space="preserve">Posibilidad de recibir o solicitar cualquier dádiva o beneficio a nombre propio o de terceros con el fin de celebrar un contrato. </t>
  </si>
  <si>
    <t>¿Generar intervención de los órganos de control, de la Fiscalía u otro ente?</t>
  </si>
  <si>
    <t>¿Dar lugar a procesos sancionatorios?</t>
  </si>
  <si>
    <t>¿Dar lugar a procesos disciplinarios?</t>
  </si>
  <si>
    <t>¿Dar lugar a procesos fiscales?</t>
  </si>
  <si>
    <t>MAPA DE RIESGOS DE CORRUPCIÓN</t>
  </si>
  <si>
    <t>¿Dar lugar a procesos penales?</t>
  </si>
  <si>
    <t>¿Generar pérdida de credibilidad del sector?</t>
  </si>
  <si>
    <t>CASI SEGURO</t>
  </si>
  <si>
    <t>Muy Alta
100%</t>
  </si>
  <si>
    <t>¿Ocasionar lesiones físicas o pérdida de vidas humanas?</t>
  </si>
  <si>
    <t>PROBABLE</t>
  </si>
  <si>
    <t>Alta
80%</t>
  </si>
  <si>
    <t>¿Afectar la imagen regional?</t>
  </si>
  <si>
    <t>POSIBLE</t>
  </si>
  <si>
    <t>Media
60%</t>
  </si>
  <si>
    <t xml:space="preserve">¿Afectar la imagen nacional? </t>
  </si>
  <si>
    <t>IMPROBABLE</t>
  </si>
  <si>
    <t>Baja
40%</t>
  </si>
  <si>
    <t xml:space="preserve">¿Generar daño ambiental? </t>
  </si>
  <si>
    <t>RARA VEZ</t>
  </si>
  <si>
    <t>Muy Baja
20%</t>
  </si>
  <si>
    <r>
      <t xml:space="preserve">Responder afirmativamente de </t>
    </r>
    <r>
      <rPr>
        <b/>
        <sz val="10"/>
        <rFont val="Arial"/>
        <family val="2"/>
      </rPr>
      <t>UNA a CINCO</t>
    </r>
    <r>
      <rPr>
        <sz val="10"/>
        <rFont val="Arial"/>
        <family val="2"/>
      </rPr>
      <t xml:space="preserve"> preguntas(s) genera un impacto </t>
    </r>
    <r>
      <rPr>
        <b/>
        <sz val="10"/>
        <rFont val="Arial"/>
        <family val="2"/>
      </rPr>
      <t>MODERADO</t>
    </r>
  </si>
  <si>
    <t>Moderado
60%</t>
  </si>
  <si>
    <t>Mayor
80%</t>
  </si>
  <si>
    <t>Catastrófico
100%</t>
  </si>
  <si>
    <r>
      <t xml:space="preserve">Responder afirmativamente de </t>
    </r>
    <r>
      <rPr>
        <b/>
        <sz val="10"/>
        <rFont val="Arial"/>
        <family val="2"/>
      </rPr>
      <t>SEIS a ONCE</t>
    </r>
    <r>
      <rPr>
        <sz val="10"/>
        <rFont val="Arial"/>
        <family val="2"/>
      </rPr>
      <t xml:space="preserve"> preguntas(s) genera un impacto </t>
    </r>
    <r>
      <rPr>
        <b/>
        <sz val="10"/>
        <rFont val="Arial"/>
        <family val="2"/>
      </rPr>
      <t>MAYOR</t>
    </r>
  </si>
  <si>
    <r>
      <t>Responder afirmativamente de</t>
    </r>
    <r>
      <rPr>
        <b/>
        <sz val="10"/>
        <rFont val="Arial"/>
        <family val="2"/>
      </rPr>
      <t xml:space="preserve"> DOCE a DIECINUEVE</t>
    </r>
    <r>
      <rPr>
        <sz val="10"/>
        <rFont val="Arial"/>
        <family val="2"/>
      </rPr>
      <t xml:space="preserve"> preguntas(s) genera un impacto </t>
    </r>
    <r>
      <rPr>
        <b/>
        <sz val="10"/>
        <rFont val="Arial"/>
        <family val="2"/>
      </rPr>
      <t>CATRASTRÓFICO</t>
    </r>
  </si>
  <si>
    <t xml:space="preserve">1 a 5 
respuestas </t>
  </si>
  <si>
    <t>EXTREMO</t>
  </si>
  <si>
    <t>ALTO</t>
  </si>
  <si>
    <t>BAJO</t>
  </si>
  <si>
    <t>Genera altas consecuencias sobre la entidad.</t>
  </si>
  <si>
    <t>6 a 11 
respuestas</t>
  </si>
  <si>
    <t xml:space="preserve">CATASTRÓFICO </t>
  </si>
  <si>
    <t>Genera consecuencias desastrosas para la entidad</t>
  </si>
  <si>
    <t>12 a 19 respuestas</t>
  </si>
  <si>
    <r>
      <t xml:space="preserve">PROBABILIDAD: </t>
    </r>
    <r>
      <rPr>
        <b/>
        <sz val="18"/>
        <color rgb="FF92D050"/>
        <rFont val="Arial Narrow"/>
        <family val="2"/>
      </rPr>
      <t>Operacional</t>
    </r>
  </si>
  <si>
    <r>
      <t xml:space="preserve">PROBABILIDAD:  </t>
    </r>
    <r>
      <rPr>
        <sz val="11"/>
        <color theme="0"/>
        <rFont val="Arial"/>
        <family val="2"/>
      </rPr>
      <t>se entiende la posibilidad de ocurrencia del riesgo. Estará asociada a la exposición al riesgo del proceso o actividad que se esté analizando. La probabilidad inherente será el número de veces que se pasa por el punto de riesgo en el periodo de 1 año. Para colocar esta calificación se debe utilizar los criterios dados en la descripción de la siguiente tabla.</t>
    </r>
  </si>
  <si>
    <t xml:space="preserve">Nivel </t>
  </si>
  <si>
    <t>Frecuencia a la Actividad</t>
  </si>
  <si>
    <t>Probabilidad</t>
  </si>
  <si>
    <t xml:space="preserve">Muy Alta </t>
  </si>
  <si>
    <t>La actividad que conlleva el riesgo se ejecuta masde 5000 veces por año</t>
  </si>
  <si>
    <t>Alta</t>
  </si>
  <si>
    <t>La actividad que conlleva el riesgo se ejecuta minimo 500 veces al año y maximo 5000 veces por año</t>
  </si>
  <si>
    <t>Media</t>
  </si>
  <si>
    <t xml:space="preserve">La actividad que conlleva el riesgo se ejecuta de 24 a 500 veces por año </t>
  </si>
  <si>
    <t>Baja</t>
  </si>
  <si>
    <t xml:space="preserve">La actividad que conlleva el riesgo se ejecuta de 3 a 24 veces por año </t>
  </si>
  <si>
    <t xml:space="preserve">Muy Baja </t>
  </si>
  <si>
    <t xml:space="preserve">La actividad que conlleva el riesgo se ejecuta como maximos 2 veces por año </t>
  </si>
  <si>
    <r>
      <t xml:space="preserve">IMPACTO: </t>
    </r>
    <r>
      <rPr>
        <b/>
        <sz val="18"/>
        <color rgb="FF92D050"/>
        <rFont val="Arial Narrow"/>
        <family val="2"/>
      </rPr>
      <t>Operacional</t>
    </r>
  </si>
  <si>
    <t>IMPACTO:  las consecuencias que puede ocasionar a la organización la materialización del riesgo.</t>
  </si>
  <si>
    <t xml:space="preserve">Afectación Económica  </t>
  </si>
  <si>
    <t>Reputacional</t>
  </si>
  <si>
    <t>Catastrofico 100%</t>
  </si>
  <si>
    <t>Mayor 500 SMLMV</t>
  </si>
  <si>
    <t xml:space="preserve">El riesgo afecta la imagen de la entidad a nivel nacional con efecto publicitario sostenido a nivel pais. </t>
  </si>
  <si>
    <t>Mayor 80%</t>
  </si>
  <si>
    <t>Entre 100 y 500 SMLMV</t>
  </si>
  <si>
    <t>El riesgo afecta la imagen de la entidad con efecto publicitario sostenido a nivel de sector administrativo, nivel departamental o municipal.</t>
  </si>
  <si>
    <t>Moderado 60%</t>
  </si>
  <si>
    <t>Entre 50 y 100 SMLMV</t>
  </si>
  <si>
    <t>El Riesgo afecta la imagen de la entidad con algunos usuarios de relevancia frente al logro de los objetivos.</t>
  </si>
  <si>
    <t>Menor 40%</t>
  </si>
  <si>
    <t>Entre 10 y 50 SMLMV</t>
  </si>
  <si>
    <t>El riesgo afecta la imagen de la entidad internamente, de conocimiento general nivel interno, junta directiva y accionistasy/o de proveedores.</t>
  </si>
  <si>
    <t>Leve 20%</t>
  </si>
  <si>
    <t>Afectación menor a 10 SMLMV</t>
  </si>
  <si>
    <t>El riesgo afecta la imagen de algún área de la organización.</t>
  </si>
  <si>
    <r>
      <t xml:space="preserve">Probabilidad inherente: </t>
    </r>
    <r>
      <rPr>
        <sz val="18"/>
        <color rgb="FFFFFF00"/>
        <rFont val="Arial Narrow"/>
        <family val="2"/>
      </rPr>
      <t>media 60%</t>
    </r>
    <r>
      <rPr>
        <b/>
        <sz val="18"/>
        <color rgb="FFFFFF00"/>
        <rFont val="Arial Narrow"/>
        <family val="2"/>
      </rPr>
      <t xml:space="preserve">, Impacto inherente: </t>
    </r>
    <r>
      <rPr>
        <sz val="18"/>
        <color rgb="FFFFFF00"/>
        <rFont val="Arial Narrow"/>
        <family val="2"/>
      </rPr>
      <t>mayor 80%</t>
    </r>
  </si>
  <si>
    <r>
      <t xml:space="preserve">IMPACTO: </t>
    </r>
    <r>
      <rPr>
        <b/>
        <sz val="18"/>
        <color rgb="FF92D050"/>
        <rFont val="Arial Narrow"/>
        <family val="2"/>
      </rPr>
      <t>SALUD</t>
    </r>
  </si>
  <si>
    <t xml:space="preserve">En la salud del usuario </t>
  </si>
  <si>
    <t xml:space="preserve">Consecuencia extrema con daño irreversible, pérdida de un organo o muerte </t>
  </si>
  <si>
    <t>Daño grave, con afectación funcional, algún grado de discapacidad</t>
  </si>
  <si>
    <t>Afectación inmediata con necesidad de atención y tratamiento adicional</t>
  </si>
  <si>
    <t xml:space="preserve">Afectación leve que requiere manejo inmediato sin complicaciones ni secuelas posteriores </t>
  </si>
  <si>
    <t>Afectación minima que requiere valoración sin consecuencias</t>
  </si>
  <si>
    <r>
      <t xml:space="preserve">MATRIZ INSTITUCIONAL DE 
RIESGOS DE </t>
    </r>
    <r>
      <rPr>
        <b/>
        <sz val="36"/>
        <color theme="0"/>
        <rFont val="Arial Narrow"/>
        <family val="2"/>
      </rPr>
      <t>CORRUPCIÓN</t>
    </r>
  </si>
  <si>
    <t>Código:</t>
  </si>
  <si>
    <t xml:space="preserve">Versión: </t>
  </si>
  <si>
    <t>Fecha de aprobación:</t>
  </si>
  <si>
    <t xml:space="preserve">ACCIÓN U OMISION  +  USO DE PODER  +  DESVIACIÓN DE LA GESTIÓN DE LO PÚBLICO + BENEFICIO PRIVADO </t>
  </si>
  <si>
    <t xml:space="preserve">Metodologia de Riesgos </t>
  </si>
  <si>
    <t xml:space="preserve">Contexto del Proceso </t>
  </si>
  <si>
    <t xml:space="preserve">Análisis y definición 
de objetivos </t>
  </si>
  <si>
    <t>Se determinan las características o aspectos esenciales del ambiente en el cual la organización busca alcanzar sus objetivos a nivel de proceso, considerando factores como:</t>
  </si>
  <si>
    <t>S</t>
  </si>
  <si>
    <t xml:space="preserve">Especifico </t>
  </si>
  <si>
    <r>
      <t xml:space="preserve">Lo importante es resolver cuestiones como: </t>
    </r>
    <r>
      <rPr>
        <b/>
        <sz val="12"/>
        <rFont val="Arial Narrow"/>
        <family val="2"/>
      </rPr>
      <t>“que”, “cuando”, “como”, “donde”, “con que”, “quien”.</t>
    </r>
    <r>
      <rPr>
        <sz val="12"/>
        <rFont val="Arial Narrow"/>
        <family val="2"/>
      </rPr>
      <t xml:space="preserve"> Considerar el orden y los necesarios para el cumplimiento de la misión</t>
    </r>
  </si>
  <si>
    <t>M</t>
  </si>
  <si>
    <t>Medible</t>
  </si>
  <si>
    <t>Para ello es necesario involucrar algunos numero en su definición, por ejemplo, porcentajes o cantidades exactas. (cuando aplique).</t>
  </si>
  <si>
    <t>Análisis de los objetivos 
de proceso</t>
  </si>
  <si>
    <t>A</t>
  </si>
  <si>
    <t>Alcanzable</t>
  </si>
  <si>
    <t>Para hacer alcanzable un objetivo se necesita un previo análisis de los que se ha hecho y logrado hasta el momento</t>
  </si>
  <si>
    <t>R</t>
  </si>
  <si>
    <t xml:space="preserve">Relevante </t>
  </si>
  <si>
    <t>Considerar recursos, factores externos e información de actividades previas, a fin de contar con elementos de juicio para si determinación</t>
  </si>
  <si>
    <t>T</t>
  </si>
  <si>
    <t xml:space="preserve">Temporal </t>
  </si>
  <si>
    <t>Establecer un tiempo al objetivo ayudara a saber si lo que está haciendo es lo óptimo para llegar a la meta, así mismo permite determinar el cumplimiento y mediciones finales</t>
  </si>
  <si>
    <t>valoracion inicial</t>
  </si>
  <si>
    <t>Oficial</t>
  </si>
  <si>
    <t xml:space="preserve">Tipologia </t>
  </si>
  <si>
    <t>RANGO DE LA CALIFICACIÓN DEL DISEÑO DEL CONTROL  (FUERTE, MODERADA Y DEBIL)</t>
  </si>
  <si>
    <t xml:space="preserve">MUY ALTA </t>
  </si>
  <si>
    <t>5Muy alta5CATASTRÓFICO</t>
  </si>
  <si>
    <t>25 Extrema</t>
  </si>
  <si>
    <t>ALTA</t>
  </si>
  <si>
    <t>5Muy alta4MAYOR</t>
  </si>
  <si>
    <t>20 Extrema</t>
  </si>
  <si>
    <t>MEDIA</t>
  </si>
  <si>
    <t>5Muy alta3MODERADO</t>
  </si>
  <si>
    <t>15 Extrema</t>
  </si>
  <si>
    <t>BAJA</t>
  </si>
  <si>
    <t>5Muy alta2MENOR</t>
  </si>
  <si>
    <t>10 Alta</t>
  </si>
  <si>
    <t>MUY BAJA</t>
  </si>
  <si>
    <t>LEVE 
20%</t>
  </si>
  <si>
    <t>LEVE</t>
  </si>
  <si>
    <t>5Muy alta1INSIGNIFICANTE</t>
  </si>
  <si>
    <t>5 Alta</t>
  </si>
  <si>
    <t>1 - 5 (CORRUPCIÓN)</t>
  </si>
  <si>
    <t>4Alta5CATASTRÓFICO</t>
  </si>
  <si>
    <t>6 - 11 (CORRUPCIÓN)</t>
  </si>
  <si>
    <t>4Alta4MAYOR</t>
  </si>
  <si>
    <t>16 Extrema</t>
  </si>
  <si>
    <t>12 - 19 (CORRUPCIÓN)</t>
  </si>
  <si>
    <t>4Alta3MODERADO</t>
  </si>
  <si>
    <t>12 Alta</t>
  </si>
  <si>
    <t>4Alta2MENOR</t>
  </si>
  <si>
    <t>8 Alta</t>
  </si>
  <si>
    <t>Seguridad Digital</t>
  </si>
  <si>
    <t>4Alta1INSIGNIFICANTE</t>
  </si>
  <si>
    <t>4 Moderada</t>
  </si>
  <si>
    <t>3Media5CATASTRÓFICO</t>
  </si>
  <si>
    <t>3Media4MAYOR</t>
  </si>
  <si>
    <t>12 Extrema</t>
  </si>
  <si>
    <t>3Media3MODERADO</t>
  </si>
  <si>
    <t>9 Alta</t>
  </si>
  <si>
    <t>Seguridad y Salud en el Trabajo</t>
  </si>
  <si>
    <t>3Media2MENOR</t>
  </si>
  <si>
    <t>6 Moderada</t>
  </si>
  <si>
    <t>Controles</t>
  </si>
  <si>
    <t>3Media1INSIGNIFICANTE</t>
  </si>
  <si>
    <t>3 Baja</t>
  </si>
  <si>
    <t>Preventivo</t>
  </si>
  <si>
    <t>2Baja5CATASTRÓFICO</t>
  </si>
  <si>
    <t>10 Extrema</t>
  </si>
  <si>
    <t>2Baja4MAYOR</t>
  </si>
  <si>
    <t>2Baja3MODERADO</t>
  </si>
  <si>
    <t>2Baja2MENOR</t>
  </si>
  <si>
    <t>4 Baja</t>
  </si>
  <si>
    <t>2Baja1INSIGNIFICANTE</t>
  </si>
  <si>
    <t>2 Baja</t>
  </si>
  <si>
    <t>1Muy baja5CATASTRÓFICO</t>
  </si>
  <si>
    <t>1Muy baja4MAYOR</t>
  </si>
  <si>
    <t>4 Alta</t>
  </si>
  <si>
    <t xml:space="preserve">OFICIAL DE CUMPLIMIENTO </t>
  </si>
  <si>
    <t>ESTRATÉGICO</t>
  </si>
  <si>
    <t>1Muy baja3MODERADO</t>
  </si>
  <si>
    <t>3 Moderada</t>
  </si>
  <si>
    <t>MISIONAL</t>
  </si>
  <si>
    <t>1Muy baja2MENOR</t>
  </si>
  <si>
    <t xml:space="preserve">Corrupción </t>
  </si>
  <si>
    <t>APOYO</t>
  </si>
  <si>
    <t>1Muy baja1INSIGNIFICANTE</t>
  </si>
  <si>
    <t>1 Baja</t>
  </si>
  <si>
    <t xml:space="preserve">Seguridad Digital </t>
  </si>
  <si>
    <t>5Casi Seguro5(Corrupción)MODERADO</t>
  </si>
  <si>
    <t>25 Moderado</t>
  </si>
  <si>
    <t>5Casi Seguro10(Corrupción)MAYOR</t>
  </si>
  <si>
    <t>50  Alto</t>
  </si>
  <si>
    <t>5Casi Seguro20(Corrupción)CATASTRÓFICO</t>
  </si>
  <si>
    <t>100 Extrema</t>
  </si>
  <si>
    <t>4Probable5(Corrupción)MODERADO</t>
  </si>
  <si>
    <t>20 Moderado</t>
  </si>
  <si>
    <t>Evitar</t>
  </si>
  <si>
    <t xml:space="preserve">Fraude Externo </t>
  </si>
  <si>
    <t>4Probable10(Corrupción)MAYOR</t>
  </si>
  <si>
    <t>40 Alta</t>
  </si>
  <si>
    <t xml:space="preserve">Fraude Interno </t>
  </si>
  <si>
    <t>4Probable20(Corrupción)CATASTRÓFICO</t>
  </si>
  <si>
    <t>80 Extrema</t>
  </si>
  <si>
    <t>EVALUACIÓN  DEL CONTROL</t>
  </si>
  <si>
    <t>3Posible5(Corrupción)MODERADO</t>
  </si>
  <si>
    <t>15 Moderado</t>
  </si>
  <si>
    <t>CAUSA</t>
  </si>
  <si>
    <t xml:space="preserve">Relaciones Laborales </t>
  </si>
  <si>
    <t>3Posible10(Corrupción)MAYOR</t>
  </si>
  <si>
    <t>30 Alto</t>
  </si>
  <si>
    <t>INTERNA P</t>
  </si>
  <si>
    <t>3Posible20(Corrupción)CATASTRÓFICO</t>
  </si>
  <si>
    <t>60 Extremo</t>
  </si>
  <si>
    <t>EXTERNA P</t>
  </si>
  <si>
    <t>CLASIFICACION DE ACTIVIDAD DE CONTROL</t>
  </si>
  <si>
    <t>96 -100</t>
  </si>
  <si>
    <t>2Improbable5(Corrupción)MODERADO</t>
  </si>
  <si>
    <t>10 Moderado</t>
  </si>
  <si>
    <t>INTERNA S</t>
  </si>
  <si>
    <t xml:space="preserve">EVITAR </t>
  </si>
  <si>
    <t>PREVENTIVO</t>
  </si>
  <si>
    <t>86 -95</t>
  </si>
  <si>
    <t>R.RESIDUAL
1</t>
  </si>
  <si>
    <t>2Improbable10(Corrupción)MAYOR</t>
  </si>
  <si>
    <t>EXTERNA S</t>
  </si>
  <si>
    <t>REDUCIR</t>
  </si>
  <si>
    <t>DETECTIVO</t>
  </si>
  <si>
    <t>0 -85</t>
  </si>
  <si>
    <t>R.RESIDUAL
2</t>
  </si>
  <si>
    <t>2Improbable20(Corrupción)CATASTRÓFICO</t>
  </si>
  <si>
    <t>40 Alto</t>
  </si>
  <si>
    <t>FUERTE
100</t>
  </si>
  <si>
    <t>FUERTE: 100</t>
  </si>
  <si>
    <t>COMPARTIR</t>
  </si>
  <si>
    <t>TIPO DE INDICADOR</t>
  </si>
  <si>
    <t>Terminado</t>
  </si>
  <si>
    <t>Subsistemas</t>
  </si>
  <si>
    <t>R.RESIDUAL
3</t>
  </si>
  <si>
    <t>1Rara vez5(Corrupción)MODERADO</t>
  </si>
  <si>
    <t>5 Moderado</t>
  </si>
  <si>
    <t>MODERADO
50</t>
  </si>
  <si>
    <t>MODERADO:50-99</t>
  </si>
  <si>
    <t>ACEPTAR</t>
  </si>
  <si>
    <t>EFICACIA</t>
  </si>
  <si>
    <t>R.RESIDUAL
4</t>
  </si>
  <si>
    <t>1Rara vez10(Corrupción)MAYOR</t>
  </si>
  <si>
    <t xml:space="preserve">DEBIL
0 </t>
  </si>
  <si>
    <t>DEBIL: &lt;50</t>
  </si>
  <si>
    <t>ERFECTIVIDAD</t>
  </si>
  <si>
    <t>R.RESIDUAL
5</t>
  </si>
  <si>
    <t>1Rara vez20(Corrupción)CATASTRÓFICO</t>
  </si>
  <si>
    <t xml:space="preserve">Riesgo Actuarial </t>
  </si>
  <si>
    <t>R.RESIDUAL
6</t>
  </si>
  <si>
    <t>Riesgo de Crédito</t>
  </si>
  <si>
    <t>R.RESIDUAL
7</t>
  </si>
  <si>
    <t xml:space="preserve">Riesgo de Liquidez </t>
  </si>
  <si>
    <t>R.RESIDUAL
8</t>
  </si>
  <si>
    <t>R.RESIDUAL
9</t>
  </si>
  <si>
    <t>R.RESIDUAL
10</t>
  </si>
  <si>
    <t>Evaluación inicial</t>
  </si>
  <si>
    <t>Evaluación I semestre</t>
  </si>
  <si>
    <t>Evaluación II semestre</t>
  </si>
  <si>
    <t>R.RESIDUAL
11</t>
  </si>
  <si>
    <t>Riesgo Inherente</t>
  </si>
  <si>
    <t>Riesgo Residual</t>
  </si>
  <si>
    <t>probabilidad</t>
  </si>
  <si>
    <t>Disminución con Controles</t>
  </si>
  <si>
    <t>Residual</t>
  </si>
  <si>
    <t>impacto</t>
  </si>
  <si>
    <t>Disminución con controles</t>
  </si>
  <si>
    <t>R.RESIDUAL
12</t>
  </si>
  <si>
    <t>R.RESIDUAL
13</t>
  </si>
  <si>
    <t>R.RESIDUAL
14</t>
  </si>
  <si>
    <t>R.RESIDUAL
15</t>
  </si>
  <si>
    <t>R.RESIDUAL
16</t>
  </si>
  <si>
    <t>R.RESIDUAL
17</t>
  </si>
  <si>
    <t>R.RESIDUAL
18</t>
  </si>
  <si>
    <t>R.RESIDUAL
19</t>
  </si>
  <si>
    <t>R.RESIDUAL
20</t>
  </si>
  <si>
    <t>R.RESIDUAL
21</t>
  </si>
  <si>
    <t xml:space="preserve">OBJETIVO </t>
  </si>
  <si>
    <t>R.RESIDUAL
22</t>
  </si>
  <si>
    <t>DIRECCIONAMIENTO ESTRATÉGICO Y DSARROLLO INSTITUCIONAL</t>
  </si>
  <si>
    <t>01. Proveer directrices y lineamientos de carácter estratégico y operativo para la formulación, desarrollo, implementación, seguimiento y evaluación de plataforma estratégica, políticas, planes, programas y proyectos bajo un enfoque de eficiencia y eficacia en la gestión de los procesos institucionales.</t>
  </si>
  <si>
    <t>R.RESIDUAL
23</t>
  </si>
  <si>
    <t>GESTIÓN DE LA CALIDAD Y MEJORAMIENTO CONTINUO</t>
  </si>
  <si>
    <t>02. Asesorar y coordinar la planificación, ejecución , desarrollo , mantenimiento, seguimiento y mejora del Sistema Integrado de Gestión y sus diferentes componentes a través del acompañamiento y operativización de estrategias que fortalezcan el mejoramiento continuo de los procesos de la Subred Integrada de Servicios de Salud Sur Occidente E.S.E que contribuyan a la satisfacción de las partes interesadas.</t>
  </si>
  <si>
    <t>R.RESIDUAL
24</t>
  </si>
  <si>
    <t>PARTICIPACIÓN COMUNITARIA Y SERVICIO AL CIUDADANO</t>
  </si>
  <si>
    <t>03. Brindar atención con calidad y oportunidad a la ciudadanía, implementando políticas de participación social y atención al ciudadano mediante el fortalecimiento de la ciudadanía activa en salud y la respuesta a los trámites, peticiones, quejas, reclamos y sugerencias, verificando la percepción de la satisfacción ciudadana frente a la prestación de los servicios ofrecidos</t>
  </si>
  <si>
    <t>R.RESIDUAL
25</t>
  </si>
  <si>
    <t>GESTIÓN DE TALENTO HUMANO</t>
  </si>
  <si>
    <t>04. Identificar y gestionar las necesidades de talento humano, a partir de un proceso estructurado que incluya las fases de planeación, administración y fase de desvinculación o retiro, en conformidad con las regulaciones normativas vigentes y lineamientos internos, para contribuir con el fortalecimiento del desempeño institucional y la satisfacción del cliente interno, mediante el desarrollo de los planes, programas y lineamientos internos de operación que mejoren las competencias del talento humano, el clima organizacional y la seguridad y salud en el trabajo, en el marco de una filosofía de humanización y mejoramiento continuo</t>
  </si>
  <si>
    <t>GESTIÓN DEL CONOCIMIENTO</t>
  </si>
  <si>
    <t>05. Garantizar la protección de los derechos, seguridad y bienestar de los seres humanos involucrados en un estudio, por medio de revisión, aprobación y seguimento de proyectos de investigación junto con el consentimiento informado de los sujetos de estudio.
Contribuir a la formación de los estudiantes del sector salud y a la generación de conocimiento, a través de escenarios clínicos adecuados y la gestión de los convenios docencia servicio con el propósito de mejorar la calidad de la atención en salud y las competencias requeridas del talento humano en salud.</t>
  </si>
  <si>
    <t>GESTIÓN DEL RIESGO EN SALUD</t>
  </si>
  <si>
    <t>06. Realizar intervenciones individuales y/o colectivas de Salud Publica para contribuir al cumplimiento de las metas priorizadas y definidas en el Plan Nacional de Salud Pública asi como las propias del Plan de Desarrollo del Distrito, mediante la promoción de la autonomia, prevención - control de riesgos, daños en salud y restitución de derechos, propiciando la participación social para la afectación positiva de los determinantes sociales encaminados al mejoramiento de las condiciones de calidad de vida y Salud</t>
  </si>
  <si>
    <t>GESTIÓN CLÍNICA HOSPITALARIA</t>
  </si>
  <si>
    <t>07. Prestar una atención integral a los usuarios que acuden a los servicios de hospitalización de la Subred Suroccidente, mediante la atención integral con criterios de oportunidad, accesibilidad, pertinencia y seguridad, en el marco de una atención humanizada con información clara, educación sobre su estado de salud y una optima utilización de recursos, que contribuya al restablecimiento de su salud o definición de conducta de acuerdo a las necesidades y expectativas de salud identificadas, minimizando al máximo los riesgos en la prestación del servicio</t>
  </si>
  <si>
    <t>GESTIÓN D SERVICIOS COMPLEMENTARIOS</t>
  </si>
  <si>
    <t>08. Prestar servicios de salud de apoyo diagnostico y terapéutico a los servicios misionales de manera oportuna, eficiente y confiable para complementar y evaluar el tratamiento de una situación en salud.</t>
  </si>
  <si>
    <t>GESTIÓN CLÍNICA DE URGENCIAS</t>
  </si>
  <si>
    <t>09. Prestar una atención integral en el contexto de las atenciones de urgencia, a los usuarios que acuden al servicio de urgencias de la Subred Suroccidente, mediante la priorización de la atención según la gravedad con criterios de oportunidad, accesibilidad, pertinencia y seguridad, en el marco de una atención humanizada con información clara, educación sobre su estado de salud y una optima utilización de recursos, que contribuya al restablecimiento de su salud o definición de conducta de acuerdo a las necesidades de salud identificadas.</t>
  </si>
  <si>
    <t>GESTIÓN CLÍNICA AMBULATORIA</t>
  </si>
  <si>
    <t>10. Prestar una atención integral a los usuarios que acuden a los servicios ambulatorios de la Subred suroccidente con el fin de identificar y satisfacer las necesidades en salud del usuario y su familia con criterios de oportunidad, accesibilidad, pertinencia y seguridad, en el marco de una atención humanizada con información clara, educación sobre su estado de salud y una optima utilización de recursos</t>
  </si>
  <si>
    <t>GESTIÓN FINANCIERA</t>
  </si>
  <si>
    <t>11. Administrar y gestionar de manera eficiente los recursos financieros que contribuya a la sostenibilidad y perdurabilidad de la Subred Sur Occidente a través del tiempo</t>
  </si>
  <si>
    <t>GESTIÓN DE COMUNICACIONES</t>
  </si>
  <si>
    <t>12. Implementar estrategias de comunicación que permitan la socialización efectiva y transparente de los logros y avances institucionales a los diferentes clientes (internos y externos) en el marco de una atención en salud centrada en el usuario.</t>
  </si>
  <si>
    <t>GESTIÓN DE TICS</t>
  </si>
  <si>
    <t>13. Establecer políticas, manuales, guías y procedimientos para los recursos tecnológicos de la Subred Integrada de Servicios de Salud Sur Occidente ESE que genere eficiencia, eficacia en la administración, uso y operación de la plataforma tecnológica con la cual cuenta la entidad , estableciendo planes de reposición, mantenimiento y operación de la misma, atendiendo de esta manera las necesidades de los clientes internos y externos en los procesos transversales que impliquen el uso de tecnología biomédicas, recursos y servicios tecnológicos y sistemas de información.</t>
  </si>
  <si>
    <t>GESTIÓN DEL AMBIENTE FÍSICO</t>
  </si>
  <si>
    <t>14. Identiﬁcar y gestionar las necesidades relacionadas con ambiente físico (infraestructura), activos ﬁjos, adquisiciones, seguridad industrial, emergencias y gestión ambiental de los grupos de interés, para implementar acciones de respuesta adecuadas en conformidad con los lineamientos internos y externos, que contribuyan al fortalecimiento del desempeño institucional y mejoramiento continuo.</t>
  </si>
  <si>
    <t>15. Asesorar, representar y defender en asuntos jurídicos -administrativos y judiciales internos y externos relacionados con las actividades desarrolladas en la Subred Integrada de Servcios de Salud Sur Occidente ESE, con el propósito de prevenir el daño antijurídico.</t>
  </si>
  <si>
    <t>16. Promover hábitos de autocontrol y determinar la responsabilidad de los funcionariosde la entidad por medio de acciones disciplinarias con ocasión del presunto incumplimiento de deberes, omisión de funciones y violación de prohibiciones a fin de generar dentro de la institución la transparencia, excelencia, y respeto por la dignidad humana.</t>
  </si>
  <si>
    <t>CONTROL INTERNO</t>
  </si>
  <si>
    <t>17. Realizar evaluación independiente y asesoría a la gestión institucional, a través de auditorias internas de gestión y seguimientos con un enfoque basado en riesgos, que permitan agregar valor y determinar si se han definido, puesto en marcha y aplicado los controles establecidos por la entidad de manera efectiva, contribuyendo al fortalecimiento del desempeño institucional y el mantenimiento y mejora continua del sistema de control interno.</t>
  </si>
  <si>
    <t>GESTIÓN DE CONTRATACIÓN</t>
  </si>
  <si>
    <t>18. Adelantar los procesos precontractual, contractual y poscontractual</t>
  </si>
  <si>
    <t>dd/mm/aa</t>
  </si>
  <si>
    <t xml:space="preserve">MENSUAL </t>
  </si>
  <si>
    <t>MES</t>
  </si>
  <si>
    <t>BIMESTRE</t>
  </si>
  <si>
    <t>TRIMESTRE</t>
  </si>
  <si>
    <t>CUATRIMESTRE</t>
  </si>
  <si>
    <t>SEMESTRE</t>
  </si>
  <si>
    <t>ANUAL</t>
  </si>
  <si>
    <t>Riesgo Legal</t>
  </si>
  <si>
    <t>Riesgo Gerencial</t>
  </si>
  <si>
    <t>Riesgo Financiero</t>
  </si>
  <si>
    <t>Riesgo Tecnológico</t>
  </si>
  <si>
    <t xml:space="preserve">Riesgo de Cumplimiento </t>
  </si>
  <si>
    <t>Riesgo en Salud</t>
  </si>
  <si>
    <t xml:space="preserve">Riesgo Clínico  </t>
  </si>
  <si>
    <t>Riesgo Ambiental</t>
  </si>
  <si>
    <t>Riesgo de Mercado de Capitales</t>
  </si>
  <si>
    <t xml:space="preserve">Riesgo de Grupo </t>
  </si>
  <si>
    <t xml:space="preserve">Riesgo de fallas en el Mercado de Salud </t>
  </si>
  <si>
    <t>Riesgos SARLAFT</t>
  </si>
  <si>
    <t>Riesgo de Imagen</t>
  </si>
  <si>
    <t>Riesgo de Discriminacion</t>
  </si>
  <si>
    <t>SEDES</t>
  </si>
  <si>
    <t>R.INHERENTE
25</t>
  </si>
  <si>
    <t>R.INHERENTE
24</t>
  </si>
  <si>
    <t>UNIDAD DE SERVICIOS DE SALUD TUNJUELITO</t>
  </si>
  <si>
    <t>R.INHERENTE
23</t>
  </si>
  <si>
    <t xml:space="preserve">	UNIDAD DE SERVICIOS DE SALUDDANUBIO</t>
  </si>
  <si>
    <t>R.INHERENTE
22</t>
  </si>
  <si>
    <t>UNIDAD DE SERVICIOS DE SALUD LA ESTRELLA</t>
  </si>
  <si>
    <t>R.INHERENTE
21</t>
  </si>
  <si>
    <t xml:space="preserve">	UNIDAD DE SERVICIOS DE SALUD LA DESTINO</t>
  </si>
  <si>
    <t>R.INHERENTE
20</t>
  </si>
  <si>
    <t>UNIDAD DE SERVICIOS DE SALUDMOCHUELO</t>
  </si>
  <si>
    <t>R.INHERENTE
19</t>
  </si>
  <si>
    <t>UNIDAD DE SERVICIOS DE SALUD SAN BENITO</t>
  </si>
  <si>
    <t>R.INHERENTE
18</t>
  </si>
  <si>
    <t xml:space="preserve">	UNIDAD DE SERVICIOS DE SALUD USME</t>
  </si>
  <si>
    <t>R.INHERENTE
17</t>
  </si>
  <si>
    <t>SEDE ADMINISTRATIVA NUEVO MUZÚ</t>
  </si>
  <si>
    <t>R.INHERENTE
16</t>
  </si>
  <si>
    <t>SEDE ADMINISTRATIVA SIERRA MORENA</t>
  </si>
  <si>
    <t>R.INHERENTE
15</t>
  </si>
  <si>
    <t xml:space="preserve">	BODEGA MEDICO QUIRURGICO</t>
  </si>
  <si>
    <t>R.INHERENTE
14</t>
  </si>
  <si>
    <t xml:space="preserve">	PARQUE CHAQUEN</t>
  </si>
  <si>
    <t>R.INHERENTE
13</t>
  </si>
  <si>
    <t xml:space="preserve">	UNIDAD DE SERVICIOS DE SALUD MEISSEN</t>
  </si>
  <si>
    <t>R.INHERENTE
12</t>
  </si>
  <si>
    <t xml:space="preserve">	UNIDAD DE SERVICIOS DE SALUD BETANIA</t>
  </si>
  <si>
    <t>R.INHERENTE
11</t>
  </si>
  <si>
    <t xml:space="preserve">	UNIDAD DE SERVICIOS DE SALUD EL CARMEN</t>
  </si>
  <si>
    <t>R.INHERENTE
10</t>
  </si>
  <si>
    <t>UNIDAD DE SERVICIOS DE SALUD LA REFORMA</t>
  </si>
  <si>
    <t>R.INHERENTE
9</t>
  </si>
  <si>
    <t>UNIDAD DE SERVICIOS DE SALUD MANUELA BELTRÁN</t>
  </si>
  <si>
    <t>R.INHERENTE
8</t>
  </si>
  <si>
    <t xml:space="preserve">	UNIDAD DE SERVICIOS DE SALUDNAZARETH</t>
  </si>
  <si>
    <t>R.INHERENTE
7</t>
  </si>
  <si>
    <t>UNIDAD DE SERVICIOS DE SALUD SAN JUAN DE SUMAPAZ</t>
  </si>
  <si>
    <t>R.INHERENTE
6</t>
  </si>
  <si>
    <t>SEDE ADMINISTRATIVA CANDELARIA</t>
  </si>
  <si>
    <t>R.INHERENTE
5</t>
  </si>
  <si>
    <t>SEDE ADMINISTRATIVA SALUD PÚBLICA (CENTRO JUVENIL)</t>
  </si>
  <si>
    <t>R.INHERENTE
4</t>
  </si>
  <si>
    <t xml:space="preserve">		SEDE ADMINISTRATIVA TUNAL</t>
  </si>
  <si>
    <t>R.INHERENTE
3</t>
  </si>
  <si>
    <t>BODEGA ACTIVOS FIJOS</t>
  </si>
  <si>
    <t>R.INHERENTE
2</t>
  </si>
  <si>
    <t>ARCHIVO INSTITUCIONAL BRAVO PAEZ</t>
  </si>
  <si>
    <t>R.INHERENTE
1</t>
  </si>
  <si>
    <t>UNIDAD DE SERVICIOS DE SALUD VISTA HERMOSA</t>
  </si>
  <si>
    <t xml:space="preserve">	UNIDAD DE SERVICIOS DE SALUD CANDELARIA</t>
  </si>
  <si>
    <t xml:space="preserve">	UNIDAD DE SERVICIOS DE SALUD JERUSALÉN</t>
  </si>
  <si>
    <t>UNIDAD DE SERVICIOS DE SALUDLA FLORA</t>
  </si>
  <si>
    <t>UNIDAD DE SERVICIOS DE SALUD MARICHUELA</t>
  </si>
  <si>
    <t>UNIDAD DE SERVICIOS DE SALUD PASQUILLA</t>
  </si>
  <si>
    <t>UNIDAD DE SERVICIOS DE SALUD SANTA LIBRADA</t>
  </si>
  <si>
    <t>SEDE ADMINISTRATIVA EL LIMONAR</t>
  </si>
  <si>
    <t>SEDE ADMINISTRATIVA SANTA MARTHA</t>
  </si>
  <si>
    <t xml:space="preserve">	SEDE ADMINISTRATIVA POTOSI</t>
  </si>
  <si>
    <t>BODEGA UNIFICADA GESTION DOCUMENTAL</t>
  </si>
  <si>
    <t xml:space="preserve">	TODAS ASISTENCIALES</t>
  </si>
  <si>
    <t>NO APLICA</t>
  </si>
  <si>
    <t>MAPA DE RIESGOS INHERENTE</t>
  </si>
  <si>
    <t xml:space="preserve">PROBABILDIDAD </t>
  </si>
  <si>
    <t>Leve
20%</t>
  </si>
  <si>
    <t>Menor
40%</t>
  </si>
  <si>
    <t>MAPA DE RIESGOS RESIDUAL</t>
  </si>
  <si>
    <t>Fuente.  Guia para la Administración del Riesgo y Diseño de Controles en Entidades Públicas, V4. DAFP 2018.  Adaptación Subproceso de Planeación Estratégica mayo/19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</si>
</sst>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2]\ * #,##0.00_ ;_ [$€-2]\ * \-#,##0.00_ ;_ [$€-2]\ * \-??_ "/>
    <numFmt numFmtId="165" formatCode="_-* #,##0.00\ _$_-;\-* #,##0.00\ _$_-;_-* &quot;-&quot;??\ _$_-;_-@_-"/>
    <numFmt numFmtId="166" formatCode="[$-240A]General"/>
    <numFmt numFmtId="167" formatCode="0.0%"/>
  </numFmts>
  <fonts count="178">
    <font>
      <sz val="10"/>
      <name val="Arial"/>
      <family val="2"/>
    </font>
    <font>
      <sz val="11"/>
      <color theme="1"/>
      <name val="Calibri"/>
      <family val="2"/>
      <scheme val="minor"/>
    </font>
    <font>
      <sz val="11"/>
      <color theme="1"/>
      <name val="Calibri"/>
      <family val="2"/>
      <scheme val="minor"/>
    </font>
    <font>
      <sz val="10"/>
      <name val="Arial"/>
      <family val="2"/>
    </font>
    <font>
      <b/>
      <sz val="11"/>
      <name val="Arial"/>
      <family val="2"/>
    </font>
    <font>
      <b/>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0"/>
      <name val="Century Gothic"/>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8"/>
      <color indexed="56"/>
      <name val="Cambria"/>
      <family val="1"/>
    </font>
    <font>
      <b/>
      <sz val="11"/>
      <color indexed="8"/>
      <name val="Calibri"/>
      <family val="2"/>
    </font>
    <font>
      <b/>
      <sz val="11"/>
      <color rgb="FF000000"/>
      <name val="Calibri"/>
      <family val="2"/>
    </font>
    <font>
      <sz val="10"/>
      <color rgb="FF000000"/>
      <name val="Arial"/>
      <family val="2"/>
    </font>
    <font>
      <sz val="11"/>
      <name val="Arial"/>
      <family val="2"/>
    </font>
    <font>
      <sz val="11"/>
      <color rgb="FF000000"/>
      <name val="Calibri"/>
      <family val="2"/>
    </font>
    <font>
      <sz val="10"/>
      <name val="Times New Roman"/>
      <family val="1"/>
    </font>
    <font>
      <b/>
      <sz val="10"/>
      <color rgb="FF1F497D"/>
      <name val="Arial"/>
      <family val="2"/>
    </font>
    <font>
      <sz val="11"/>
      <color rgb="FF000000"/>
      <name val="Calibri"/>
      <family val="2"/>
      <charset val="1"/>
    </font>
    <font>
      <sz val="10"/>
      <name val="Arial"/>
      <family val="2"/>
    </font>
    <font>
      <sz val="9"/>
      <color indexed="81"/>
      <name val="Tahoma"/>
      <family val="2"/>
    </font>
    <font>
      <b/>
      <sz val="9"/>
      <color indexed="81"/>
      <name val="Tahoma"/>
      <family val="2"/>
    </font>
    <font>
      <b/>
      <sz val="15"/>
      <color theme="3"/>
      <name val="Calibri"/>
      <family val="2"/>
      <scheme val="minor"/>
    </font>
    <font>
      <b/>
      <sz val="11"/>
      <color theme="0"/>
      <name val="Calibri"/>
      <family val="2"/>
      <scheme val="minor"/>
    </font>
    <font>
      <b/>
      <sz val="8"/>
      <color theme="1"/>
      <name val="Arial"/>
      <family val="2"/>
    </font>
    <font>
      <sz val="8"/>
      <color theme="1"/>
      <name val="Arial"/>
      <family val="2"/>
    </font>
    <font>
      <sz val="9"/>
      <color theme="1"/>
      <name val="Arial"/>
      <family val="2"/>
    </font>
    <font>
      <b/>
      <sz val="8"/>
      <name val="Arial"/>
      <family val="2"/>
    </font>
    <font>
      <sz val="8"/>
      <name val="Arial"/>
      <family val="2"/>
    </font>
    <font>
      <sz val="10"/>
      <color rgb="FFFF0000"/>
      <name val="Arial"/>
      <family val="2"/>
    </font>
    <font>
      <sz val="12"/>
      <name val="Arial"/>
      <family val="2"/>
    </font>
    <font>
      <b/>
      <sz val="16"/>
      <name val="Arial"/>
      <family val="2"/>
    </font>
    <font>
      <b/>
      <sz val="14"/>
      <name val="Arial"/>
      <family val="2"/>
    </font>
    <font>
      <b/>
      <sz val="12"/>
      <name val="Arial"/>
      <family val="2"/>
    </font>
    <font>
      <b/>
      <sz val="10"/>
      <color rgb="FF000000"/>
      <name val="Arial"/>
      <family val="2"/>
    </font>
    <font>
      <b/>
      <sz val="10"/>
      <color theme="1"/>
      <name val="Arial"/>
      <family val="2"/>
    </font>
    <font>
      <sz val="10"/>
      <color theme="1"/>
      <name val="Arial"/>
      <family val="2"/>
    </font>
    <font>
      <sz val="11"/>
      <color theme="1"/>
      <name val="Arial"/>
      <family val="2"/>
    </font>
    <font>
      <sz val="12"/>
      <color theme="1"/>
      <name val="Arial"/>
      <family val="2"/>
    </font>
    <font>
      <b/>
      <sz val="12"/>
      <color theme="1"/>
      <name val="Arial"/>
      <family val="2"/>
    </font>
    <font>
      <b/>
      <sz val="14"/>
      <color theme="1"/>
      <name val="Arial"/>
      <family val="2"/>
    </font>
    <font>
      <b/>
      <sz val="11"/>
      <color theme="1"/>
      <name val="Arial"/>
      <family val="2"/>
    </font>
    <font>
      <sz val="14"/>
      <name val="Arial"/>
      <family val="2"/>
    </font>
    <font>
      <b/>
      <sz val="16"/>
      <color rgb="FF000000"/>
      <name val="Arial"/>
      <family val="2"/>
    </font>
    <font>
      <b/>
      <sz val="11"/>
      <color theme="1"/>
      <name val="Calibri"/>
      <family val="2"/>
      <scheme val="minor"/>
    </font>
    <font>
      <sz val="10"/>
      <color indexed="81"/>
      <name val="Tahoma"/>
      <family val="2"/>
    </font>
    <font>
      <b/>
      <sz val="18"/>
      <name val="Arial"/>
      <family val="2"/>
    </font>
    <font>
      <b/>
      <sz val="12"/>
      <color rgb="FF000000"/>
      <name val="Arial"/>
      <family val="2"/>
    </font>
    <font>
      <sz val="11"/>
      <color theme="1"/>
      <name val="Arial Narrow"/>
      <family val="2"/>
    </font>
    <font>
      <sz val="12"/>
      <name val="Arial Narrow"/>
      <family val="2"/>
    </font>
    <font>
      <b/>
      <sz val="12"/>
      <name val="Arial Narrow"/>
      <family val="2"/>
    </font>
    <font>
      <sz val="12"/>
      <color theme="1"/>
      <name val="Arial Narrow"/>
      <family val="2"/>
    </font>
    <font>
      <b/>
      <sz val="12"/>
      <color theme="1"/>
      <name val="Arial Narrow"/>
      <family val="2"/>
    </font>
    <font>
      <b/>
      <sz val="12"/>
      <color theme="0"/>
      <name val="Arial Narrow"/>
      <family val="2"/>
    </font>
    <font>
      <b/>
      <sz val="11"/>
      <color theme="0"/>
      <name val="Arial Narrow"/>
      <family val="2"/>
    </font>
    <font>
      <b/>
      <sz val="14"/>
      <color theme="0"/>
      <name val="Arial Narrow"/>
      <family val="2"/>
    </font>
    <font>
      <b/>
      <sz val="12"/>
      <color rgb="FF383B37"/>
      <name val="Arial Narrow"/>
      <family val="2"/>
    </font>
    <font>
      <b/>
      <sz val="14"/>
      <name val="Arial Narrow"/>
      <family val="2"/>
    </font>
    <font>
      <b/>
      <sz val="13"/>
      <color rgb="FF383B37"/>
      <name val="Arial Narrow"/>
      <family val="2"/>
    </font>
    <font>
      <b/>
      <sz val="13"/>
      <name val="Arial Narrow"/>
      <family val="2"/>
    </font>
    <font>
      <b/>
      <sz val="8"/>
      <color rgb="FF000000"/>
      <name val="Arial"/>
      <family val="2"/>
    </font>
    <font>
      <b/>
      <sz val="9"/>
      <name val="Arial"/>
      <family val="2"/>
    </font>
    <font>
      <sz val="11"/>
      <color theme="0"/>
      <name val="Arial"/>
      <family val="2"/>
    </font>
    <font>
      <b/>
      <sz val="11"/>
      <color theme="0"/>
      <name val="Arial"/>
      <family val="2"/>
    </font>
    <font>
      <b/>
      <sz val="16"/>
      <color rgb="FF000000"/>
      <name val="Calibri"/>
      <family val="2"/>
    </font>
    <font>
      <b/>
      <sz val="14"/>
      <color rgb="FF000000"/>
      <name val="Arial Narrow"/>
      <family val="2"/>
    </font>
    <font>
      <sz val="10"/>
      <name val="Arial Narrow"/>
      <family val="2"/>
    </font>
    <font>
      <b/>
      <sz val="20"/>
      <color theme="0"/>
      <name val="Arial Narrow"/>
      <family val="2"/>
    </font>
    <font>
      <b/>
      <sz val="18"/>
      <color rgb="FF000000"/>
      <name val="Arial Narrow"/>
      <family val="2"/>
    </font>
    <font>
      <sz val="11"/>
      <color rgb="FF000000"/>
      <name val="Arial Narrow"/>
      <family val="2"/>
    </font>
    <font>
      <b/>
      <sz val="12"/>
      <color rgb="FF000000"/>
      <name val="Arial Narrow"/>
      <family val="2"/>
    </font>
    <font>
      <b/>
      <sz val="18"/>
      <color rgb="FF92D050"/>
      <name val="Arial Narrow"/>
      <family val="2"/>
    </font>
    <font>
      <b/>
      <sz val="18"/>
      <color rgb="FFFFFF00"/>
      <name val="Arial Narrow"/>
      <family val="2"/>
    </font>
    <font>
      <sz val="18"/>
      <color rgb="FFFFFF00"/>
      <name val="Arial Narrow"/>
      <family val="2"/>
    </font>
    <font>
      <b/>
      <i/>
      <sz val="16"/>
      <color theme="6" tint="-0.499984740745262"/>
      <name val="Arial Narrow"/>
      <family val="2"/>
    </font>
    <font>
      <b/>
      <sz val="14"/>
      <color theme="1"/>
      <name val="Arial Narrow"/>
      <family val="2"/>
    </font>
    <font>
      <sz val="12"/>
      <color rgb="FF000000"/>
      <name val="Arial Narrow"/>
      <family val="2"/>
    </font>
    <font>
      <sz val="12"/>
      <color rgb="FFFF0000"/>
      <name val="Arial Narrow"/>
      <family val="2"/>
    </font>
    <font>
      <sz val="14"/>
      <name val="Arial Narrow"/>
      <family val="2"/>
    </font>
    <font>
      <sz val="14"/>
      <color theme="1"/>
      <name val="Arial Narrow"/>
      <family val="2"/>
    </font>
    <font>
      <b/>
      <sz val="14"/>
      <color indexed="8"/>
      <name val="Arial Narrow"/>
      <family val="2"/>
    </font>
    <font>
      <b/>
      <sz val="14"/>
      <color theme="3" tint="-0.249977111117893"/>
      <name val="Arial Narrow"/>
      <family val="2"/>
    </font>
    <font>
      <b/>
      <sz val="14"/>
      <color rgb="FF00B0F0"/>
      <name val="Arial Narrow"/>
      <family val="2"/>
    </font>
    <font>
      <b/>
      <sz val="12"/>
      <color rgb="FFFF0000"/>
      <name val="Arial Narrow"/>
      <family val="2"/>
    </font>
    <font>
      <b/>
      <sz val="14"/>
      <color rgb="FFFF0000"/>
      <name val="Arial Narrow"/>
      <family val="2"/>
    </font>
    <font>
      <sz val="14"/>
      <color theme="0"/>
      <name val="Arial Narrow"/>
      <family val="2"/>
    </font>
    <font>
      <b/>
      <sz val="14"/>
      <color theme="4" tint="-0.499984740745262"/>
      <name val="Arial Narrow"/>
      <family val="2"/>
    </font>
    <font>
      <b/>
      <sz val="14"/>
      <color rgb="FF92D050"/>
      <name val="Arial Narrow"/>
      <family val="2"/>
    </font>
    <font>
      <b/>
      <sz val="10"/>
      <name val="Arial Narrow"/>
      <family val="2"/>
    </font>
    <font>
      <b/>
      <sz val="20"/>
      <color rgb="FF92D050"/>
      <name val="Arial Narrow"/>
      <family val="2"/>
    </font>
    <font>
      <b/>
      <sz val="20"/>
      <color rgb="FF00B0F0"/>
      <name val="Arial Narrow"/>
      <family val="2"/>
    </font>
    <font>
      <b/>
      <sz val="16"/>
      <name val="Arial Narrow"/>
      <family val="2"/>
    </font>
    <font>
      <b/>
      <sz val="10"/>
      <color indexed="81"/>
      <name val="Tahoma"/>
      <family val="2"/>
    </font>
    <font>
      <b/>
      <sz val="10"/>
      <color indexed="81"/>
      <name val="Arial Narrow"/>
      <family val="2"/>
    </font>
    <font>
      <sz val="10"/>
      <color indexed="81"/>
      <name val="Arial Narrow"/>
      <family val="2"/>
    </font>
    <font>
      <sz val="12"/>
      <color indexed="81"/>
      <name val="Arial Narrow"/>
      <family val="2"/>
    </font>
    <font>
      <sz val="11"/>
      <color indexed="81"/>
      <name val="Arial Narrow"/>
      <family val="2"/>
    </font>
    <font>
      <b/>
      <sz val="12"/>
      <color indexed="81"/>
      <name val="Arial Narrow"/>
      <family val="2"/>
    </font>
    <font>
      <b/>
      <sz val="11"/>
      <color indexed="81"/>
      <name val="Arial Narrow"/>
      <family val="2"/>
    </font>
    <font>
      <b/>
      <sz val="14"/>
      <color indexed="81"/>
      <name val="Arial Narrow"/>
      <family val="2"/>
    </font>
    <font>
      <b/>
      <sz val="14"/>
      <color rgb="FF70FC81"/>
      <name val="Arial Narrow"/>
      <family val="2"/>
    </font>
    <font>
      <b/>
      <sz val="14"/>
      <color rgb="FF3CFE5C"/>
      <name val="Arial Narrow"/>
      <family val="2"/>
    </font>
    <font>
      <sz val="12"/>
      <color theme="0"/>
      <name val="Arial Narrow"/>
      <family val="2"/>
    </font>
    <font>
      <b/>
      <sz val="13"/>
      <color rgb="FFFF0000"/>
      <name val="Arial Narrow"/>
      <family val="2"/>
    </font>
    <font>
      <b/>
      <sz val="18"/>
      <color rgb="FF3CFE5C"/>
      <name val="Arial Narrow"/>
      <family val="2"/>
    </font>
    <font>
      <b/>
      <sz val="18"/>
      <color theme="3" tint="-0.249977111117893"/>
      <name val="Arial Narrow"/>
      <family val="2"/>
    </font>
    <font>
      <b/>
      <sz val="18"/>
      <color theme="1"/>
      <name val="Arial Narrow"/>
      <family val="2"/>
    </font>
    <font>
      <b/>
      <sz val="18"/>
      <color theme="4" tint="-0.499984740745262"/>
      <name val="Arial Narrow"/>
      <family val="2"/>
    </font>
    <font>
      <b/>
      <sz val="8"/>
      <color theme="0"/>
      <name val="Arial"/>
      <family val="2"/>
    </font>
    <font>
      <b/>
      <sz val="13"/>
      <color rgb="FF000000"/>
      <name val="Arial Narrow"/>
      <family val="2"/>
    </font>
    <font>
      <b/>
      <sz val="20"/>
      <color rgb="FFFF0000"/>
      <name val="Calibri"/>
      <family val="2"/>
      <scheme val="minor"/>
    </font>
    <font>
      <sz val="20"/>
      <color rgb="FFFF0000"/>
      <name val="Arial"/>
      <family val="2"/>
    </font>
    <font>
      <i/>
      <sz val="36"/>
      <color rgb="FF002060"/>
      <name val="Arial Narrow"/>
      <family val="2"/>
    </font>
    <font>
      <b/>
      <i/>
      <sz val="20"/>
      <color theme="6" tint="-0.499984740745262"/>
      <name val="Arial Narrow"/>
      <family val="2"/>
    </font>
    <font>
      <b/>
      <sz val="16"/>
      <color theme="1"/>
      <name val="Arial Narrow"/>
      <family val="2"/>
    </font>
    <font>
      <b/>
      <sz val="13"/>
      <color theme="1"/>
      <name val="Arial Narrow"/>
      <family val="2"/>
    </font>
    <font>
      <b/>
      <sz val="20"/>
      <name val="Arial Narrow"/>
      <family val="2"/>
    </font>
    <font>
      <b/>
      <sz val="24"/>
      <color theme="0"/>
      <name val="Arial Narrow"/>
      <family val="2"/>
    </font>
    <font>
      <b/>
      <sz val="36"/>
      <color theme="0"/>
      <name val="Arial Narrow"/>
      <family val="2"/>
    </font>
    <font>
      <b/>
      <i/>
      <u/>
      <sz val="12"/>
      <color theme="1"/>
      <name val="Arial Narrow"/>
      <family val="2"/>
    </font>
    <font>
      <sz val="13"/>
      <color theme="0"/>
      <name val="Arial Narrow"/>
      <family val="2"/>
    </font>
    <font>
      <b/>
      <sz val="18"/>
      <name val="Arial Narrow"/>
      <family val="2"/>
    </font>
    <font>
      <b/>
      <sz val="10"/>
      <color theme="0"/>
      <name val="Arial Narrow"/>
      <family val="2"/>
    </font>
    <font>
      <sz val="10"/>
      <color theme="1"/>
      <name val="Arial Narrow"/>
      <family val="2"/>
    </font>
    <font>
      <b/>
      <sz val="10"/>
      <color theme="1"/>
      <name val="Arial Narrow"/>
      <family val="2"/>
    </font>
    <font>
      <b/>
      <sz val="10"/>
      <color theme="0"/>
      <name val="Arial"/>
      <family val="2"/>
    </font>
    <font>
      <b/>
      <sz val="11"/>
      <color rgb="FFFFFF00"/>
      <name val="Arial"/>
      <family val="2"/>
    </font>
    <font>
      <b/>
      <sz val="12"/>
      <color rgb="FF3CFE5C"/>
      <name val="Arial Narrow"/>
      <family val="2"/>
    </font>
    <font>
      <sz val="11"/>
      <name val="Arial Narrow"/>
      <family val="2"/>
    </font>
    <font>
      <b/>
      <sz val="11"/>
      <name val="Arial Narrow"/>
      <family val="2"/>
    </font>
    <font>
      <b/>
      <sz val="18"/>
      <color rgb="FF70FC81"/>
      <name val="Arial Narrow"/>
      <family val="2"/>
    </font>
    <font>
      <b/>
      <sz val="20"/>
      <color rgb="FF70FC81"/>
      <name val="Arial Narrow"/>
      <family val="2"/>
    </font>
    <font>
      <b/>
      <sz val="12"/>
      <color rgb="FFFFFFFF"/>
      <name val="Arial Narrow"/>
      <family val="2"/>
    </font>
    <font>
      <sz val="12"/>
      <color rgb="FFFFFFFF"/>
      <name val="Arial Narrow"/>
      <family val="2"/>
    </font>
    <font>
      <b/>
      <u/>
      <sz val="34"/>
      <name val="Arial Narrow"/>
      <family val="2"/>
    </font>
    <font>
      <b/>
      <sz val="14"/>
      <color indexed="9"/>
      <name val="Arial Narrow"/>
      <family val="2"/>
    </font>
    <font>
      <b/>
      <sz val="10"/>
      <color rgb="FFFF0000"/>
      <name val="Arial Narrow"/>
      <family val="2"/>
    </font>
    <font>
      <b/>
      <sz val="11"/>
      <color theme="1"/>
      <name val="Arial Narrow"/>
      <family val="2"/>
    </font>
    <font>
      <b/>
      <sz val="14"/>
      <color rgb="FF00B050"/>
      <name val="Arial Narrow"/>
      <family val="2"/>
    </font>
    <font>
      <b/>
      <sz val="20"/>
      <color rgb="FF0070C0"/>
      <name val="Arial Narrow"/>
      <family val="2"/>
    </font>
    <font>
      <b/>
      <sz val="14"/>
      <color theme="3" tint="0.39997558519241921"/>
      <name val="Arial Narrow"/>
      <family val="2"/>
    </font>
    <font>
      <b/>
      <sz val="9"/>
      <color rgb="FF000000"/>
      <name val="Tahoma"/>
      <family val="2"/>
    </font>
    <font>
      <sz val="9"/>
      <color rgb="FF000000"/>
      <name val="Tahoma"/>
      <family val="2"/>
    </font>
    <font>
      <b/>
      <sz val="11"/>
      <color rgb="FF000000"/>
      <name val="Arial Narrow"/>
      <family val="2"/>
    </font>
    <font>
      <b/>
      <sz val="14"/>
      <color rgb="FF16365C"/>
      <name val="Arial Narrow"/>
      <family val="2"/>
    </font>
    <font>
      <b/>
      <sz val="18"/>
      <color theme="0"/>
      <name val="Arial Narrow"/>
      <family val="2"/>
    </font>
    <font>
      <b/>
      <sz val="10"/>
      <color rgb="FF000000"/>
      <name val="Arial Narrow"/>
      <family val="2"/>
    </font>
    <font>
      <sz val="10"/>
      <color rgb="FF000000"/>
      <name val="Arial Narrow"/>
      <family val="2"/>
    </font>
    <font>
      <sz val="7"/>
      <name val="Times New Roman"/>
      <family val="1"/>
    </font>
    <font>
      <b/>
      <sz val="20"/>
      <color rgb="FFFFFFFF"/>
      <name val="Arial Narrow"/>
      <family val="2"/>
    </font>
    <font>
      <b/>
      <sz val="9"/>
      <color rgb="FF222222"/>
      <name val="Verdana"/>
      <family val="2"/>
      <charset val="1"/>
    </font>
    <font>
      <sz val="9"/>
      <color rgb="FF222222"/>
      <name val="Verdana"/>
      <family val="2"/>
    </font>
    <font>
      <b/>
      <sz val="11"/>
      <color rgb="FFFFFFFF"/>
      <name val="Arial"/>
      <family val="2"/>
    </font>
    <font>
      <b/>
      <sz val="10"/>
      <color rgb="FF000003"/>
      <name val="Arial"/>
      <family val="2"/>
    </font>
    <font>
      <b/>
      <sz val="12"/>
      <color theme="0"/>
      <name val="Arial"/>
      <family val="2"/>
    </font>
    <font>
      <b/>
      <sz val="36"/>
      <name val="Arial"/>
      <family val="2"/>
    </font>
    <font>
      <b/>
      <sz val="14"/>
      <color theme="0"/>
      <name val="Arial"/>
      <family val="2"/>
    </font>
    <font>
      <b/>
      <sz val="14"/>
      <color rgb="FFFFFFFF"/>
      <name val="Arial Narrow"/>
      <family val="2"/>
    </font>
    <font>
      <sz val="12"/>
      <color rgb="FF000000"/>
      <name val="Arial Narrow"/>
    </font>
    <font>
      <b/>
      <sz val="12"/>
      <color rgb="FF000000"/>
      <name val="Arial Narrow"/>
    </font>
    <font>
      <b/>
      <sz val="14"/>
      <color rgb="FF000000"/>
      <name val="Arial Narrow"/>
    </font>
    <font>
      <b/>
      <sz val="14"/>
      <color rgb="FF92D050"/>
      <name val="Arial Narrow"/>
    </font>
    <font>
      <b/>
      <sz val="14"/>
      <name val="Arial Narrow"/>
    </font>
    <font>
      <b/>
      <sz val="12"/>
      <color rgb="FFFFFFFF"/>
      <name val="Arial Narrow"/>
    </font>
    <font>
      <b/>
      <i/>
      <sz val="12"/>
      <color rgb="FFFFFFFF"/>
      <name val="Arial Narrow"/>
    </font>
  </fonts>
  <fills count="125">
    <fill>
      <patternFill patternType="none"/>
    </fill>
    <fill>
      <patternFill patternType="gray125"/>
    </fill>
    <fill>
      <patternFill patternType="solid">
        <fgColor indexed="31"/>
      </patternFill>
    </fill>
    <fill>
      <patternFill patternType="solid">
        <fgColor indexed="31"/>
        <bgColor indexed="41"/>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7"/>
        <bgColor indexed="41"/>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15"/>
      </patternFill>
    </fill>
    <fill>
      <patternFill patternType="solid">
        <fgColor indexed="51"/>
      </patternFill>
    </fill>
    <fill>
      <patternFill patternType="solid">
        <fgColor indexed="51"/>
        <bgColor indexed="50"/>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2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solid">
        <fgColor indexed="11"/>
        <bgColor indexed="49"/>
      </patternFill>
    </fill>
    <fill>
      <patternFill patternType="solid">
        <fgColor indexed="53"/>
        <bgColor indexed="10"/>
      </patternFill>
    </fill>
    <fill>
      <patternFill patternType="solid">
        <fgColor rgb="FF95B3D7"/>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0" tint="-0.34998626667073579"/>
        <bgColor indexed="64"/>
      </patternFill>
    </fill>
    <fill>
      <patternFill patternType="solid">
        <fgColor rgb="FFDCE6F1"/>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8DB3E2"/>
        <bgColor indexed="64"/>
      </patternFill>
    </fill>
    <fill>
      <patternFill patternType="solid">
        <fgColor rgb="FFFFFFFF"/>
        <bgColor indexed="64"/>
      </patternFill>
    </fill>
    <fill>
      <patternFill patternType="solid">
        <fgColor rgb="FF0AF0A3"/>
        <bgColor indexed="64"/>
      </patternFill>
    </fill>
    <fill>
      <patternFill patternType="solid">
        <fgColor theme="0"/>
        <bgColor indexed="64"/>
      </patternFill>
    </fill>
    <fill>
      <patternFill patternType="solid">
        <fgColor rgb="FFA5A5A5"/>
      </patternFill>
    </fill>
    <fill>
      <patternFill patternType="solid">
        <fgColor theme="8"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rgb="FF00B05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B1A3C9"/>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FDFAF1"/>
        <bgColor indexed="64"/>
      </patternFill>
    </fill>
    <fill>
      <patternFill patternType="solid">
        <fgColor rgb="FFFF8989"/>
        <bgColor indexed="64"/>
      </patternFill>
    </fill>
    <fill>
      <patternFill patternType="solid">
        <fgColor rgb="FFFF0505"/>
        <bgColor indexed="64"/>
      </patternFill>
    </fill>
    <fill>
      <patternFill patternType="solid">
        <fgColor rgb="FFB00000"/>
        <bgColor indexed="64"/>
      </patternFill>
    </fill>
    <fill>
      <patternFill patternType="solid">
        <fgColor rgb="FFB4CEEE"/>
        <bgColor indexed="64"/>
      </patternFill>
    </fill>
    <fill>
      <patternFill patternType="solid">
        <fgColor rgb="FFCADCF2"/>
        <bgColor indexed="64"/>
      </patternFill>
    </fill>
    <fill>
      <patternFill patternType="solid">
        <fgColor rgb="FF97BAE5"/>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rgb="FF00B0F0"/>
        <bgColor indexed="64"/>
      </patternFill>
    </fill>
    <fill>
      <patternFill patternType="solid">
        <fgColor rgb="FF0070C0"/>
        <bgColor indexed="64"/>
      </patternFill>
    </fill>
    <fill>
      <patternFill patternType="solid">
        <fgColor theme="4" tint="-0.249977111117893"/>
        <bgColor indexed="64"/>
      </patternFill>
    </fill>
    <fill>
      <patternFill patternType="solid">
        <fgColor theme="4"/>
        <bgColor indexed="64"/>
      </patternFill>
    </fill>
    <fill>
      <patternFill patternType="solid">
        <fgColor theme="1"/>
        <bgColor indexed="64"/>
      </patternFill>
    </fill>
    <fill>
      <patternFill patternType="solid">
        <fgColor theme="4" tint="-0.499984740745262"/>
        <bgColor indexed="64"/>
      </patternFill>
    </fill>
    <fill>
      <patternFill patternType="solid">
        <fgColor theme="8" tint="0.39997558519241921"/>
        <bgColor indexed="64"/>
      </patternFill>
    </fill>
    <fill>
      <patternFill patternType="solid">
        <fgColor rgb="FF3CFE5C"/>
        <bgColor indexed="64"/>
      </patternFill>
    </fill>
    <fill>
      <patternFill patternType="solid">
        <fgColor theme="5" tint="0.39997558519241921"/>
        <bgColor indexed="64"/>
      </patternFill>
    </fill>
    <fill>
      <patternFill patternType="solid">
        <fgColor rgb="FFD7F666"/>
        <bgColor indexed="64"/>
      </patternFill>
    </fill>
    <fill>
      <patternFill patternType="solid">
        <fgColor rgb="FF70FC81"/>
        <bgColor indexed="64"/>
      </patternFill>
    </fill>
    <fill>
      <patternFill patternType="solid">
        <fgColor rgb="FFB8CCE4"/>
        <bgColor rgb="FFB8CCE4"/>
      </patternFill>
    </fill>
    <fill>
      <patternFill patternType="solid">
        <fgColor rgb="FFC6D9F0"/>
        <bgColor rgb="FFC6D9F0"/>
      </patternFill>
    </fill>
    <fill>
      <patternFill patternType="solid">
        <fgColor rgb="FF8DB3E2"/>
        <bgColor rgb="FF8DB3E2"/>
      </patternFill>
    </fill>
    <fill>
      <patternFill patternType="solid">
        <fgColor rgb="FF548DD4"/>
        <bgColor rgb="FF548DD4"/>
      </patternFill>
    </fill>
    <fill>
      <patternFill patternType="solid">
        <fgColor rgb="FF0F243E"/>
        <bgColor rgb="FF0F243E"/>
      </patternFill>
    </fill>
    <fill>
      <patternFill patternType="solid">
        <fgColor rgb="FFFFFF00"/>
        <bgColor rgb="FFFFFF00"/>
      </patternFill>
    </fill>
    <fill>
      <patternFill patternType="solid">
        <fgColor rgb="FFE5B8B7"/>
        <bgColor rgb="FFE5B8B7"/>
      </patternFill>
    </fill>
    <fill>
      <patternFill patternType="solid">
        <fgColor rgb="FFDBE5F1"/>
        <bgColor rgb="FFDBE5F1"/>
      </patternFill>
    </fill>
    <fill>
      <patternFill patternType="solid">
        <fgColor theme="0"/>
        <bgColor theme="0"/>
      </patternFill>
    </fill>
    <fill>
      <patternFill patternType="solid">
        <fgColor rgb="FF17365D"/>
        <bgColor rgb="FF17365D"/>
      </patternFill>
    </fill>
    <fill>
      <patternFill patternType="solid">
        <fgColor theme="0" tint="-0.14999847407452621"/>
        <bgColor indexed="64"/>
      </patternFill>
    </fill>
    <fill>
      <patternFill patternType="solid">
        <fgColor rgb="FFFFFFFF"/>
        <bgColor rgb="FF000000"/>
      </patternFill>
    </fill>
    <fill>
      <patternFill patternType="solid">
        <fgColor rgb="FFE7F567"/>
        <bgColor rgb="FF548DD4"/>
      </patternFill>
    </fill>
    <fill>
      <patternFill patternType="solid">
        <fgColor rgb="FFE7F567"/>
        <bgColor indexed="64"/>
      </patternFill>
    </fill>
    <fill>
      <patternFill patternType="solid">
        <fgColor rgb="FFE7F567"/>
        <bgColor rgb="FF0F243E"/>
      </patternFill>
    </fill>
    <fill>
      <patternFill patternType="solid">
        <fgColor rgb="FF92D050"/>
        <bgColor rgb="FF92D050"/>
      </patternFill>
    </fill>
    <fill>
      <patternFill patternType="solid">
        <fgColor rgb="FF00B0F0"/>
        <bgColor rgb="FF00B0F0"/>
      </patternFill>
    </fill>
    <fill>
      <patternFill patternType="solid">
        <fgColor rgb="FF000000"/>
        <bgColor rgb="FF000000"/>
      </patternFill>
    </fill>
    <fill>
      <patternFill patternType="solid">
        <fgColor rgb="FFDCE6F1"/>
        <bgColor rgb="FF000000"/>
      </patternFill>
    </fill>
    <fill>
      <patternFill patternType="solid">
        <fgColor rgb="FF366092"/>
        <bgColor rgb="FF000000"/>
      </patternFill>
    </fill>
    <fill>
      <patternFill patternType="solid">
        <fgColor rgb="FF16365C"/>
        <bgColor rgb="FF000000"/>
      </patternFill>
    </fill>
    <fill>
      <patternFill patternType="solid">
        <fgColor rgb="FF00B0F0"/>
        <bgColor rgb="FF000000"/>
      </patternFill>
    </fill>
    <fill>
      <patternFill patternType="solid">
        <fgColor rgb="FFFF0000"/>
        <bgColor rgb="FF000000"/>
      </patternFill>
    </fill>
    <fill>
      <patternFill patternType="solid">
        <fgColor rgb="FFFFFF00"/>
        <bgColor rgb="FF000000"/>
      </patternFill>
    </fill>
    <fill>
      <patternFill patternType="solid">
        <fgColor rgb="FFE26B0A"/>
        <bgColor rgb="FF000000"/>
      </patternFill>
    </fill>
    <fill>
      <patternFill patternType="solid">
        <fgColor rgb="FF00B050"/>
        <bgColor rgb="FF000000"/>
      </patternFill>
    </fill>
    <fill>
      <patternFill patternType="solid">
        <fgColor rgb="FF92D050"/>
        <bgColor rgb="FF000000"/>
      </patternFill>
    </fill>
    <fill>
      <patternFill patternType="solid">
        <fgColor rgb="FF0F243E"/>
        <bgColor rgb="FF000000"/>
      </patternFill>
    </fill>
    <fill>
      <patternFill patternType="solid">
        <fgColor rgb="FF538DD5"/>
        <bgColor rgb="FF000000"/>
      </patternFill>
    </fill>
    <fill>
      <patternFill patternType="solid">
        <fgColor rgb="FFB8CCE4"/>
        <bgColor rgb="FF000000"/>
      </patternFill>
    </fill>
  </fills>
  <borders count="246">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rgb="FF000000"/>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rgb="FF000000"/>
      </top>
      <bottom/>
      <diagonal/>
    </border>
    <border>
      <left/>
      <right/>
      <top style="medium">
        <color indexed="64"/>
      </top>
      <bottom style="thin">
        <color indexed="64"/>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style="medium">
        <color rgb="FF000000"/>
      </left>
      <right/>
      <top style="medium">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medium">
        <color rgb="FF0070C0"/>
      </top>
      <bottom/>
      <diagonal/>
    </border>
    <border>
      <left style="medium">
        <color rgb="FF0070C0"/>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right style="thin">
        <color rgb="FF000003"/>
      </right>
      <top/>
      <bottom/>
      <diagonal/>
    </border>
    <border>
      <left/>
      <right/>
      <top style="medium">
        <color rgb="FF000003"/>
      </top>
      <bottom style="medium">
        <color rgb="FF000003"/>
      </bottom>
      <diagonal/>
    </border>
    <border>
      <left style="thin">
        <color rgb="FF000003"/>
      </left>
      <right style="thin">
        <color rgb="FF000003"/>
      </right>
      <top style="thin">
        <color rgb="FF000003"/>
      </top>
      <bottom style="thin">
        <color rgb="FF000003"/>
      </bottom>
      <diagonal/>
    </border>
    <border>
      <left/>
      <right style="thin">
        <color rgb="FF000003"/>
      </right>
      <top/>
      <bottom style="thin">
        <color rgb="FF000003"/>
      </bottom>
      <diagonal/>
    </border>
    <border>
      <left style="medium">
        <color rgb="FF000003"/>
      </left>
      <right style="medium">
        <color rgb="FF000003"/>
      </right>
      <top style="medium">
        <color rgb="FF000003"/>
      </top>
      <bottom/>
      <diagonal/>
    </border>
    <border>
      <left style="medium">
        <color rgb="FF000003"/>
      </left>
      <right style="medium">
        <color rgb="FF000003"/>
      </right>
      <top/>
      <bottom/>
      <diagonal/>
    </border>
    <border>
      <left style="medium">
        <color rgb="FF000003"/>
      </left>
      <right style="medium">
        <color rgb="FF000003"/>
      </right>
      <top/>
      <bottom style="medium">
        <color rgb="FF000003"/>
      </bottom>
      <diagonal/>
    </border>
    <border>
      <left/>
      <right/>
      <top style="mediumDashed">
        <color rgb="FF000003"/>
      </top>
      <bottom/>
      <diagonal/>
    </border>
    <border>
      <left style="mediumDashed">
        <color rgb="FF000003"/>
      </left>
      <right/>
      <top style="mediumDashed">
        <color rgb="FF000003"/>
      </top>
      <bottom/>
      <diagonal/>
    </border>
    <border>
      <left style="mediumDashed">
        <color rgb="FF000003"/>
      </left>
      <right/>
      <top/>
      <bottom/>
      <diagonal/>
    </border>
    <border>
      <left style="mediumDashed">
        <color rgb="FF000003"/>
      </left>
      <right/>
      <top/>
      <bottom style="mediumDashed">
        <color rgb="FF000003"/>
      </bottom>
      <diagonal/>
    </border>
    <border>
      <left/>
      <right/>
      <top/>
      <bottom style="mediumDashed">
        <color rgb="FF000003"/>
      </bottom>
      <diagonal/>
    </border>
    <border>
      <left style="mediumDashed">
        <color rgb="FF000003"/>
      </left>
      <right style="mediumDashed">
        <color rgb="FF000003"/>
      </right>
      <top style="mediumDashed">
        <color rgb="FF000003"/>
      </top>
      <bottom style="mediumDashed">
        <color rgb="FF000003"/>
      </bottom>
      <diagonal/>
    </border>
    <border>
      <left/>
      <right style="mediumDashed">
        <color rgb="FF000003"/>
      </right>
      <top style="mediumDashed">
        <color rgb="FF000003"/>
      </top>
      <bottom/>
      <diagonal/>
    </border>
    <border>
      <left/>
      <right style="mediumDashed">
        <color rgb="FF000003"/>
      </right>
      <top/>
      <bottom/>
      <diagonal/>
    </border>
    <border>
      <left/>
      <right style="mediumDashed">
        <color rgb="FF000003"/>
      </right>
      <top/>
      <bottom style="mediumDashed">
        <color rgb="FF000003"/>
      </bottom>
      <diagonal/>
    </border>
    <border>
      <left/>
      <right/>
      <top style="thin">
        <color rgb="FF000003"/>
      </top>
      <bottom style="thin">
        <color rgb="FF000003"/>
      </bottom>
      <diagonal/>
    </border>
    <border>
      <left/>
      <right/>
      <top style="thin">
        <color rgb="FF000003"/>
      </top>
      <bottom/>
      <diagonal/>
    </border>
    <border>
      <left style="medium">
        <color rgb="FF000003"/>
      </left>
      <right style="thin">
        <color rgb="FF000003"/>
      </right>
      <top style="medium">
        <color rgb="FF000003"/>
      </top>
      <bottom style="thin">
        <color rgb="FF000003"/>
      </bottom>
      <diagonal/>
    </border>
    <border>
      <left style="thin">
        <color rgb="FF000003"/>
      </left>
      <right style="thin">
        <color rgb="FF000003"/>
      </right>
      <top style="medium">
        <color rgb="FF000003"/>
      </top>
      <bottom style="thin">
        <color rgb="FF000003"/>
      </bottom>
      <diagonal/>
    </border>
    <border>
      <left style="thin">
        <color rgb="FF000003"/>
      </left>
      <right style="medium">
        <color rgb="FF000003"/>
      </right>
      <top style="medium">
        <color rgb="FF000003"/>
      </top>
      <bottom style="thin">
        <color rgb="FF000003"/>
      </bottom>
      <diagonal/>
    </border>
    <border>
      <left style="medium">
        <color rgb="FF000003"/>
      </left>
      <right style="thin">
        <color rgb="FF000003"/>
      </right>
      <top style="thin">
        <color rgb="FF000003"/>
      </top>
      <bottom style="thin">
        <color rgb="FF000003"/>
      </bottom>
      <diagonal/>
    </border>
    <border>
      <left style="thin">
        <color rgb="FF000003"/>
      </left>
      <right style="medium">
        <color rgb="FF000003"/>
      </right>
      <top style="thin">
        <color rgb="FF000003"/>
      </top>
      <bottom style="thin">
        <color rgb="FF000003"/>
      </bottom>
      <diagonal/>
    </border>
    <border>
      <left style="thin">
        <color rgb="FF000003"/>
      </left>
      <right/>
      <top style="thin">
        <color rgb="FF000003"/>
      </top>
      <bottom/>
      <diagonal/>
    </border>
    <border>
      <left/>
      <right style="thin">
        <color rgb="FF000003"/>
      </right>
      <top style="thin">
        <color rgb="FF000003"/>
      </top>
      <bottom/>
      <diagonal/>
    </border>
    <border>
      <left style="thin">
        <color rgb="FF000003"/>
      </left>
      <right/>
      <top/>
      <bottom/>
      <diagonal/>
    </border>
    <border>
      <left style="thin">
        <color rgb="FF000003"/>
      </left>
      <right/>
      <top/>
      <bottom style="thin">
        <color rgb="FF000003"/>
      </bottom>
      <diagonal/>
    </border>
    <border>
      <left style="thin">
        <color rgb="FF000003"/>
      </left>
      <right/>
      <top style="thin">
        <color rgb="FF000003"/>
      </top>
      <bottom style="thin">
        <color rgb="FF000003"/>
      </bottom>
      <diagonal/>
    </border>
    <border>
      <left style="medium">
        <color rgb="FF000003"/>
      </left>
      <right style="thin">
        <color indexed="64"/>
      </right>
      <top style="medium">
        <color rgb="FF000003"/>
      </top>
      <bottom style="medium">
        <color rgb="FF000003"/>
      </bottom>
      <diagonal/>
    </border>
    <border>
      <left style="thin">
        <color indexed="64"/>
      </left>
      <right style="thin">
        <color indexed="64"/>
      </right>
      <top style="medium">
        <color rgb="FF000003"/>
      </top>
      <bottom style="medium">
        <color rgb="FF000003"/>
      </bottom>
      <diagonal/>
    </border>
    <border>
      <left style="thin">
        <color indexed="64"/>
      </left>
      <right/>
      <top style="medium">
        <color rgb="FF000003"/>
      </top>
      <bottom style="medium">
        <color rgb="FF000003"/>
      </bottom>
      <diagonal/>
    </border>
    <border>
      <left/>
      <right style="thin">
        <color indexed="64"/>
      </right>
      <top style="medium">
        <color rgb="FF000003"/>
      </top>
      <bottom style="medium">
        <color rgb="FF000003"/>
      </bottom>
      <diagonal/>
    </border>
    <border>
      <left style="thin">
        <color indexed="64"/>
      </left>
      <right/>
      <top style="thin">
        <color indexed="64"/>
      </top>
      <bottom style="medium">
        <color rgb="FF0066CC"/>
      </bottom>
      <diagonal/>
    </border>
    <border>
      <left style="medium">
        <color rgb="FF0066CC"/>
      </left>
      <right style="thin">
        <color rgb="FF000003"/>
      </right>
      <top style="medium">
        <color rgb="FF0066CC"/>
      </top>
      <bottom style="thin">
        <color rgb="FF000003"/>
      </bottom>
      <diagonal/>
    </border>
    <border>
      <left style="thin">
        <color rgb="FF000003"/>
      </left>
      <right style="thin">
        <color rgb="FF000003"/>
      </right>
      <top style="medium">
        <color rgb="FF0066CC"/>
      </top>
      <bottom style="thin">
        <color rgb="FF000003"/>
      </bottom>
      <diagonal/>
    </border>
    <border>
      <left style="thin">
        <color rgb="FF000003"/>
      </left>
      <right style="medium">
        <color rgb="FF0066CC"/>
      </right>
      <top style="medium">
        <color rgb="FF0066CC"/>
      </top>
      <bottom style="thin">
        <color rgb="FF000003"/>
      </bottom>
      <diagonal/>
    </border>
    <border>
      <left style="medium">
        <color rgb="FF0066CC"/>
      </left>
      <right style="thin">
        <color rgb="FF000003"/>
      </right>
      <top style="thin">
        <color rgb="FF000003"/>
      </top>
      <bottom style="thin">
        <color rgb="FF000003"/>
      </bottom>
      <diagonal/>
    </border>
    <border>
      <left style="thin">
        <color rgb="FF000003"/>
      </left>
      <right style="medium">
        <color rgb="FF0066CC"/>
      </right>
      <top style="thin">
        <color rgb="FF000003"/>
      </top>
      <bottom style="thin">
        <color rgb="FF000003"/>
      </bottom>
      <diagonal/>
    </border>
    <border>
      <left style="medium">
        <color rgb="FF0066CC"/>
      </left>
      <right style="thin">
        <color rgb="FF000003"/>
      </right>
      <top style="thin">
        <color rgb="FF000003"/>
      </top>
      <bottom/>
      <diagonal/>
    </border>
    <border>
      <left style="medium">
        <color rgb="FF0066CC"/>
      </left>
      <right style="thin">
        <color rgb="FF000003"/>
      </right>
      <top/>
      <bottom/>
      <diagonal/>
    </border>
    <border>
      <left/>
      <right style="medium">
        <color rgb="FF0066CC"/>
      </right>
      <top style="thin">
        <color rgb="FF000003"/>
      </top>
      <bottom style="thin">
        <color rgb="FF000003"/>
      </bottom>
      <diagonal/>
    </border>
    <border>
      <left style="medium">
        <color rgb="FF0066CC"/>
      </left>
      <right style="thin">
        <color indexed="64"/>
      </right>
      <top style="thin">
        <color rgb="FF000003"/>
      </top>
      <bottom/>
      <diagonal/>
    </border>
    <border>
      <left/>
      <right style="medium">
        <color rgb="FF0066CC"/>
      </right>
      <top style="thin">
        <color indexed="64"/>
      </top>
      <bottom style="thin">
        <color indexed="64"/>
      </bottom>
      <diagonal/>
    </border>
    <border>
      <left style="medium">
        <color rgb="FF0066CC"/>
      </left>
      <right style="thin">
        <color indexed="64"/>
      </right>
      <top/>
      <bottom/>
      <diagonal/>
    </border>
    <border>
      <left style="medium">
        <color rgb="FF0066CC"/>
      </left>
      <right style="thin">
        <color indexed="64"/>
      </right>
      <top/>
      <bottom style="medium">
        <color rgb="FF0066CC"/>
      </bottom>
      <diagonal/>
    </border>
    <border>
      <left/>
      <right/>
      <top style="thin">
        <color indexed="64"/>
      </top>
      <bottom style="medium">
        <color rgb="FF0066CC"/>
      </bottom>
      <diagonal/>
    </border>
    <border>
      <left/>
      <right style="medium">
        <color rgb="FF0066CC"/>
      </right>
      <top style="thin">
        <color indexed="64"/>
      </top>
      <bottom style="medium">
        <color rgb="FF0066CC"/>
      </bottom>
      <diagonal/>
    </border>
    <border>
      <left/>
      <right/>
      <top/>
      <bottom style="thin">
        <color rgb="FF000003"/>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thin">
        <color rgb="FFFF0000"/>
      </left>
      <right style="medium">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medium">
        <color rgb="FFFF0000"/>
      </left>
      <right style="thin">
        <color rgb="FFFF0000"/>
      </right>
      <top style="thin">
        <color rgb="FFFF0000"/>
      </top>
      <bottom style="medium">
        <color rgb="FFFF0000"/>
      </bottom>
      <diagonal/>
    </border>
    <border>
      <left style="medium">
        <color rgb="FFFF0000"/>
      </left>
      <right style="medium">
        <color rgb="FFFF0000"/>
      </right>
      <top/>
      <bottom/>
      <diagonal/>
    </border>
    <border>
      <left style="thin">
        <color rgb="FFFF0000"/>
      </left>
      <right style="medium">
        <color rgb="FFFF0000"/>
      </right>
      <top style="thin">
        <color rgb="FFFF0000"/>
      </top>
      <bottom style="thin">
        <color rgb="FFFF0000"/>
      </bottom>
      <diagonal/>
    </border>
    <border>
      <left style="thin">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thin">
        <color rgb="FFFF0000"/>
      </bottom>
      <diagonal/>
    </border>
    <border>
      <left/>
      <right style="medium">
        <color rgb="FFFF0000"/>
      </right>
      <top style="thin">
        <color rgb="FFFF0000"/>
      </top>
      <bottom style="thin">
        <color rgb="FFFF0000"/>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rgb="FFFF0000"/>
      </left>
      <right/>
      <top style="thin">
        <color rgb="FFFF0000"/>
      </top>
      <bottom style="thin">
        <color rgb="FFFF0000"/>
      </bottom>
      <diagonal/>
    </border>
    <border>
      <left/>
      <right style="thin">
        <color rgb="FFFF0000"/>
      </right>
      <top/>
      <bottom style="thin">
        <color rgb="FFFF0000"/>
      </bottom>
      <diagonal/>
    </border>
    <border>
      <left/>
      <right/>
      <top/>
      <bottom style="thin">
        <color rgb="FFFF0000"/>
      </bottom>
      <diagonal/>
    </border>
    <border>
      <left style="medium">
        <color rgb="FFFF0000"/>
      </left>
      <right/>
      <top/>
      <bottom style="thin">
        <color rgb="FFFF0000"/>
      </bottom>
      <diagonal/>
    </border>
    <border>
      <left/>
      <right style="thin">
        <color rgb="FFFF0000"/>
      </right>
      <top/>
      <bottom/>
      <diagonal/>
    </border>
    <border>
      <left style="medium">
        <color rgb="FFFF0000"/>
      </left>
      <right/>
      <top/>
      <bottom/>
      <diagonal/>
    </border>
    <border>
      <left/>
      <right style="thin">
        <color rgb="FFFF0000"/>
      </right>
      <top style="thin">
        <color rgb="FFFF0000"/>
      </top>
      <bottom/>
      <diagonal/>
    </border>
    <border>
      <left/>
      <right/>
      <top style="thin">
        <color rgb="FFFF0000"/>
      </top>
      <bottom/>
      <diagonal/>
    </border>
    <border>
      <left style="medium">
        <color rgb="FFFF0000"/>
      </left>
      <right/>
      <top style="thin">
        <color rgb="FFFF0000"/>
      </top>
      <bottom/>
      <diagonal/>
    </border>
    <border>
      <left style="thin">
        <color rgb="FFFF0000"/>
      </left>
      <right style="medium">
        <color rgb="FFFF0000"/>
      </right>
      <top/>
      <bottom style="thin">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bottom style="thin">
        <color rgb="FFFF0000"/>
      </bottom>
      <diagonal/>
    </border>
    <border>
      <left/>
      <right style="thin">
        <color rgb="FFFF0000"/>
      </right>
      <top style="medium">
        <color rgb="FFFF0000"/>
      </top>
      <bottom/>
      <diagonal/>
    </border>
    <border>
      <left/>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style="thin">
        <color rgb="FFFF0000"/>
      </bottom>
      <diagonal/>
    </border>
    <border>
      <left style="thin">
        <color rgb="FFFF0000"/>
      </left>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medium">
        <color rgb="FFFF0000"/>
      </left>
      <right style="thin">
        <color rgb="FFFF0000"/>
      </right>
      <top style="medium">
        <color rgb="FFFF0000"/>
      </top>
      <bottom style="thin">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rgb="FFFF0000"/>
      </left>
      <right/>
      <top style="medium">
        <color rgb="FFFF0000"/>
      </top>
      <bottom style="medium">
        <color rgb="FFFF0000"/>
      </bottom>
      <diagonal/>
    </border>
    <border>
      <left/>
      <right/>
      <top/>
      <bottom style="medium">
        <color rgb="FFFF0000"/>
      </bottom>
      <diagonal/>
    </border>
    <border>
      <left style="thin">
        <color rgb="FFFF0000"/>
      </left>
      <right/>
      <top/>
      <bottom style="medium">
        <color rgb="FFFF0000"/>
      </bottom>
      <diagonal/>
    </border>
    <border>
      <left/>
      <right style="thin">
        <color rgb="FFFF0000"/>
      </right>
      <top/>
      <bottom style="medium">
        <color rgb="FFFF0000"/>
      </bottom>
      <diagonal/>
    </border>
    <border>
      <left style="medium">
        <color rgb="FFFF0000"/>
      </left>
      <right/>
      <top/>
      <bottom style="medium">
        <color rgb="FFFF0000"/>
      </bottom>
      <diagonal/>
    </border>
    <border>
      <left style="thin">
        <color rgb="FFFF0000"/>
      </left>
      <right/>
      <top/>
      <bottom/>
      <diagonal/>
    </border>
    <border>
      <left style="thin">
        <color rgb="FFFF0000"/>
      </left>
      <right/>
      <top style="medium">
        <color rgb="FFFF0000"/>
      </top>
      <bottom/>
      <diagonal/>
    </border>
    <border>
      <left style="thin">
        <color rgb="FFFF0000"/>
      </left>
      <right/>
      <top style="thin">
        <color rgb="FFFF0000"/>
      </top>
      <bottom/>
      <diagonal/>
    </border>
    <border>
      <left style="thin">
        <color rgb="FFFF0000"/>
      </left>
      <right/>
      <top/>
      <bottom style="thin">
        <color rgb="FFFF0000"/>
      </bottom>
      <diagonal/>
    </border>
    <border>
      <left style="thin">
        <color rgb="FFFF0000"/>
      </left>
      <right style="thin">
        <color rgb="FFFF0000"/>
      </right>
      <top style="thin">
        <color rgb="FFFF0000"/>
      </top>
      <bottom/>
      <diagonal/>
    </border>
    <border>
      <left style="thin">
        <color rgb="FFFF0000"/>
      </left>
      <right style="medium">
        <color rgb="FFFF0000"/>
      </right>
      <top style="thin">
        <color rgb="FFFF0000"/>
      </top>
      <bottom/>
      <diagonal/>
    </border>
    <border>
      <left style="medium">
        <color rgb="FFFF0000"/>
      </left>
      <right style="thin">
        <color rgb="FFFF0000"/>
      </right>
      <top style="thin">
        <color rgb="FFFF0000"/>
      </top>
      <bottom/>
      <diagonal/>
    </border>
    <border>
      <left/>
      <right style="medium">
        <color rgb="FFFF0000"/>
      </right>
      <top style="thin">
        <color rgb="FFFF0000"/>
      </top>
      <bottom/>
      <diagonal/>
    </border>
    <border>
      <left/>
      <right style="medium">
        <color rgb="FFFF0000"/>
      </right>
      <top/>
      <bottom style="medium">
        <color rgb="FFFF0000"/>
      </bottom>
      <diagonal/>
    </border>
    <border>
      <left/>
      <right style="medium">
        <color rgb="FFFF0000"/>
      </right>
      <top/>
      <bottom/>
      <diagonal/>
    </border>
    <border>
      <left style="thin">
        <color rgb="FFFF0000"/>
      </left>
      <right style="thin">
        <color rgb="FFFF0000"/>
      </right>
      <top style="medium">
        <color rgb="FFFF0000"/>
      </top>
      <bottom/>
      <diagonal/>
    </border>
    <border>
      <left/>
      <right style="medium">
        <color rgb="FFFF0000"/>
      </right>
      <top/>
      <bottom style="thin">
        <color rgb="FFFF0000"/>
      </bottom>
      <diagonal/>
    </border>
    <border>
      <left/>
      <right style="medium">
        <color rgb="FFFF0000"/>
      </right>
      <top style="medium">
        <color rgb="FFFF0000"/>
      </top>
      <bottom/>
      <diagonal/>
    </border>
    <border>
      <left/>
      <right/>
      <top style="medium">
        <color rgb="FFFF0000"/>
      </top>
      <bottom style="thin">
        <color rgb="FFFF0000"/>
      </bottom>
      <diagonal/>
    </border>
    <border>
      <left/>
      <right/>
      <top style="thin">
        <color rgb="FFFF0000"/>
      </top>
      <bottom style="thin">
        <color rgb="FFFF0000"/>
      </bottom>
      <diagonal/>
    </border>
    <border>
      <left style="medium">
        <color rgb="FFFF0000"/>
      </left>
      <right/>
      <top style="medium">
        <color rgb="FFFF0000"/>
      </top>
      <bottom style="thin">
        <color rgb="FFFF0000"/>
      </bottom>
      <diagonal/>
    </border>
    <border>
      <left style="thin">
        <color rgb="FFFF0000"/>
      </left>
      <right/>
      <top style="thin">
        <color rgb="FFFF0000"/>
      </top>
      <bottom style="medium">
        <color rgb="FFFF0000"/>
      </bottom>
      <diagonal/>
    </border>
    <border>
      <left/>
      <right/>
      <top style="thin">
        <color rgb="FFFF0000"/>
      </top>
      <bottom style="medium">
        <color rgb="FFFF0000"/>
      </bottom>
      <diagonal/>
    </border>
    <border>
      <left/>
      <right style="thin">
        <color rgb="FFFF0000"/>
      </right>
      <top style="thin">
        <color rgb="FFFF0000"/>
      </top>
      <bottom style="medium">
        <color rgb="FFFF0000"/>
      </bottom>
      <diagonal/>
    </border>
    <border>
      <left style="thin">
        <color rgb="FFFF0000"/>
      </left>
      <right style="thin">
        <color rgb="FFFF0000"/>
      </right>
      <top/>
      <bottom/>
      <diagonal/>
    </border>
    <border>
      <left style="thin">
        <color rgb="FF92D050"/>
      </left>
      <right style="thin">
        <color rgb="FF92D050"/>
      </right>
      <top style="thin">
        <color rgb="FFFF0000"/>
      </top>
      <bottom style="thin">
        <color rgb="FF92D050"/>
      </bottom>
      <diagonal/>
    </border>
    <border>
      <left style="thin">
        <color rgb="FF92D050"/>
      </left>
      <right style="thin">
        <color rgb="FF92D050"/>
      </right>
      <top/>
      <bottom style="thin">
        <color rgb="FF92D050"/>
      </bottom>
      <diagonal/>
    </border>
    <border>
      <left style="thin">
        <color rgb="FF92D050"/>
      </left>
      <right/>
      <top/>
      <bottom style="thin">
        <color rgb="FF92D050"/>
      </bottom>
      <diagonal/>
    </border>
    <border>
      <left style="thin">
        <color rgb="FF92D050"/>
      </left>
      <right style="thin">
        <color rgb="FF92D050"/>
      </right>
      <top style="thin">
        <color rgb="FF92D050"/>
      </top>
      <bottom style="thin">
        <color rgb="FF92D050"/>
      </bottom>
      <diagonal/>
    </border>
    <border>
      <left style="thin">
        <color rgb="FF92D050"/>
      </left>
      <right/>
      <top style="thin">
        <color rgb="FF92D050"/>
      </top>
      <bottom style="thin">
        <color rgb="FF92D050"/>
      </bottom>
      <diagonal/>
    </border>
    <border>
      <left style="thin">
        <color rgb="FF92D050"/>
      </left>
      <right style="thin">
        <color rgb="FF92D050"/>
      </right>
      <top style="thin">
        <color rgb="FF92D050"/>
      </top>
      <bottom style="thin">
        <color rgb="FFFF0000"/>
      </bottom>
      <diagonal/>
    </border>
    <border>
      <left style="thin">
        <color rgb="FF92D050"/>
      </left>
      <right style="thin">
        <color rgb="FF92D050"/>
      </right>
      <top style="thin">
        <color rgb="FF92D050"/>
      </top>
      <bottom/>
      <diagonal/>
    </border>
    <border>
      <left style="thin">
        <color rgb="FF92D050"/>
      </left>
      <right style="thin">
        <color rgb="FFFF0000"/>
      </right>
      <top style="thin">
        <color rgb="FF92D050"/>
      </top>
      <bottom style="thin">
        <color rgb="FFFF0000"/>
      </bottom>
      <diagonal/>
    </border>
    <border>
      <left style="medium">
        <color rgb="FF0066CC"/>
      </left>
      <right style="thin">
        <color rgb="FF000003"/>
      </right>
      <top/>
      <bottom style="thin">
        <color rgb="FF000003"/>
      </bottom>
      <diagonal/>
    </border>
    <border>
      <left style="thin">
        <color rgb="FF000003"/>
      </left>
      <right style="thin">
        <color rgb="FF000003"/>
      </right>
      <top/>
      <bottom/>
      <diagonal/>
    </border>
    <border>
      <left/>
      <right/>
      <top style="thick">
        <color indexed="64"/>
      </top>
      <bottom/>
      <diagonal/>
    </border>
    <border>
      <left style="thin">
        <color rgb="FFFF0000"/>
      </left>
      <right/>
      <top style="medium">
        <color rgb="FFFF0000"/>
      </top>
      <bottom style="medium">
        <color rgb="FFFF0000"/>
      </bottom>
      <diagonal/>
    </border>
    <border>
      <left/>
      <right style="thin">
        <color rgb="FFFF0000"/>
      </right>
      <top style="medium">
        <color rgb="FFFF0000"/>
      </top>
      <bottom style="medium">
        <color rgb="FFFF0000"/>
      </bottom>
      <diagonal/>
    </border>
    <border>
      <left style="medium">
        <color rgb="FFFF0000"/>
      </left>
      <right style="thin">
        <color rgb="FFFF0000"/>
      </right>
      <top style="medium">
        <color rgb="FFFF0000"/>
      </top>
      <bottom style="medium">
        <color rgb="FFFF0000"/>
      </bottom>
      <diagonal/>
    </border>
    <border>
      <left style="medium">
        <color rgb="FF000003"/>
      </left>
      <right style="thin">
        <color rgb="FF000003"/>
      </right>
      <top style="thin">
        <color rgb="FF000003"/>
      </top>
      <bottom/>
      <diagonal/>
    </border>
    <border>
      <left style="thin">
        <color rgb="FF000003"/>
      </left>
      <right style="thin">
        <color rgb="FF000003"/>
      </right>
      <top style="thin">
        <color rgb="FF000003"/>
      </top>
      <bottom/>
      <diagonal/>
    </border>
    <border>
      <left style="thin">
        <color rgb="FF000003"/>
      </left>
      <right style="medium">
        <color rgb="FF000003"/>
      </right>
      <top style="thin">
        <color rgb="FF000003"/>
      </top>
      <bottom/>
      <diagonal/>
    </border>
    <border>
      <left style="thin">
        <color rgb="FF000003"/>
      </left>
      <right style="thin">
        <color rgb="FF000003"/>
      </right>
      <top style="medium">
        <color indexed="64"/>
      </top>
      <bottom/>
      <diagonal/>
    </border>
    <border>
      <left style="thin">
        <color rgb="FF000003"/>
      </left>
      <right/>
      <top style="medium">
        <color indexed="64"/>
      </top>
      <bottom/>
      <diagonal/>
    </border>
    <border>
      <left/>
      <right style="thin">
        <color rgb="FF000003"/>
      </right>
      <top style="medium">
        <color indexed="64"/>
      </top>
      <bottom/>
      <diagonal/>
    </border>
    <border>
      <left style="thin">
        <color rgb="FF000003"/>
      </left>
      <right style="thin">
        <color rgb="FF000003"/>
      </right>
      <top/>
      <bottom style="medium">
        <color indexed="64"/>
      </bottom>
      <diagonal/>
    </border>
    <border>
      <left style="thin">
        <color rgb="FF000003"/>
      </left>
      <right/>
      <top/>
      <bottom style="medium">
        <color indexed="64"/>
      </bottom>
      <diagonal/>
    </border>
    <border>
      <left/>
      <right style="thin">
        <color rgb="FF000003"/>
      </right>
      <top/>
      <bottom style="medium">
        <color indexed="64"/>
      </bottom>
      <diagonal/>
    </border>
    <border>
      <left style="thin">
        <color indexed="64"/>
      </left>
      <right style="thin">
        <color indexed="64"/>
      </right>
      <top/>
      <bottom style="medium">
        <color rgb="FF000000"/>
      </bottom>
      <diagonal/>
    </border>
    <border>
      <left style="thin">
        <color rgb="FF000003"/>
      </left>
      <right style="thin">
        <color indexed="64"/>
      </right>
      <top style="medium">
        <color indexed="64"/>
      </top>
      <bottom/>
      <diagonal/>
    </border>
    <border>
      <left style="thin">
        <color rgb="FF000003"/>
      </left>
      <right style="thin">
        <color indexed="64"/>
      </right>
      <top/>
      <bottom/>
      <diagonal/>
    </border>
    <border>
      <left style="thin">
        <color indexed="64"/>
      </left>
      <right style="thin">
        <color rgb="FF000003"/>
      </right>
      <top style="medium">
        <color indexed="64"/>
      </top>
      <bottom/>
      <diagonal/>
    </border>
    <border>
      <left style="thin">
        <color indexed="64"/>
      </left>
      <right style="thin">
        <color rgb="FF000003"/>
      </right>
      <top/>
      <bottom/>
      <diagonal/>
    </border>
    <border>
      <left style="thin">
        <color rgb="FF000000"/>
      </left>
      <right style="thin">
        <color rgb="FF000000"/>
      </right>
      <top style="thin">
        <color rgb="FF000000"/>
      </top>
      <bottom style="thin">
        <color rgb="FF000000"/>
      </bottom>
      <diagonal/>
    </border>
    <border>
      <left style="thin">
        <color rgb="FF000003"/>
      </left>
      <right style="thin">
        <color indexed="64"/>
      </right>
      <top/>
      <bottom style="medium">
        <color indexed="64"/>
      </bottom>
      <diagonal/>
    </border>
    <border>
      <left style="thin">
        <color indexed="64"/>
      </left>
      <right style="thin">
        <color rgb="FF000003"/>
      </right>
      <top/>
      <bottom style="medium">
        <color indexed="64"/>
      </bottom>
      <diagonal/>
    </border>
    <border>
      <left style="medium">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thin">
        <color rgb="FFD6D5CD"/>
      </left>
      <right style="thin">
        <color rgb="FFD6D5CD"/>
      </right>
      <top style="thin">
        <color rgb="FFD6D5CD"/>
      </top>
      <bottom style="thin">
        <color rgb="FFD6D5CD"/>
      </bottom>
      <diagonal/>
    </border>
    <border>
      <left/>
      <right style="medium">
        <color rgb="FF000000"/>
      </right>
      <top style="medium">
        <color indexed="64"/>
      </top>
      <bottom/>
      <diagonal/>
    </border>
    <border>
      <left/>
      <right style="medium">
        <color rgb="FF000000"/>
      </right>
      <top style="medium">
        <color indexed="64"/>
      </top>
      <bottom style="thin">
        <color indexed="64"/>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indexed="64"/>
      </bottom>
      <diagonal/>
    </border>
  </borders>
  <cellStyleXfs count="119">
    <xf numFmtId="0" fontId="0" fillId="0" borderId="0"/>
    <xf numFmtId="0" fontId="3" fillId="0" borderId="0" applyProtection="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9" fillId="30" borderId="24" applyNumberFormat="0" applyAlignment="0" applyProtection="0"/>
    <xf numFmtId="0" fontId="9" fillId="31" borderId="24" applyNumberFormat="0" applyAlignment="0" applyProtection="0"/>
    <xf numFmtId="0" fontId="10" fillId="32" borderId="25" applyNumberFormat="0" applyAlignment="0" applyProtection="0"/>
    <xf numFmtId="0" fontId="10" fillId="33" borderId="25" applyNumberFormat="0" applyAlignment="0" applyProtection="0"/>
    <xf numFmtId="0" fontId="11" fillId="0" borderId="26" applyNumberFormat="0" applyFill="0" applyAlignment="0" applyProtection="0"/>
    <xf numFmtId="0" fontId="12" fillId="0" borderId="0" applyNumberForma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13" fillId="12" borderId="24" applyNumberFormat="0" applyAlignment="0" applyProtection="0"/>
    <xf numFmtId="0" fontId="13" fillId="13" borderId="24" applyNumberFormat="0" applyAlignment="0" applyProtection="0"/>
    <xf numFmtId="164" fontId="14" fillId="0" borderId="0" applyFill="0" applyBorder="0" applyAlignment="0" applyProtection="0"/>
    <xf numFmtId="0" fontId="15" fillId="4" borderId="0" applyNumberFormat="0" applyBorder="0" applyAlignment="0" applyProtection="0"/>
    <xf numFmtId="0" fontId="15" fillId="5" borderId="0" applyNumberFormat="0" applyBorder="0" applyAlignment="0" applyProtection="0"/>
    <xf numFmtId="165" fontId="3" fillId="0" borderId="0" applyFont="0" applyFill="0" applyBorder="0" applyAlignment="0" applyProtection="0"/>
    <xf numFmtId="44" fontId="3" fillId="0" borderId="0" applyFont="0" applyFill="0" applyBorder="0" applyAlignment="0" applyProtection="0"/>
    <xf numFmtId="0" fontId="16" fillId="42" borderId="0" applyNumberFormat="0" applyBorder="0" applyAlignment="0" applyProtection="0"/>
    <xf numFmtId="0" fontId="16"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applyProtection="0"/>
    <xf numFmtId="0" fontId="3" fillId="0" borderId="0" applyProtection="0"/>
    <xf numFmtId="0" fontId="3" fillId="0" borderId="0" applyProtection="0"/>
    <xf numFmtId="0" fontId="3" fillId="0" borderId="0"/>
    <xf numFmtId="0" fontId="3" fillId="0" borderId="0" applyProtection="0"/>
    <xf numFmtId="0" fontId="3" fillId="0" borderId="0"/>
    <xf numFmtId="0" fontId="6" fillId="0" borderId="0"/>
    <xf numFmtId="0" fontId="6" fillId="0" borderId="0"/>
    <xf numFmtId="0" fontId="2" fillId="0" borderId="0"/>
    <xf numFmtId="0" fontId="3" fillId="44" borderId="27" applyNumberFormat="0" applyFont="0" applyAlignment="0" applyProtection="0"/>
    <xf numFmtId="0" fontId="3" fillId="45" borderId="27"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ill="0" applyBorder="0" applyAlignment="0" applyProtection="0"/>
    <xf numFmtId="0" fontId="17" fillId="30" borderId="28" applyNumberFormat="0" applyAlignment="0" applyProtection="0"/>
    <xf numFmtId="0" fontId="17" fillId="31" borderId="28" applyNumberFormat="0" applyAlignment="0" applyProtection="0"/>
    <xf numFmtId="0" fontId="6" fillId="46"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29" applyNumberFormat="0" applyFill="0" applyAlignment="0" applyProtection="0"/>
    <xf numFmtId="0" fontId="21" fillId="0" borderId="30" applyNumberFormat="0" applyFill="0" applyAlignment="0" applyProtection="0"/>
    <xf numFmtId="0" fontId="12" fillId="0" borderId="31"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32" applyNumberFormat="0" applyFill="0" applyAlignment="0" applyProtection="0"/>
    <xf numFmtId="0" fontId="1" fillId="0" borderId="0"/>
    <xf numFmtId="166" fontId="28" fillId="0" borderId="0" applyBorder="0" applyProtection="0"/>
    <xf numFmtId="0" fontId="31" fillId="0" borderId="0"/>
    <xf numFmtId="0" fontId="32" fillId="0" borderId="0"/>
    <xf numFmtId="0" fontId="35" fillId="0" borderId="58" applyNumberFormat="0" applyFill="0" applyAlignment="0" applyProtection="0"/>
    <xf numFmtId="0" fontId="36" fillId="61" borderId="59" applyNumberFormat="0" applyAlignment="0" applyProtection="0"/>
    <xf numFmtId="0" fontId="3" fillId="0" borderId="0"/>
    <xf numFmtId="0" fontId="3" fillId="0" borderId="0"/>
    <xf numFmtId="9" fontId="3" fillId="0" borderId="0" applyFont="0" applyFill="0" applyBorder="0" applyAlignment="0" applyProtection="0"/>
  </cellStyleXfs>
  <cellXfs count="1818">
    <xf numFmtId="0" fontId="0" fillId="0" borderId="0" xfId="0"/>
    <xf numFmtId="0" fontId="25" fillId="48" borderId="34" xfId="0" applyFont="1" applyFill="1" applyBorder="1" applyAlignment="1">
      <alignment horizontal="center" vertical="center"/>
    </xf>
    <xf numFmtId="0" fontId="25" fillId="48" borderId="10" xfId="0" applyFont="1" applyFill="1" applyBorder="1" applyAlignment="1">
      <alignment horizontal="center" vertical="center"/>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26" fillId="0" borderId="36" xfId="0" applyFont="1" applyBorder="1" applyAlignment="1">
      <alignment horizontal="center" vertical="center" wrapText="1"/>
    </xf>
    <xf numFmtId="0" fontId="28" fillId="0" borderId="35" xfId="0" applyFont="1" applyBorder="1" applyAlignment="1">
      <alignment horizontal="center" vertical="center"/>
    </xf>
    <xf numFmtId="0" fontId="25" fillId="48" borderId="9" xfId="0" applyFont="1" applyFill="1" applyBorder="1" applyAlignment="1">
      <alignment horizontal="center" vertical="center"/>
    </xf>
    <xf numFmtId="0" fontId="28" fillId="0" borderId="37" xfId="0" applyFont="1" applyBorder="1" applyAlignment="1">
      <alignment horizontal="center" vertical="center"/>
    </xf>
    <xf numFmtId="0" fontId="4" fillId="57" borderId="35" xfId="0" applyFont="1" applyFill="1" applyBorder="1" applyAlignment="1">
      <alignment horizontal="center" vertical="center"/>
    </xf>
    <xf numFmtId="0" fontId="4" fillId="57" borderId="36" xfId="0" applyFont="1" applyFill="1" applyBorder="1" applyAlignment="1">
      <alignment horizontal="center" vertical="center"/>
    </xf>
    <xf numFmtId="0" fontId="4" fillId="57" borderId="50" xfId="0" applyFont="1" applyFill="1" applyBorder="1" applyAlignment="1">
      <alignment horizontal="center" vertical="center"/>
    </xf>
    <xf numFmtId="0" fontId="5" fillId="0" borderId="35" xfId="0" applyFont="1" applyBorder="1" applyAlignment="1">
      <alignment horizontal="center" vertical="center"/>
    </xf>
    <xf numFmtId="0" fontId="27" fillId="0" borderId="36" xfId="0" applyFont="1" applyBorder="1" applyAlignment="1">
      <alignment horizontal="justify" vertical="center"/>
    </xf>
    <xf numFmtId="0" fontId="27" fillId="0" borderId="36" xfId="0" applyFont="1" applyBorder="1" applyAlignment="1">
      <alignment vertical="center" wrapText="1"/>
    </xf>
    <xf numFmtId="0" fontId="4" fillId="0" borderId="35" xfId="0" applyFont="1" applyBorder="1" applyAlignment="1">
      <alignment horizontal="center" vertical="center"/>
    </xf>
    <xf numFmtId="0" fontId="4" fillId="57" borderId="45" xfId="0" applyFont="1" applyFill="1" applyBorder="1" applyAlignment="1">
      <alignment horizontal="center" vertical="center" wrapText="1"/>
    </xf>
    <xf numFmtId="0" fontId="4" fillId="58" borderId="35" xfId="0" applyFont="1" applyFill="1" applyBorder="1" applyAlignment="1">
      <alignment horizontal="center" vertical="center"/>
    </xf>
    <xf numFmtId="0" fontId="27" fillId="58" borderId="36" xfId="0" applyFont="1" applyFill="1" applyBorder="1" applyAlignment="1">
      <alignment horizontal="justify" vertical="center"/>
    </xf>
    <xf numFmtId="0" fontId="27" fillId="58" borderId="36" xfId="0" applyFont="1" applyFill="1" applyBorder="1" applyAlignment="1">
      <alignment horizontal="justify" vertical="center" wrapText="1"/>
    </xf>
    <xf numFmtId="0" fontId="27" fillId="58" borderId="36" xfId="0" applyFont="1" applyFill="1" applyBorder="1" applyAlignment="1">
      <alignment vertical="center" wrapText="1"/>
    </xf>
    <xf numFmtId="0" fontId="4" fillId="57" borderId="37" xfId="0" applyFont="1" applyFill="1" applyBorder="1" applyAlignment="1">
      <alignment vertical="center" wrapText="1"/>
    </xf>
    <xf numFmtId="0" fontId="4" fillId="57" borderId="36" xfId="0" applyFont="1" applyFill="1" applyBorder="1" applyAlignment="1">
      <alignment horizontal="center" vertical="center" wrapText="1"/>
    </xf>
    <xf numFmtId="0" fontId="3" fillId="0" borderId="50" xfId="0" applyFont="1" applyBorder="1" applyAlignment="1">
      <alignment vertical="center" wrapText="1"/>
    </xf>
    <xf numFmtId="0" fontId="27" fillId="0" borderId="36" xfId="0" applyFont="1" applyBorder="1" applyAlignment="1">
      <alignment horizontal="center" vertical="center" wrapText="1"/>
    </xf>
    <xf numFmtId="0" fontId="27" fillId="0" borderId="36" xfId="0" applyFont="1" applyBorder="1" applyAlignment="1">
      <alignment horizontal="justify" vertical="center" wrapText="1"/>
    </xf>
    <xf numFmtId="0" fontId="27" fillId="0" borderId="50" xfId="0" applyFont="1" applyBorder="1" applyAlignment="1">
      <alignment vertical="center" wrapText="1"/>
    </xf>
    <xf numFmtId="0" fontId="0" fillId="0" borderId="0" xfId="0" applyProtection="1">
      <protection locked="0"/>
    </xf>
    <xf numFmtId="0" fontId="5" fillId="48" borderId="36" xfId="0" applyFont="1" applyFill="1" applyBorder="1" applyAlignment="1" applyProtection="1">
      <alignment horizontal="center" vertical="center"/>
      <protection locked="0"/>
    </xf>
    <xf numFmtId="0" fontId="3" fillId="0" borderId="36" xfId="0" applyFont="1" applyBorder="1" applyAlignment="1" applyProtection="1">
      <alignment vertical="center" wrapText="1"/>
      <protection locked="0"/>
    </xf>
    <xf numFmtId="0" fontId="5" fillId="54" borderId="44" xfId="0" applyFont="1" applyFill="1" applyBorder="1" applyAlignment="1" applyProtection="1">
      <alignment horizontal="center" vertical="center" wrapText="1"/>
      <protection locked="0"/>
    </xf>
    <xf numFmtId="0" fontId="5" fillId="54" borderId="36" xfId="0" applyFont="1" applyFill="1" applyBorder="1" applyAlignment="1" applyProtection="1">
      <alignment horizontal="center" vertical="center" wrapText="1"/>
      <protection locked="0"/>
    </xf>
    <xf numFmtId="0" fontId="3" fillId="0" borderId="3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29" fillId="0" borderId="0" xfId="0" applyFont="1" applyProtection="1">
      <protection locked="0"/>
    </xf>
    <xf numFmtId="0" fontId="3" fillId="0" borderId="46" xfId="0" applyFont="1" applyBorder="1" applyAlignment="1" applyProtection="1">
      <alignment vertical="center" wrapText="1"/>
      <protection locked="0"/>
    </xf>
    <xf numFmtId="0" fontId="0" fillId="0" borderId="34" xfId="0" applyBorder="1" applyAlignment="1" applyProtection="1">
      <alignment vertical="center" wrapText="1"/>
      <protection locked="0"/>
    </xf>
    <xf numFmtId="0" fontId="3" fillId="0" borderId="44" xfId="0" applyFont="1" applyBorder="1" applyAlignment="1" applyProtection="1">
      <alignment vertical="center" wrapText="1"/>
      <protection locked="0"/>
    </xf>
    <xf numFmtId="0" fontId="3" fillId="53" borderId="36" xfId="0" applyFont="1" applyFill="1" applyBorder="1" applyAlignment="1">
      <alignment horizontal="center" vertical="center"/>
    </xf>
    <xf numFmtId="0" fontId="3" fillId="0" borderId="36" xfId="0" applyFont="1" applyBorder="1" applyAlignment="1">
      <alignment horizontal="center" vertical="center"/>
    </xf>
    <xf numFmtId="0" fontId="0" fillId="0" borderId="34" xfId="0" applyBorder="1"/>
    <xf numFmtId="0" fontId="0" fillId="0" borderId="46" xfId="0" applyBorder="1"/>
    <xf numFmtId="0" fontId="0" fillId="0" borderId="10" xfId="0" applyBorder="1"/>
    <xf numFmtId="0" fontId="0" fillId="0" borderId="36" xfId="0" applyBorder="1" applyAlignment="1" applyProtection="1">
      <alignment vertical="center" wrapText="1"/>
      <protection locked="0"/>
    </xf>
    <xf numFmtId="0" fontId="0" fillId="59" borderId="36" xfId="0" applyFill="1" applyBorder="1" applyAlignment="1" applyProtection="1">
      <alignment horizontal="center" vertical="center"/>
      <protection locked="0"/>
    </xf>
    <xf numFmtId="0" fontId="3" fillId="59" borderId="36" xfId="0" applyFont="1" applyFill="1" applyBorder="1" applyAlignment="1" applyProtection="1">
      <alignment horizontal="center" vertical="center"/>
      <protection locked="0"/>
    </xf>
    <xf numFmtId="0" fontId="0" fillId="59" borderId="44" xfId="0" applyFill="1" applyBorder="1" applyAlignment="1" applyProtection="1">
      <alignment horizontal="center" vertical="center"/>
      <protection locked="0"/>
    </xf>
    <xf numFmtId="0" fontId="3" fillId="59" borderId="44" xfId="0" applyFont="1" applyFill="1" applyBorder="1" applyAlignment="1" applyProtection="1">
      <alignment horizontal="center" vertical="center"/>
      <protection locked="0"/>
    </xf>
    <xf numFmtId="0" fontId="3" fillId="59" borderId="36" xfId="0" applyFont="1" applyFill="1" applyBorder="1" applyAlignment="1">
      <alignment horizontal="center" vertical="center"/>
    </xf>
    <xf numFmtId="0" fontId="3" fillId="59" borderId="44" xfId="0" applyFont="1" applyFill="1" applyBorder="1" applyAlignment="1">
      <alignment horizontal="center" vertical="center"/>
    </xf>
    <xf numFmtId="0" fontId="0" fillId="0" borderId="37" xfId="0" applyBorder="1"/>
    <xf numFmtId="0" fontId="27" fillId="0" borderId="37" xfId="0" applyFont="1" applyBorder="1" applyAlignment="1">
      <alignment vertical="center" wrapText="1"/>
    </xf>
    <xf numFmtId="0" fontId="4" fillId="57" borderId="44" xfId="0" applyFont="1" applyFill="1" applyBorder="1" applyAlignment="1">
      <alignment horizontal="center" vertical="center"/>
    </xf>
    <xf numFmtId="0" fontId="27" fillId="0" borderId="34" xfId="0" applyFont="1" applyBorder="1" applyAlignment="1">
      <alignment vertical="center" wrapText="1"/>
    </xf>
    <xf numFmtId="0" fontId="27" fillId="0" borderId="35" xfId="0" applyFont="1" applyBorder="1" applyAlignment="1">
      <alignment vertical="center" wrapText="1"/>
    </xf>
    <xf numFmtId="0" fontId="4" fillId="57" borderId="34" xfId="0" applyFont="1" applyFill="1" applyBorder="1" applyAlignment="1">
      <alignment horizontal="center" vertical="center"/>
    </xf>
    <xf numFmtId="0" fontId="4" fillId="0" borderId="0" xfId="0" applyFont="1" applyAlignment="1" applyProtection="1">
      <alignment horizontal="center" wrapText="1"/>
      <protection locked="0"/>
    </xf>
    <xf numFmtId="0" fontId="4" fillId="57" borderId="37" xfId="0" applyFont="1" applyFill="1" applyBorder="1" applyAlignment="1">
      <alignment horizontal="center" vertical="center"/>
    </xf>
    <xf numFmtId="0" fontId="28" fillId="0" borderId="37" xfId="0" applyFont="1" applyBorder="1" applyAlignment="1">
      <alignment horizontal="center" vertical="center" wrapText="1"/>
    </xf>
    <xf numFmtId="0" fontId="37" fillId="48" borderId="35" xfId="0" applyFont="1" applyFill="1" applyBorder="1" applyAlignment="1">
      <alignment vertical="center" wrapText="1"/>
    </xf>
    <xf numFmtId="0" fontId="37" fillId="48" borderId="34" xfId="0" applyFont="1" applyFill="1" applyBorder="1" applyAlignment="1">
      <alignment horizontal="center" vertical="center" wrapText="1"/>
    </xf>
    <xf numFmtId="0" fontId="38" fillId="0" borderId="3" xfId="0" applyFont="1" applyBorder="1" applyAlignment="1">
      <alignment vertical="center" wrapText="1"/>
    </xf>
    <xf numFmtId="0" fontId="38" fillId="0" borderId="3" xfId="0" applyFont="1" applyBorder="1" applyAlignment="1">
      <alignment horizontal="center" vertical="center" wrapText="1"/>
    </xf>
    <xf numFmtId="0" fontId="38" fillId="0" borderId="62" xfId="0" applyFont="1" applyBorder="1" applyAlignment="1">
      <alignment horizontal="center" vertical="center"/>
    </xf>
    <xf numFmtId="0" fontId="38" fillId="0" borderId="65" xfId="0" applyFont="1" applyBorder="1" applyAlignment="1">
      <alignment vertical="center" wrapText="1"/>
    </xf>
    <xf numFmtId="0" fontId="38" fillId="0" borderId="65" xfId="0" applyFont="1" applyBorder="1" applyAlignment="1">
      <alignment horizontal="center" vertical="center" wrapText="1"/>
    </xf>
    <xf numFmtId="0" fontId="38" fillId="0" borderId="64" xfId="0" applyFont="1" applyBorder="1" applyAlignment="1">
      <alignment horizontal="center" vertical="center" wrapText="1"/>
    </xf>
    <xf numFmtId="0" fontId="38" fillId="0" borderId="66" xfId="0" applyFont="1" applyBorder="1" applyAlignment="1">
      <alignment horizontal="center" vertical="center"/>
    </xf>
    <xf numFmtId="0" fontId="38" fillId="62" borderId="33" xfId="0" applyFont="1" applyFill="1" applyBorder="1" applyAlignment="1">
      <alignment vertical="center" wrapText="1"/>
    </xf>
    <xf numFmtId="0" fontId="38" fillId="62" borderId="33" xfId="0" applyFont="1" applyFill="1" applyBorder="1" applyAlignment="1">
      <alignment horizontal="center" vertical="center" wrapText="1"/>
    </xf>
    <xf numFmtId="0" fontId="38" fillId="62" borderId="33" xfId="0" applyFont="1" applyFill="1" applyBorder="1" applyAlignment="1">
      <alignment horizontal="center" vertical="center"/>
    </xf>
    <xf numFmtId="0" fontId="38" fillId="62" borderId="12" xfId="0" applyFont="1" applyFill="1" applyBorder="1" applyAlignment="1">
      <alignment vertical="center" wrapText="1"/>
    </xf>
    <xf numFmtId="0" fontId="38" fillId="62" borderId="12" xfId="0" applyFont="1" applyFill="1" applyBorder="1" applyAlignment="1">
      <alignment horizontal="center" vertical="center" wrapText="1"/>
    </xf>
    <xf numFmtId="0" fontId="38" fillId="62" borderId="18" xfId="0" applyFont="1" applyFill="1" applyBorder="1" applyAlignment="1">
      <alignment horizontal="center" vertical="center" wrapText="1"/>
    </xf>
    <xf numFmtId="0" fontId="38" fillId="62" borderId="12" xfId="0" applyFont="1" applyFill="1" applyBorder="1" applyAlignment="1">
      <alignment horizontal="center" vertical="center"/>
    </xf>
    <xf numFmtId="0" fontId="38" fillId="62" borderId="11" xfId="0" applyFont="1" applyFill="1" applyBorder="1" applyAlignment="1">
      <alignment vertical="center" wrapText="1"/>
    </xf>
    <xf numFmtId="0" fontId="38" fillId="62" borderId="11" xfId="0" applyFont="1" applyFill="1" applyBorder="1" applyAlignment="1">
      <alignment horizontal="center" vertical="center" wrapText="1"/>
    </xf>
    <xf numFmtId="0" fontId="38" fillId="62" borderId="11" xfId="0" applyFont="1" applyFill="1" applyBorder="1" applyAlignment="1">
      <alignment horizontal="center" vertical="center"/>
    </xf>
    <xf numFmtId="0" fontId="38" fillId="0" borderId="65" xfId="0" applyFont="1" applyBorder="1" applyAlignment="1">
      <alignment horizontal="left" vertical="center" wrapText="1"/>
    </xf>
    <xf numFmtId="0" fontId="38" fillId="0" borderId="11" xfId="0" applyFont="1" applyBorder="1" applyAlignment="1">
      <alignment vertical="center" wrapText="1"/>
    </xf>
    <xf numFmtId="0" fontId="38" fillId="0" borderId="11"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56" xfId="0" applyFont="1" applyBorder="1" applyAlignment="1">
      <alignment horizontal="center" vertical="center"/>
    </xf>
    <xf numFmtId="0" fontId="39" fillId="0" borderId="0" xfId="0" applyFont="1"/>
    <xf numFmtId="0" fontId="39" fillId="0" borderId="33" xfId="0" applyFont="1" applyBorder="1" applyAlignment="1">
      <alignment vertical="center" wrapText="1"/>
    </xf>
    <xf numFmtId="0" fontId="40" fillId="48" borderId="68" xfId="114" applyFont="1" applyFill="1" applyBorder="1" applyAlignment="1">
      <alignment horizontal="center" vertical="center" wrapText="1"/>
    </xf>
    <xf numFmtId="0" fontId="38" fillId="0" borderId="68" xfId="0" applyFont="1" applyBorder="1" applyAlignment="1">
      <alignment horizontal="center" vertical="center"/>
    </xf>
    <xf numFmtId="0" fontId="38" fillId="0" borderId="71" xfId="0" applyFont="1" applyBorder="1" applyAlignment="1">
      <alignment horizontal="center" vertical="center"/>
    </xf>
    <xf numFmtId="0" fontId="38" fillId="0" borderId="68" xfId="0" applyFont="1" applyBorder="1" applyAlignment="1">
      <alignment horizontal="left" vertical="center" wrapText="1"/>
    </xf>
    <xf numFmtId="0" fontId="38" fillId="0" borderId="71" xfId="0" applyFont="1" applyBorder="1" applyAlignment="1">
      <alignment horizontal="left" vertical="center" wrapText="1"/>
    </xf>
    <xf numFmtId="0" fontId="40" fillId="61" borderId="59" xfId="115" applyFont="1" applyAlignment="1">
      <alignment horizontal="center" vertical="center" wrapText="1"/>
    </xf>
    <xf numFmtId="0" fontId="41" fillId="63" borderId="59" xfId="115" applyFont="1" applyFill="1" applyAlignment="1">
      <alignment horizontal="center" vertical="center"/>
    </xf>
    <xf numFmtId="0" fontId="41" fillId="64" borderId="59" xfId="115" applyFont="1" applyFill="1" applyAlignment="1">
      <alignment horizontal="center" vertical="center"/>
    </xf>
    <xf numFmtId="0" fontId="41" fillId="63" borderId="59" xfId="115" applyFont="1" applyFill="1" applyAlignment="1">
      <alignment vertical="center"/>
    </xf>
    <xf numFmtId="0" fontId="41" fillId="64" borderId="59" xfId="115" applyFont="1" applyFill="1" applyAlignment="1">
      <alignment vertical="center"/>
    </xf>
    <xf numFmtId="0" fontId="40" fillId="63" borderId="59" xfId="115" applyFont="1" applyFill="1" applyAlignment="1">
      <alignment horizontal="center" vertical="center" wrapText="1"/>
    </xf>
    <xf numFmtId="0" fontId="39" fillId="0" borderId="11" xfId="0" applyFont="1" applyBorder="1" applyAlignment="1">
      <alignment vertical="center" wrapText="1"/>
    </xf>
    <xf numFmtId="0" fontId="39" fillId="0" borderId="11" xfId="0" applyFont="1" applyBorder="1" applyAlignment="1">
      <alignment horizontal="center"/>
    </xf>
    <xf numFmtId="0" fontId="39" fillId="0" borderId="11" xfId="0" applyFont="1" applyBorder="1" applyAlignment="1">
      <alignment horizontal="center" vertical="center" wrapText="1"/>
    </xf>
    <xf numFmtId="0" fontId="5" fillId="0" borderId="0" xfId="0" applyFont="1" applyAlignment="1">
      <alignment horizontal="center" vertical="center"/>
    </xf>
    <xf numFmtId="0" fontId="0" fillId="0" borderId="0" xfId="0" applyAlignment="1">
      <alignment horizontal="center"/>
    </xf>
    <xf numFmtId="0" fontId="46" fillId="0" borderId="0" xfId="0" applyFont="1" applyAlignment="1">
      <alignment horizontal="center" vertical="center"/>
    </xf>
    <xf numFmtId="0" fontId="5" fillId="0" borderId="0" xfId="0" applyFont="1" applyAlignment="1">
      <alignment horizontal="center"/>
    </xf>
    <xf numFmtId="0" fontId="47" fillId="0" borderId="0" xfId="0" applyFont="1" applyAlignment="1">
      <alignment horizontal="center" vertical="center" wrapText="1"/>
    </xf>
    <xf numFmtId="0" fontId="49" fillId="0" borderId="0" xfId="0" applyFont="1"/>
    <xf numFmtId="0" fontId="50" fillId="0" borderId="3" xfId="0" applyFont="1" applyBorder="1" applyAlignment="1">
      <alignment vertical="center" wrapText="1"/>
    </xf>
    <xf numFmtId="0" fontId="50" fillId="0" borderId="3" xfId="0" applyFont="1" applyBorder="1" applyAlignment="1">
      <alignment horizontal="center" vertical="center" wrapText="1"/>
    </xf>
    <xf numFmtId="0" fontId="50" fillId="0" borderId="65" xfId="0" applyFont="1" applyBorder="1" applyAlignment="1">
      <alignment vertical="center" wrapText="1"/>
    </xf>
    <xf numFmtId="0" fontId="50" fillId="0" borderId="65" xfId="0" applyFont="1" applyBorder="1" applyAlignment="1">
      <alignment horizontal="center" vertical="center" wrapText="1"/>
    </xf>
    <xf numFmtId="0" fontId="50" fillId="0" borderId="64" xfId="0" applyFont="1" applyBorder="1" applyAlignment="1">
      <alignment horizontal="center" vertical="center" wrapText="1"/>
    </xf>
    <xf numFmtId="0" fontId="50" fillId="62" borderId="33" xfId="0" applyFont="1" applyFill="1" applyBorder="1" applyAlignment="1">
      <alignment vertical="center" wrapText="1"/>
    </xf>
    <xf numFmtId="0" fontId="50" fillId="62" borderId="33" xfId="0" applyFont="1" applyFill="1" applyBorder="1" applyAlignment="1">
      <alignment horizontal="center" vertical="center" wrapText="1"/>
    </xf>
    <xf numFmtId="0" fontId="50" fillId="62" borderId="12" xfId="0" applyFont="1" applyFill="1" applyBorder="1" applyAlignment="1">
      <alignment vertical="center" wrapText="1"/>
    </xf>
    <xf numFmtId="0" fontId="50" fillId="62" borderId="12" xfId="0" applyFont="1" applyFill="1" applyBorder="1" applyAlignment="1">
      <alignment horizontal="center" vertical="center" wrapText="1"/>
    </xf>
    <xf numFmtId="0" fontId="50" fillId="62" borderId="18" xfId="0" applyFont="1" applyFill="1" applyBorder="1" applyAlignment="1">
      <alignment horizontal="center" vertical="center" wrapText="1"/>
    </xf>
    <xf numFmtId="0" fontId="50" fillId="62" borderId="11" xfId="0" applyFont="1" applyFill="1" applyBorder="1" applyAlignment="1">
      <alignment vertical="center" wrapText="1"/>
    </xf>
    <xf numFmtId="0" fontId="50" fillId="62" borderId="11" xfId="0" applyFont="1" applyFill="1" applyBorder="1" applyAlignment="1">
      <alignment horizontal="center" vertical="center" wrapText="1"/>
    </xf>
    <xf numFmtId="0" fontId="50" fillId="0" borderId="65" xfId="0" applyFont="1" applyBorder="1" applyAlignment="1">
      <alignment horizontal="left" vertical="center" wrapText="1"/>
    </xf>
    <xf numFmtId="0" fontId="50" fillId="0" borderId="11" xfId="0" applyFont="1" applyBorder="1" applyAlignment="1">
      <alignment vertical="center" wrapText="1"/>
    </xf>
    <xf numFmtId="0" fontId="50" fillId="0" borderId="11" xfId="0" applyFont="1" applyBorder="1" applyAlignment="1">
      <alignment horizontal="center" vertical="center" wrapText="1"/>
    </xf>
    <xf numFmtId="0" fontId="50" fillId="0" borderId="33" xfId="0" applyFont="1" applyBorder="1" applyAlignment="1">
      <alignment horizontal="center" vertical="center" wrapText="1"/>
    </xf>
    <xf numFmtId="0" fontId="50" fillId="0" borderId="33" xfId="0" applyFont="1" applyBorder="1" applyAlignment="1">
      <alignment vertical="center" wrapText="1"/>
    </xf>
    <xf numFmtId="0" fontId="50" fillId="0" borderId="11" xfId="0" applyFont="1" applyBorder="1" applyAlignment="1">
      <alignment horizontal="center"/>
    </xf>
    <xf numFmtId="0" fontId="3" fillId="0" borderId="0" xfId="0" applyFont="1" applyProtection="1">
      <protection locked="0"/>
    </xf>
    <xf numFmtId="0" fontId="3" fillId="63" borderId="59" xfId="115" applyFont="1" applyFill="1" applyAlignment="1">
      <alignment vertical="center"/>
    </xf>
    <xf numFmtId="0" fontId="3" fillId="63" borderId="59" xfId="115" applyFont="1" applyFill="1" applyAlignment="1">
      <alignment horizontal="center" vertical="center"/>
    </xf>
    <xf numFmtId="0" fontId="5" fillId="63" borderId="59" xfId="115" applyFont="1" applyFill="1" applyAlignment="1">
      <alignment horizontal="center" vertical="center" wrapText="1"/>
    </xf>
    <xf numFmtId="0" fontId="5" fillId="67" borderId="68" xfId="114" applyFont="1" applyFill="1" applyBorder="1" applyAlignment="1">
      <alignment horizontal="center" vertical="center" wrapText="1"/>
    </xf>
    <xf numFmtId="0" fontId="48" fillId="0" borderId="68" xfId="0" applyFont="1" applyBorder="1" applyAlignment="1">
      <alignment horizontal="center" vertical="center"/>
    </xf>
    <xf numFmtId="0" fontId="51" fillId="0" borderId="68" xfId="0" applyFont="1" applyBorder="1" applyAlignment="1">
      <alignment horizontal="left" vertical="center" wrapText="1"/>
    </xf>
    <xf numFmtId="0" fontId="51" fillId="0" borderId="71" xfId="0" applyFont="1" applyBorder="1" applyAlignment="1">
      <alignment horizontal="left" vertical="center" wrapText="1"/>
    </xf>
    <xf numFmtId="0" fontId="43" fillId="63" borderId="59" xfId="115" applyFont="1" applyFill="1" applyAlignment="1">
      <alignment vertical="center"/>
    </xf>
    <xf numFmtId="0" fontId="43" fillId="63" borderId="59" xfId="115" applyFont="1" applyFill="1" applyAlignment="1">
      <alignment horizontal="center" vertical="center"/>
    </xf>
    <xf numFmtId="0" fontId="43" fillId="64" borderId="59" xfId="115" applyFont="1" applyFill="1" applyAlignment="1">
      <alignment vertical="center"/>
    </xf>
    <xf numFmtId="0" fontId="43" fillId="64" borderId="59" xfId="115" applyFont="1" applyFill="1" applyAlignment="1">
      <alignment horizontal="center" vertical="center"/>
    </xf>
    <xf numFmtId="0" fontId="52" fillId="67" borderId="35" xfId="0" applyFont="1" applyFill="1" applyBorder="1" applyAlignment="1">
      <alignment horizontal="center" vertical="center" wrapText="1"/>
    </xf>
    <xf numFmtId="0" fontId="51" fillId="0" borderId="62" xfId="0" applyFont="1" applyBorder="1" applyAlignment="1">
      <alignment horizontal="center" vertical="center"/>
    </xf>
    <xf numFmtId="0" fontId="51" fillId="0" borderId="66" xfId="0" applyFont="1" applyBorder="1" applyAlignment="1">
      <alignment horizontal="center" vertical="center"/>
    </xf>
    <xf numFmtId="0" fontId="51" fillId="62" borderId="33" xfId="0" applyFont="1" applyFill="1" applyBorder="1" applyAlignment="1">
      <alignment horizontal="center" vertical="center"/>
    </xf>
    <xf numFmtId="0" fontId="51" fillId="62" borderId="12" xfId="0" applyFont="1" applyFill="1" applyBorder="1" applyAlignment="1">
      <alignment horizontal="center" vertical="center"/>
    </xf>
    <xf numFmtId="0" fontId="51" fillId="62" borderId="11" xfId="0" applyFont="1" applyFill="1" applyBorder="1" applyAlignment="1">
      <alignment horizontal="center" vertical="center"/>
    </xf>
    <xf numFmtId="0" fontId="51" fillId="0" borderId="56" xfId="0" applyFont="1" applyBorder="1" applyAlignment="1">
      <alignment horizontal="center" vertical="center"/>
    </xf>
    <xf numFmtId="0" fontId="53" fillId="67" borderId="35" xfId="0" applyFont="1" applyFill="1" applyBorder="1" applyAlignment="1">
      <alignment vertical="center" wrapText="1"/>
    </xf>
    <xf numFmtId="0" fontId="53" fillId="67" borderId="34" xfId="0" applyFont="1" applyFill="1" applyBorder="1" applyAlignment="1">
      <alignment horizontal="center" vertical="center" wrapText="1"/>
    </xf>
    <xf numFmtId="0" fontId="46" fillId="67" borderId="59" xfId="115" applyFont="1" applyFill="1" applyAlignment="1">
      <alignment horizontal="center" vertical="center" wrapText="1"/>
    </xf>
    <xf numFmtId="0" fontId="54" fillId="0" borderId="68" xfId="0" applyFont="1" applyBorder="1" applyAlignment="1">
      <alignment horizontal="center" vertical="center"/>
    </xf>
    <xf numFmtId="0" fontId="54" fillId="0" borderId="71" xfId="0" applyFont="1" applyBorder="1" applyAlignment="1">
      <alignment horizontal="center" vertical="center"/>
    </xf>
    <xf numFmtId="0" fontId="4" fillId="67" borderId="68" xfId="114" applyFont="1" applyFill="1" applyBorder="1" applyAlignment="1">
      <alignment horizontal="center" vertical="center" wrapText="1"/>
    </xf>
    <xf numFmtId="0" fontId="28" fillId="60" borderId="35" xfId="0" applyFont="1" applyFill="1" applyBorder="1" applyAlignment="1">
      <alignment horizontal="center" vertical="center" wrapText="1"/>
    </xf>
    <xf numFmtId="0" fontId="28" fillId="0" borderId="35" xfId="0" applyFont="1" applyBorder="1" applyAlignment="1">
      <alignment horizontal="center" vertical="center" wrapText="1"/>
    </xf>
    <xf numFmtId="0" fontId="45" fillId="52" borderId="11" xfId="0" applyFont="1" applyFill="1" applyBorder="1" applyAlignment="1">
      <alignment horizontal="center" vertical="center"/>
    </xf>
    <xf numFmtId="0" fontId="45" fillId="50" borderId="11" xfId="0" applyFont="1" applyFill="1" applyBorder="1" applyAlignment="1">
      <alignment horizontal="center" vertical="center"/>
    </xf>
    <xf numFmtId="0" fontId="45" fillId="49" borderId="11" xfId="0" applyFont="1" applyFill="1" applyBorder="1" applyAlignment="1">
      <alignment horizontal="center" vertical="center"/>
    </xf>
    <xf numFmtId="0" fontId="3" fillId="0" borderId="0" xfId="0" applyFont="1"/>
    <xf numFmtId="0" fontId="3" fillId="0" borderId="0" xfId="0" applyFont="1" applyAlignment="1">
      <alignment horizontal="center" vertical="center"/>
    </xf>
    <xf numFmtId="0" fontId="0" fillId="60" borderId="0" xfId="0" applyFill="1"/>
    <xf numFmtId="0" fontId="45" fillId="60" borderId="11" xfId="0" applyFont="1" applyFill="1" applyBorder="1" applyAlignment="1">
      <alignment horizontal="center" vertical="center"/>
    </xf>
    <xf numFmtId="0" fontId="45" fillId="83" borderId="11" xfId="0" applyFont="1" applyFill="1" applyBorder="1" applyAlignment="1">
      <alignment horizontal="center" vertical="center"/>
    </xf>
    <xf numFmtId="0" fontId="46" fillId="0" borderId="0" xfId="0" applyFont="1" applyAlignment="1">
      <alignment horizontal="center" vertical="center" wrapText="1"/>
    </xf>
    <xf numFmtId="0" fontId="69" fillId="74" borderId="54" xfId="117" applyFont="1" applyFill="1" applyBorder="1" applyAlignment="1">
      <alignment horizontal="center" vertical="center" wrapText="1"/>
    </xf>
    <xf numFmtId="0" fontId="69" fillId="60" borderId="54" xfId="117" applyFont="1" applyFill="1" applyBorder="1" applyAlignment="1">
      <alignment horizontal="center" vertical="center" wrapText="1"/>
    </xf>
    <xf numFmtId="0" fontId="71" fillId="60" borderId="56" xfId="117" applyFont="1" applyFill="1" applyBorder="1" applyAlignment="1">
      <alignment horizontal="center" vertical="center" wrapText="1"/>
    </xf>
    <xf numFmtId="0" fontId="71" fillId="74" borderId="56" xfId="117" applyFont="1" applyFill="1" applyBorder="1" applyAlignment="1">
      <alignment horizontal="center" vertical="center" wrapText="1"/>
    </xf>
    <xf numFmtId="0" fontId="69" fillId="56" borderId="54" xfId="117" applyFont="1" applyFill="1" applyBorder="1" applyAlignment="1">
      <alignment horizontal="center" vertical="center" wrapText="1"/>
    </xf>
    <xf numFmtId="0" fontId="71" fillId="56" borderId="56" xfId="117" applyFont="1" applyFill="1" applyBorder="1" applyAlignment="1">
      <alignment horizontal="center" vertical="center" wrapText="1"/>
    </xf>
    <xf numFmtId="0" fontId="69" fillId="74" borderId="73" xfId="117" applyFont="1" applyFill="1" applyBorder="1" applyAlignment="1">
      <alignment horizontal="center" vertical="center" wrapText="1"/>
    </xf>
    <xf numFmtId="0" fontId="71" fillId="74" borderId="66" xfId="117" applyFont="1" applyFill="1" applyBorder="1" applyAlignment="1">
      <alignment horizontal="center" vertical="center" wrapText="1"/>
    </xf>
    <xf numFmtId="0" fontId="69" fillId="74" borderId="77" xfId="117" applyFont="1" applyFill="1" applyBorder="1" applyAlignment="1">
      <alignment horizontal="center" vertical="center" wrapText="1"/>
    </xf>
    <xf numFmtId="0" fontId="71" fillId="74" borderId="77" xfId="117" applyFont="1" applyFill="1" applyBorder="1" applyAlignment="1">
      <alignment horizontal="center" vertical="center" wrapText="1"/>
    </xf>
    <xf numFmtId="0" fontId="71" fillId="56" borderId="54" xfId="117" applyFont="1" applyFill="1" applyBorder="1" applyAlignment="1">
      <alignment horizontal="center" vertical="center" wrapText="1"/>
    </xf>
    <xf numFmtId="0" fontId="71" fillId="74" borderId="54" xfId="117" applyFont="1" applyFill="1" applyBorder="1" applyAlignment="1">
      <alignment horizontal="center" vertical="center" wrapText="1"/>
    </xf>
    <xf numFmtId="0" fontId="72" fillId="74" borderId="78" xfId="117" applyFont="1" applyFill="1" applyBorder="1" applyAlignment="1">
      <alignment horizontal="center" vertical="center" wrapText="1"/>
    </xf>
    <xf numFmtId="0" fontId="72" fillId="56" borderId="56" xfId="117" applyFont="1" applyFill="1" applyBorder="1" applyAlignment="1">
      <alignment horizontal="center" vertical="center" wrapText="1"/>
    </xf>
    <xf numFmtId="0" fontId="72" fillId="74" borderId="56" xfId="117" applyFont="1" applyFill="1" applyBorder="1" applyAlignment="1">
      <alignment horizontal="center" vertical="center" wrapText="1"/>
    </xf>
    <xf numFmtId="0" fontId="72" fillId="56" borderId="54" xfId="117" applyFont="1" applyFill="1" applyBorder="1" applyAlignment="1">
      <alignment horizontal="center" vertical="center" wrapText="1"/>
    </xf>
    <xf numFmtId="0" fontId="72" fillId="60" borderId="54" xfId="117" applyFont="1" applyFill="1" applyBorder="1" applyAlignment="1">
      <alignment horizontal="center" vertical="center" wrapText="1"/>
    </xf>
    <xf numFmtId="0" fontId="72" fillId="74" borderId="54" xfId="117" applyFont="1" applyFill="1" applyBorder="1" applyAlignment="1">
      <alignment horizontal="center" vertical="center" wrapText="1"/>
    </xf>
    <xf numFmtId="0" fontId="72" fillId="74" borderId="73" xfId="117" applyFont="1" applyFill="1" applyBorder="1" applyAlignment="1">
      <alignment horizontal="center" vertical="center" wrapText="1"/>
    </xf>
    <xf numFmtId="0" fontId="66" fillId="76" borderId="11" xfId="116" applyFont="1" applyFill="1" applyBorder="1" applyAlignment="1">
      <alignment horizontal="left" vertical="center" wrapText="1"/>
    </xf>
    <xf numFmtId="0" fontId="66" fillId="77" borderId="65" xfId="116" applyFont="1" applyFill="1" applyBorder="1" applyAlignment="1">
      <alignment horizontal="left" vertical="center" wrapText="1"/>
    </xf>
    <xf numFmtId="0" fontId="46" fillId="52" borderId="0" xfId="0" applyFont="1" applyFill="1" applyAlignment="1">
      <alignment horizontal="center" vertical="center" wrapText="1"/>
    </xf>
    <xf numFmtId="0" fontId="46" fillId="83" borderId="0" xfId="0" applyFont="1" applyFill="1" applyAlignment="1">
      <alignment horizontal="center" vertical="center" wrapText="1"/>
    </xf>
    <xf numFmtId="0" fontId="46" fillId="50" borderId="0" xfId="0" applyFont="1" applyFill="1" applyAlignment="1">
      <alignment horizontal="center" vertical="center" wrapText="1"/>
    </xf>
    <xf numFmtId="0" fontId="46" fillId="68" borderId="0" xfId="0" applyFont="1" applyFill="1" applyAlignment="1">
      <alignment horizontal="center" vertical="center" wrapText="1"/>
    </xf>
    <xf numFmtId="0" fontId="46" fillId="49" borderId="0" xfId="0" applyFont="1" applyFill="1" applyAlignment="1">
      <alignment horizontal="center" vertical="center" wrapText="1"/>
    </xf>
    <xf numFmtId="0" fontId="4" fillId="83" borderId="11" xfId="0" applyFont="1" applyFill="1" applyBorder="1" applyAlignment="1">
      <alignment horizontal="center" vertical="center"/>
    </xf>
    <xf numFmtId="0" fontId="4" fillId="50" borderId="11" xfId="0" applyFont="1" applyFill="1" applyBorder="1" applyAlignment="1">
      <alignment horizontal="center" vertical="center"/>
    </xf>
    <xf numFmtId="0" fontId="4" fillId="0" borderId="0" xfId="0" applyFont="1" applyAlignment="1">
      <alignment horizontal="center" vertical="center"/>
    </xf>
    <xf numFmtId="0" fontId="4" fillId="49" borderId="11" xfId="0" applyFont="1" applyFill="1" applyBorder="1" applyAlignment="1">
      <alignment horizontal="center" vertical="center"/>
    </xf>
    <xf numFmtId="0" fontId="27" fillId="0" borderId="0" xfId="0" applyFont="1"/>
    <xf numFmtId="0" fontId="45" fillId="60" borderId="2" xfId="0" applyFont="1" applyFill="1" applyBorder="1" applyAlignment="1">
      <alignment horizontal="center" vertical="center"/>
    </xf>
    <xf numFmtId="0" fontId="45" fillId="83" borderId="3" xfId="0" applyFont="1" applyFill="1" applyBorder="1" applyAlignment="1">
      <alignment horizontal="center" vertical="center"/>
    </xf>
    <xf numFmtId="0" fontId="45" fillId="52" borderId="62" xfId="0" applyFont="1" applyFill="1" applyBorder="1" applyAlignment="1">
      <alignment horizontal="center" vertical="center"/>
    </xf>
    <xf numFmtId="0" fontId="45" fillId="60" borderId="54" xfId="0" applyFont="1" applyFill="1" applyBorder="1" applyAlignment="1">
      <alignment horizontal="center" vertical="center"/>
    </xf>
    <xf numFmtId="0" fontId="45" fillId="52" borderId="56" xfId="0" applyFont="1" applyFill="1" applyBorder="1" applyAlignment="1">
      <alignment horizontal="center" vertical="center"/>
    </xf>
    <xf numFmtId="0" fontId="0" fillId="0" borderId="52" xfId="0" applyBorder="1"/>
    <xf numFmtId="0" fontId="0" fillId="0" borderId="44" xfId="0" applyBorder="1"/>
    <xf numFmtId="0" fontId="46" fillId="0" borderId="44" xfId="0" applyFont="1" applyBorder="1" applyAlignment="1">
      <alignment horizontal="center" vertical="center"/>
    </xf>
    <xf numFmtId="0" fontId="5" fillId="50" borderId="65" xfId="0" applyFont="1" applyFill="1" applyBorder="1" applyAlignment="1">
      <alignment horizontal="center" vertical="center"/>
    </xf>
    <xf numFmtId="0" fontId="5" fillId="0" borderId="37" xfId="0" applyFont="1" applyBorder="1" applyAlignment="1">
      <alignment horizontal="center" vertical="center"/>
    </xf>
    <xf numFmtId="0" fontId="69" fillId="52" borderId="34" xfId="117" applyFont="1" applyFill="1" applyBorder="1" applyAlignment="1">
      <alignment horizontal="center" vertical="center" wrapText="1"/>
    </xf>
    <xf numFmtId="0" fontId="69" fillId="49" borderId="34" xfId="117" applyFont="1" applyFill="1" applyBorder="1" applyAlignment="1">
      <alignment horizontal="center" vertical="center" wrapText="1"/>
    </xf>
    <xf numFmtId="0" fontId="5" fillId="70" borderId="56" xfId="0" applyFont="1" applyFill="1" applyBorder="1" applyAlignment="1">
      <alignment horizontal="center" vertical="center" wrapText="1"/>
    </xf>
    <xf numFmtId="0" fontId="78" fillId="51" borderId="54" xfId="0" applyFont="1" applyFill="1" applyBorder="1" applyAlignment="1">
      <alignment horizontal="center" vertical="center"/>
    </xf>
    <xf numFmtId="0" fontId="78" fillId="50" borderId="54" xfId="0" applyFont="1" applyFill="1" applyBorder="1" applyAlignment="1">
      <alignment horizontal="center" vertical="center"/>
    </xf>
    <xf numFmtId="0" fontId="78" fillId="68" borderId="54" xfId="0" applyFont="1" applyFill="1" applyBorder="1" applyAlignment="1">
      <alignment horizontal="center" vertical="center"/>
    </xf>
    <xf numFmtId="0" fontId="78" fillId="49" borderId="73" xfId="0" applyFont="1" applyFill="1" applyBorder="1" applyAlignment="1">
      <alignment horizontal="center" vertical="center"/>
    </xf>
    <xf numFmtId="0" fontId="79" fillId="0" borderId="0" xfId="0" applyFont="1"/>
    <xf numFmtId="0" fontId="56" fillId="60" borderId="0" xfId="0" applyFont="1" applyFill="1" applyAlignment="1">
      <alignment horizontal="center" vertical="center"/>
    </xf>
    <xf numFmtId="0" fontId="79" fillId="0" borderId="11" xfId="0" applyFont="1" applyBorder="1" applyAlignment="1">
      <alignment horizontal="center" vertical="center"/>
    </xf>
    <xf numFmtId="0" fontId="79" fillId="0" borderId="65" xfId="0" applyFont="1" applyBorder="1" applyAlignment="1">
      <alignment horizontal="center" vertical="center"/>
    </xf>
    <xf numFmtId="0" fontId="79" fillId="0" borderId="33" xfId="0" applyFont="1" applyBorder="1" applyAlignment="1">
      <alignment horizontal="center" vertical="center"/>
    </xf>
    <xf numFmtId="0" fontId="70" fillId="68" borderId="54" xfId="0" applyFont="1" applyFill="1" applyBorder="1" applyAlignment="1">
      <alignment horizontal="center" vertical="center"/>
    </xf>
    <xf numFmtId="0" fontId="70" fillId="50" borderId="54" xfId="0" applyFont="1" applyFill="1" applyBorder="1" applyAlignment="1">
      <alignment horizontal="center" vertical="center"/>
    </xf>
    <xf numFmtId="0" fontId="70" fillId="83" borderId="54" xfId="0" applyFont="1" applyFill="1" applyBorder="1" applyAlignment="1">
      <alignment horizontal="center" vertical="center"/>
    </xf>
    <xf numFmtId="0" fontId="56" fillId="60" borderId="0" xfId="0" applyFont="1" applyFill="1" applyAlignment="1">
      <alignment vertical="center"/>
    </xf>
    <xf numFmtId="0" fontId="70" fillId="49" borderId="73" xfId="0" applyFont="1" applyFill="1" applyBorder="1" applyAlignment="1">
      <alignment horizontal="center" vertical="center"/>
    </xf>
    <xf numFmtId="0" fontId="81" fillId="84" borderId="79" xfId="0" applyFont="1" applyFill="1" applyBorder="1" applyAlignment="1">
      <alignment horizontal="center" vertical="center"/>
    </xf>
    <xf numFmtId="0" fontId="70" fillId="52" borderId="77" xfId="0" applyFont="1" applyFill="1" applyBorder="1" applyAlignment="1">
      <alignment horizontal="center" vertical="center"/>
    </xf>
    <xf numFmtId="0" fontId="81" fillId="84" borderId="4" xfId="0" applyFont="1" applyFill="1" applyBorder="1" applyAlignment="1">
      <alignment horizontal="center" vertical="center"/>
    </xf>
    <xf numFmtId="0" fontId="81" fillId="84" borderId="76" xfId="0" applyFont="1" applyFill="1" applyBorder="1" applyAlignment="1">
      <alignment horizontal="center" vertical="center"/>
    </xf>
    <xf numFmtId="0" fontId="78" fillId="52" borderId="2" xfId="0" applyFont="1" applyFill="1" applyBorder="1" applyAlignment="1">
      <alignment horizontal="center" vertical="center"/>
    </xf>
    <xf numFmtId="9" fontId="83" fillId="0" borderId="62" xfId="0" applyNumberFormat="1" applyFont="1" applyBorder="1" applyAlignment="1">
      <alignment horizontal="center" vertical="center" wrapText="1"/>
    </xf>
    <xf numFmtId="9" fontId="83" fillId="0" borderId="56" xfId="0" applyNumberFormat="1" applyFont="1" applyBorder="1" applyAlignment="1">
      <alignment horizontal="center" vertical="center" wrapText="1"/>
    </xf>
    <xf numFmtId="9" fontId="83" fillId="0" borderId="66" xfId="0" applyNumberFormat="1" applyFont="1" applyBorder="1" applyAlignment="1">
      <alignment horizontal="center" vertical="center" wrapText="1"/>
    </xf>
    <xf numFmtId="0" fontId="81" fillId="84" borderId="80" xfId="0" applyFont="1" applyFill="1" applyBorder="1" applyAlignment="1">
      <alignment horizontal="center" vertical="center" wrapText="1"/>
    </xf>
    <xf numFmtId="0" fontId="79" fillId="0" borderId="0" xfId="0" applyFont="1" applyAlignment="1">
      <alignment vertical="center"/>
    </xf>
    <xf numFmtId="0" fontId="62" fillId="0" borderId="0" xfId="0" applyFont="1" applyAlignment="1">
      <alignment vertical="center"/>
    </xf>
    <xf numFmtId="0" fontId="68" fillId="60" borderId="0" xfId="116" applyFont="1" applyFill="1" applyAlignment="1" applyProtection="1">
      <alignment vertical="center"/>
      <protection locked="0"/>
    </xf>
    <xf numFmtId="0" fontId="94" fillId="60" borderId="0" xfId="116" applyFont="1" applyFill="1" applyAlignment="1" applyProtection="1">
      <alignment horizontal="center" vertical="center"/>
      <protection locked="0"/>
    </xf>
    <xf numFmtId="0" fontId="68" fillId="60" borderId="0" xfId="116" applyFont="1" applyFill="1" applyAlignment="1">
      <alignment vertical="center"/>
    </xf>
    <xf numFmtId="0" fontId="94" fillId="83" borderId="2" xfId="116" applyFont="1" applyFill="1" applyBorder="1" applyAlignment="1">
      <alignment horizontal="center" vertical="center" wrapText="1"/>
    </xf>
    <xf numFmtId="0" fontId="94" fillId="83" borderId="3" xfId="116" applyFont="1" applyFill="1" applyBorder="1" applyAlignment="1">
      <alignment horizontal="center" vertical="center" wrapText="1"/>
    </xf>
    <xf numFmtId="0" fontId="94" fillId="52" borderId="62" xfId="116" applyFont="1" applyFill="1" applyBorder="1" applyAlignment="1">
      <alignment horizontal="center" vertical="center" wrapText="1"/>
    </xf>
    <xf numFmtId="0" fontId="94" fillId="60" borderId="0" xfId="116" applyFont="1" applyFill="1" applyAlignment="1">
      <alignment horizontal="center" vertical="center"/>
    </xf>
    <xf numFmtId="0" fontId="94" fillId="50" borderId="54" xfId="116" applyFont="1" applyFill="1" applyBorder="1" applyAlignment="1">
      <alignment horizontal="center" vertical="center" wrapText="1"/>
    </xf>
    <xf numFmtId="0" fontId="94" fillId="50" borderId="11" xfId="116" applyFont="1" applyFill="1" applyBorder="1" applyAlignment="1">
      <alignment horizontal="center" vertical="center" wrapText="1"/>
    </xf>
    <xf numFmtId="0" fontId="94" fillId="83" borderId="11" xfId="116" applyFont="1" applyFill="1" applyBorder="1" applyAlignment="1">
      <alignment horizontal="center" vertical="center" wrapText="1"/>
    </xf>
    <xf numFmtId="0" fontId="94" fillId="52" borderId="56" xfId="116" applyFont="1" applyFill="1" applyBorder="1" applyAlignment="1">
      <alignment horizontal="center" vertical="center" wrapText="1"/>
    </xf>
    <xf numFmtId="0" fontId="94" fillId="49" borderId="54" xfId="116" applyFont="1" applyFill="1" applyBorder="1" applyAlignment="1">
      <alignment horizontal="center" vertical="center" wrapText="1"/>
    </xf>
    <xf numFmtId="0" fontId="94" fillId="49" borderId="73" xfId="116" applyFont="1" applyFill="1" applyBorder="1" applyAlignment="1">
      <alignment horizontal="center" vertical="center" wrapText="1"/>
    </xf>
    <xf numFmtId="0" fontId="94" fillId="49" borderId="65" xfId="116" applyFont="1" applyFill="1" applyBorder="1" applyAlignment="1">
      <alignment horizontal="center" vertical="center" wrapText="1"/>
    </xf>
    <xf numFmtId="0" fontId="94" fillId="50" borderId="65" xfId="116" applyFont="1" applyFill="1" applyBorder="1" applyAlignment="1">
      <alignment horizontal="center" vertical="center" wrapText="1"/>
    </xf>
    <xf numFmtId="0" fontId="94" fillId="83" borderId="65" xfId="116" applyFont="1" applyFill="1" applyBorder="1" applyAlignment="1">
      <alignment horizontal="center" vertical="center" wrapText="1"/>
    </xf>
    <xf numFmtId="0" fontId="94" fillId="52" borderId="66" xfId="116" applyFont="1" applyFill="1" applyBorder="1" applyAlignment="1">
      <alignment horizontal="center" vertical="center" wrapText="1"/>
    </xf>
    <xf numFmtId="0" fontId="68" fillId="60" borderId="0" xfId="116" applyFont="1" applyFill="1" applyAlignment="1" applyProtection="1">
      <alignment horizontal="center" vertical="center"/>
      <protection locked="0"/>
    </xf>
    <xf numFmtId="0" fontId="92" fillId="0" borderId="0" xfId="0" applyFont="1" applyProtection="1">
      <protection locked="0"/>
    </xf>
    <xf numFmtId="0" fontId="98" fillId="0" borderId="0" xfId="0" applyFont="1"/>
    <xf numFmtId="0" fontId="70" fillId="60" borderId="0" xfId="116" applyFont="1" applyFill="1" applyAlignment="1" applyProtection="1">
      <alignment horizontal="center" vertical="center"/>
      <protection locked="0"/>
    </xf>
    <xf numFmtId="0" fontId="62" fillId="0" borderId="0" xfId="0" applyFont="1"/>
    <xf numFmtId="0" fontId="62" fillId="0" borderId="0" xfId="0" applyFont="1" applyAlignment="1">
      <alignment horizontal="center"/>
    </xf>
    <xf numFmtId="0" fontId="62" fillId="0" borderId="0" xfId="0" applyFont="1" applyAlignment="1">
      <alignment horizontal="center" vertical="center"/>
    </xf>
    <xf numFmtId="0" fontId="63" fillId="0" borderId="0" xfId="0" applyFont="1"/>
    <xf numFmtId="9" fontId="89" fillId="0" borderId="11" xfId="0" applyNumberFormat="1" applyFont="1" applyBorder="1" applyAlignment="1">
      <alignment horizontal="right" vertical="top" wrapText="1"/>
    </xf>
    <xf numFmtId="0" fontId="89" fillId="52" borderId="11" xfId="0" applyFont="1" applyFill="1" applyBorder="1" applyAlignment="1">
      <alignment horizontal="left" vertical="center"/>
    </xf>
    <xf numFmtId="0" fontId="89" fillId="0" borderId="11" xfId="0" applyFont="1" applyBorder="1" applyAlignment="1">
      <alignment horizontal="left" vertical="center" wrapText="1"/>
    </xf>
    <xf numFmtId="0" fontId="62" fillId="0" borderId="11" xfId="0" applyFont="1" applyBorder="1"/>
    <xf numFmtId="0" fontId="62" fillId="52" borderId="11" xfId="0" applyFont="1" applyFill="1" applyBorder="1" applyAlignment="1">
      <alignment horizontal="center" vertical="center"/>
    </xf>
    <xf numFmtId="0" fontId="89" fillId="83" borderId="11" xfId="0" applyFont="1" applyFill="1" applyBorder="1" applyAlignment="1">
      <alignment horizontal="left" vertical="center"/>
    </xf>
    <xf numFmtId="0" fontId="89" fillId="50" borderId="11" xfId="0" applyFont="1" applyFill="1" applyBorder="1" applyAlignment="1">
      <alignment horizontal="left" vertical="center"/>
    </xf>
    <xf numFmtId="0" fontId="89" fillId="68" borderId="11" xfId="0" applyFont="1" applyFill="1" applyBorder="1" applyAlignment="1">
      <alignment horizontal="left" vertical="center"/>
    </xf>
    <xf numFmtId="0" fontId="62" fillId="51" borderId="11" xfId="0" applyFont="1" applyFill="1" applyBorder="1" applyAlignment="1">
      <alignment horizontal="center" vertical="center"/>
    </xf>
    <xf numFmtId="0" fontId="89" fillId="49" borderId="11" xfId="0" applyFont="1" applyFill="1" applyBorder="1" applyAlignment="1">
      <alignment horizontal="left" vertical="center"/>
    </xf>
    <xf numFmtId="0" fontId="42" fillId="0" borderId="0" xfId="0" applyFont="1"/>
    <xf numFmtId="0" fontId="62" fillId="50" borderId="11" xfId="0" applyFont="1" applyFill="1" applyBorder="1" applyAlignment="1">
      <alignment horizontal="center" vertical="center"/>
    </xf>
    <xf numFmtId="0" fontId="90" fillId="0" borderId="0" xfId="0" applyFont="1"/>
    <xf numFmtId="0" fontId="62" fillId="49" borderId="11" xfId="0" applyFont="1" applyFill="1" applyBorder="1" applyAlignment="1">
      <alignment horizontal="center" vertical="center"/>
    </xf>
    <xf numFmtId="0" fontId="62" fillId="0" borderId="0" xfId="0" applyFont="1" applyAlignment="1">
      <alignment wrapText="1"/>
    </xf>
    <xf numFmtId="9" fontId="62" fillId="0" borderId="0" xfId="0" applyNumberFormat="1" applyFont="1" applyAlignment="1">
      <alignment wrapText="1"/>
    </xf>
    <xf numFmtId="9" fontId="62" fillId="0" borderId="0" xfId="0" applyNumberFormat="1" applyFont="1"/>
    <xf numFmtId="0" fontId="62" fillId="0" borderId="0" xfId="116" applyFont="1"/>
    <xf numFmtId="0" fontId="62" fillId="68" borderId="0" xfId="0" applyFont="1" applyFill="1" applyAlignment="1">
      <alignment horizontal="center" vertical="center"/>
    </xf>
    <xf numFmtId="0" fontId="62" fillId="0" borderId="0" xfId="0" applyFont="1" applyAlignment="1">
      <alignment horizontal="center" vertical="center" wrapText="1"/>
    </xf>
    <xf numFmtId="0" fontId="62" fillId="84" borderId="0" xfId="0" applyFont="1" applyFill="1" applyAlignment="1">
      <alignment horizontal="center" vertical="center" wrapText="1"/>
    </xf>
    <xf numFmtId="0" fontId="62" fillId="50" borderId="0" xfId="0" applyFont="1" applyFill="1" applyAlignment="1">
      <alignment horizontal="center" vertical="center"/>
    </xf>
    <xf numFmtId="0" fontId="62" fillId="85" borderId="0" xfId="0" applyFont="1" applyFill="1" applyAlignment="1">
      <alignment horizontal="center" vertical="center" wrapText="1"/>
    </xf>
    <xf numFmtId="0" fontId="62" fillId="52" borderId="0" xfId="0" applyFont="1" applyFill="1" applyAlignment="1">
      <alignment horizontal="center" vertical="center"/>
    </xf>
    <xf numFmtId="0" fontId="62" fillId="60" borderId="0" xfId="0" applyFont="1" applyFill="1" applyAlignment="1">
      <alignment horizontal="center" vertical="center"/>
    </xf>
    <xf numFmtId="0" fontId="63" fillId="0" borderId="0" xfId="0" applyFont="1" applyAlignment="1">
      <alignment horizontal="center" vertical="center"/>
    </xf>
    <xf numFmtId="0" fontId="62" fillId="0" borderId="7" xfId="0" applyFont="1" applyBorder="1" applyAlignment="1">
      <alignment horizontal="center"/>
    </xf>
    <xf numFmtId="0" fontId="62" fillId="0" borderId="8" xfId="0" applyFont="1" applyBorder="1" applyAlignment="1">
      <alignment horizontal="center"/>
    </xf>
    <xf numFmtId="0" fontId="62" fillId="0" borderId="41" xfId="0" applyFont="1" applyBorder="1" applyAlignment="1">
      <alignment horizontal="center"/>
    </xf>
    <xf numFmtId="0" fontId="62" fillId="0" borderId="52" xfId="0" applyFont="1" applyBorder="1" applyAlignment="1">
      <alignment horizontal="center"/>
    </xf>
    <xf numFmtId="0" fontId="63" fillId="0" borderId="0" xfId="0" applyFont="1" applyAlignment="1">
      <alignment horizontal="center"/>
    </xf>
    <xf numFmtId="0" fontId="0" fillId="0" borderId="52" xfId="0" applyBorder="1" applyAlignment="1">
      <alignment horizontal="center"/>
    </xf>
    <xf numFmtId="0" fontId="62" fillId="0" borderId="54" xfId="0" applyFont="1" applyBorder="1"/>
    <xf numFmtId="0" fontId="62" fillId="0" borderId="13" xfId="0" applyFont="1" applyBorder="1" applyAlignment="1">
      <alignment horizontal="center"/>
    </xf>
    <xf numFmtId="0" fontId="62" fillId="0" borderId="14" xfId="0" applyFont="1" applyBorder="1" applyAlignment="1">
      <alignment horizontal="left"/>
    </xf>
    <xf numFmtId="0" fontId="62" fillId="0" borderId="13" xfId="0" applyFont="1" applyBorder="1"/>
    <xf numFmtId="0" fontId="62" fillId="0" borderId="53" xfId="0" applyFont="1" applyBorder="1"/>
    <xf numFmtId="0" fontId="0" fillId="0" borderId="54" xfId="0" applyBorder="1"/>
    <xf numFmtId="0" fontId="0" fillId="0" borderId="13" xfId="0" applyBorder="1" applyAlignment="1">
      <alignment horizontal="center"/>
    </xf>
    <xf numFmtId="0" fontId="0" fillId="0" borderId="14" xfId="0" applyBorder="1" applyAlignment="1">
      <alignment horizontal="left"/>
    </xf>
    <xf numFmtId="0" fontId="0" fillId="0" borderId="13" xfId="0" applyBorder="1"/>
    <xf numFmtId="0" fontId="0" fillId="0" borderId="53" xfId="0" applyBorder="1"/>
    <xf numFmtId="0" fontId="62" fillId="0" borderId="19" xfId="0" applyFont="1" applyBorder="1"/>
    <xf numFmtId="0" fontId="62" fillId="0" borderId="22" xfId="0" applyFont="1" applyBorder="1"/>
    <xf numFmtId="0" fontId="0" fillId="0" borderId="19" xfId="0" applyBorder="1"/>
    <xf numFmtId="0" fontId="0" fillId="0" borderId="22" xfId="0" applyBorder="1"/>
    <xf numFmtId="0" fontId="62" fillId="0" borderId="33" xfId="0" applyFont="1" applyBorder="1"/>
    <xf numFmtId="0" fontId="62" fillId="0" borderId="45" xfId="0" applyFont="1" applyBorder="1"/>
    <xf numFmtId="0" fontId="62" fillId="0" borderId="37" xfId="0" applyFont="1" applyBorder="1"/>
    <xf numFmtId="0" fontId="62" fillId="0" borderId="36" xfId="0" applyFont="1" applyBorder="1"/>
    <xf numFmtId="0" fontId="0" fillId="0" borderId="45" xfId="0" applyBorder="1"/>
    <xf numFmtId="0" fontId="0" fillId="0" borderId="36" xfId="0" applyBorder="1"/>
    <xf numFmtId="0" fontId="0" fillId="0" borderId="0" xfId="0" applyAlignment="1">
      <alignment wrapText="1"/>
    </xf>
    <xf numFmtId="0" fontId="92" fillId="60" borderId="0" xfId="0" applyFont="1" applyFill="1" applyProtection="1">
      <protection locked="0"/>
    </xf>
    <xf numFmtId="0" fontId="70" fillId="60" borderId="0" xfId="1" applyFont="1" applyFill="1" applyAlignment="1" applyProtection="1">
      <alignment horizontal="center" vertical="center" wrapText="1"/>
      <protection locked="0"/>
    </xf>
    <xf numFmtId="0" fontId="88" fillId="0" borderId="0" xfId="0" applyFont="1" applyAlignment="1" applyProtection="1">
      <alignment vertical="center"/>
      <protection locked="0"/>
    </xf>
    <xf numFmtId="0" fontId="99" fillId="60" borderId="0" xfId="116" applyFont="1" applyFill="1" applyAlignment="1" applyProtection="1">
      <alignment vertical="center"/>
      <protection locked="0"/>
    </xf>
    <xf numFmtId="0" fontId="92" fillId="0" borderId="0" xfId="0" applyFont="1" applyAlignment="1" applyProtection="1">
      <alignment horizontal="center"/>
      <protection locked="0"/>
    </xf>
    <xf numFmtId="0" fontId="91" fillId="0" borderId="0" xfId="0" applyFont="1"/>
    <xf numFmtId="9" fontId="63" fillId="60" borderId="0" xfId="116" applyNumberFormat="1" applyFont="1" applyFill="1" applyAlignment="1">
      <alignment horizontal="right" vertical="top"/>
    </xf>
    <xf numFmtId="9" fontId="63" fillId="60" borderId="0" xfId="116" applyNumberFormat="1" applyFont="1" applyFill="1" applyAlignment="1">
      <alignment vertical="top"/>
    </xf>
    <xf numFmtId="0" fontId="63" fillId="60" borderId="0" xfId="1" applyFont="1" applyFill="1" applyAlignment="1" applyProtection="1">
      <alignment horizontal="center" vertical="center" wrapText="1"/>
      <protection locked="0"/>
    </xf>
    <xf numFmtId="167" fontId="70" fillId="60" borderId="33" xfId="118" applyNumberFormat="1" applyFont="1" applyFill="1" applyBorder="1" applyAlignment="1" applyProtection="1">
      <alignment horizontal="center" vertical="center"/>
      <protection locked="0"/>
    </xf>
    <xf numFmtId="9" fontId="70" fillId="60" borderId="33" xfId="118" applyFont="1" applyFill="1" applyBorder="1" applyAlignment="1" applyProtection="1">
      <alignment horizontal="center" vertical="center"/>
      <protection locked="0"/>
    </xf>
    <xf numFmtId="167" fontId="70" fillId="60" borderId="64" xfId="118" applyNumberFormat="1" applyFont="1" applyFill="1" applyBorder="1" applyAlignment="1" applyProtection="1">
      <alignment horizontal="center" vertical="center"/>
      <protection locked="0"/>
    </xf>
    <xf numFmtId="9" fontId="70" fillId="60" borderId="64" xfId="118" applyFont="1" applyFill="1" applyBorder="1" applyAlignment="1" applyProtection="1">
      <alignment horizontal="center" vertical="center"/>
      <protection locked="0"/>
    </xf>
    <xf numFmtId="167" fontId="70" fillId="60" borderId="3" xfId="118" applyNumberFormat="1" applyFont="1" applyFill="1" applyBorder="1" applyAlignment="1" applyProtection="1">
      <alignment horizontal="center" vertical="center"/>
      <protection locked="0"/>
    </xf>
    <xf numFmtId="9" fontId="70" fillId="60" borderId="3" xfId="118" applyFont="1" applyFill="1" applyBorder="1" applyAlignment="1" applyProtection="1">
      <alignment horizontal="center" vertical="center"/>
      <protection locked="0"/>
    </xf>
    <xf numFmtId="9" fontId="63" fillId="0" borderId="0" xfId="0" applyNumberFormat="1" applyFont="1" applyAlignment="1">
      <alignment vertical="top"/>
    </xf>
    <xf numFmtId="9" fontId="63" fillId="0" borderId="0" xfId="0" applyNumberFormat="1" applyFont="1" applyAlignment="1">
      <alignment horizontal="right" vertical="top"/>
    </xf>
    <xf numFmtId="1" fontId="68" fillId="81" borderId="11" xfId="118" applyNumberFormat="1" applyFont="1" applyFill="1" applyBorder="1" applyAlignment="1" applyProtection="1">
      <alignment horizontal="center" vertical="center"/>
    </xf>
    <xf numFmtId="1" fontId="68" fillId="81" borderId="65" xfId="118" applyNumberFormat="1" applyFont="1" applyFill="1" applyBorder="1" applyAlignment="1" applyProtection="1">
      <alignment horizontal="center" vertical="center"/>
    </xf>
    <xf numFmtId="0" fontId="68" fillId="60" borderId="0" xfId="116" applyFont="1" applyFill="1" applyAlignment="1">
      <alignment horizontal="center" vertical="center"/>
    </xf>
    <xf numFmtId="0" fontId="97" fillId="60" borderId="0" xfId="1" applyFont="1" applyFill="1" applyAlignment="1" applyProtection="1">
      <alignment horizontal="center" vertical="center" wrapText="1"/>
    </xf>
    <xf numFmtId="0" fontId="70" fillId="60" borderId="0" xfId="1" applyFont="1" applyFill="1" applyAlignment="1" applyProtection="1">
      <alignment horizontal="center" vertical="center" wrapText="1"/>
    </xf>
    <xf numFmtId="0" fontId="100" fillId="60" borderId="0" xfId="116" applyFont="1" applyFill="1" applyAlignment="1">
      <alignment horizontal="center" vertical="center"/>
    </xf>
    <xf numFmtId="0" fontId="66" fillId="60" borderId="0" xfId="116" applyFont="1" applyFill="1" applyAlignment="1">
      <alignment vertical="center"/>
    </xf>
    <xf numFmtId="0" fontId="70" fillId="60" borderId="0" xfId="116" applyFont="1" applyFill="1" applyAlignment="1">
      <alignment horizontal="center" vertical="center"/>
    </xf>
    <xf numFmtId="0" fontId="99" fillId="60" borderId="0" xfId="116" applyFont="1" applyFill="1" applyAlignment="1">
      <alignment vertical="center"/>
    </xf>
    <xf numFmtId="0" fontId="95" fillId="60" borderId="0" xfId="116" applyFont="1" applyFill="1" applyAlignment="1">
      <alignment horizontal="center" vertical="center"/>
    </xf>
    <xf numFmtId="0" fontId="92" fillId="60" borderId="0" xfId="0" applyFont="1" applyFill="1"/>
    <xf numFmtId="9" fontId="70" fillId="72" borderId="65" xfId="1" applyNumberFormat="1" applyFont="1" applyFill="1" applyBorder="1" applyAlignment="1" applyProtection="1">
      <alignment horizontal="center" vertical="center" wrapText="1"/>
    </xf>
    <xf numFmtId="0" fontId="63" fillId="60" borderId="0" xfId="116" applyFont="1" applyFill="1" applyAlignment="1">
      <alignment vertical="center"/>
    </xf>
    <xf numFmtId="0" fontId="70" fillId="60" borderId="0" xfId="116" applyFont="1" applyFill="1" applyAlignment="1">
      <alignment horizontal="center" vertical="center" wrapText="1"/>
    </xf>
    <xf numFmtId="0" fontId="88" fillId="0" borderId="73" xfId="0" applyFont="1" applyBorder="1" applyAlignment="1">
      <alignment horizontal="center" vertical="center"/>
    </xf>
    <xf numFmtId="0" fontId="88" fillId="0" borderId="65" xfId="0" applyFont="1" applyBorder="1" applyAlignment="1">
      <alignment horizontal="center" vertical="center"/>
    </xf>
    <xf numFmtId="0" fontId="92" fillId="60" borderId="0" xfId="0" applyFont="1" applyFill="1" applyAlignment="1">
      <alignment horizontal="center"/>
    </xf>
    <xf numFmtId="1" fontId="68" fillId="81" borderId="3" xfId="118" applyNumberFormat="1" applyFont="1" applyFill="1" applyBorder="1" applyAlignment="1" applyProtection="1">
      <alignment horizontal="center" vertical="center"/>
    </xf>
    <xf numFmtId="0" fontId="99" fillId="60" borderId="37" xfId="116" applyFont="1" applyFill="1" applyBorder="1" applyAlignment="1" applyProtection="1">
      <alignment vertical="center"/>
      <protection locked="0"/>
    </xf>
    <xf numFmtId="0" fontId="79" fillId="0" borderId="114" xfId="0" applyFont="1" applyBorder="1" applyAlignment="1">
      <alignment vertical="center"/>
    </xf>
    <xf numFmtId="0" fontId="79" fillId="0" borderId="112" xfId="0" applyFont="1" applyBorder="1" applyAlignment="1">
      <alignment vertical="center"/>
    </xf>
    <xf numFmtId="0" fontId="70" fillId="60" borderId="8" xfId="116" applyFont="1" applyFill="1" applyBorder="1" applyAlignment="1">
      <alignment horizontal="center" vertical="center"/>
    </xf>
    <xf numFmtId="0" fontId="88" fillId="0" borderId="74" xfId="0" applyFont="1" applyBorder="1" applyAlignment="1">
      <alignment horizontal="center" vertical="center"/>
    </xf>
    <xf numFmtId="0" fontId="0" fillId="0" borderId="11" xfId="0" applyBorder="1"/>
    <xf numFmtId="0" fontId="74" fillId="52" borderId="11" xfId="0" applyFont="1" applyFill="1" applyBorder="1" applyAlignment="1">
      <alignment horizontal="center" vertical="center" wrapText="1"/>
    </xf>
    <xf numFmtId="0" fontId="74" fillId="83" borderId="11" xfId="0" applyFont="1" applyFill="1" applyBorder="1" applyAlignment="1">
      <alignment horizontal="center" vertical="center" wrapText="1"/>
    </xf>
    <xf numFmtId="0" fontId="74" fillId="50" borderId="11" xfId="0" applyFont="1" applyFill="1" applyBorder="1" applyAlignment="1">
      <alignment horizontal="center" vertical="center" wrapText="1"/>
    </xf>
    <xf numFmtId="0" fontId="74" fillId="68" borderId="11" xfId="0" applyFont="1" applyFill="1" applyBorder="1" applyAlignment="1">
      <alignment horizontal="center" vertical="center" wrapText="1"/>
    </xf>
    <xf numFmtId="0" fontId="74" fillId="0" borderId="0" xfId="0" applyFont="1" applyAlignment="1">
      <alignment horizontal="center" vertical="center" wrapText="1"/>
    </xf>
    <xf numFmtId="0" fontId="78" fillId="84" borderId="54" xfId="0" applyFont="1" applyFill="1" applyBorder="1" applyAlignment="1">
      <alignment horizontal="center" vertical="center"/>
    </xf>
    <xf numFmtId="0" fontId="78" fillId="52" borderId="54" xfId="0" applyFont="1" applyFill="1" applyBorder="1" applyAlignment="1">
      <alignment horizontal="center" vertical="center"/>
    </xf>
    <xf numFmtId="0" fontId="0" fillId="0" borderId="3" xfId="0" applyBorder="1"/>
    <xf numFmtId="0" fontId="74" fillId="0" borderId="44" xfId="0" applyFont="1" applyBorder="1" applyAlignment="1">
      <alignment horizontal="center" vertical="center" wrapText="1"/>
    </xf>
    <xf numFmtId="0" fontId="45" fillId="83" borderId="12" xfId="0" applyFont="1" applyFill="1" applyBorder="1" applyAlignment="1">
      <alignment horizontal="center" vertical="center"/>
    </xf>
    <xf numFmtId="0" fontId="45" fillId="83" borderId="64" xfId="0" applyFont="1" applyFill="1" applyBorder="1" applyAlignment="1">
      <alignment horizontal="center" vertical="center"/>
    </xf>
    <xf numFmtId="0" fontId="70" fillId="49" borderId="65" xfId="1" applyFont="1" applyFill="1" applyBorder="1" applyAlignment="1" applyProtection="1">
      <alignment horizontal="center" vertical="center" wrapText="1"/>
    </xf>
    <xf numFmtId="0" fontId="70" fillId="52" borderId="65" xfId="1" applyFont="1" applyFill="1" applyBorder="1" applyAlignment="1" applyProtection="1">
      <alignment horizontal="center" vertical="center" wrapText="1"/>
    </xf>
    <xf numFmtId="0" fontId="70" fillId="84" borderId="65" xfId="1" applyFont="1" applyFill="1" applyBorder="1" applyAlignment="1" applyProtection="1">
      <alignment horizontal="center" vertical="center" wrapText="1"/>
    </xf>
    <xf numFmtId="0" fontId="70" fillId="85" borderId="65" xfId="1" applyFont="1" applyFill="1" applyBorder="1" applyAlignment="1" applyProtection="1">
      <alignment horizontal="center" vertical="center" wrapText="1"/>
    </xf>
    <xf numFmtId="0" fontId="97" fillId="88" borderId="73" xfId="116" applyFont="1" applyFill="1" applyBorder="1" applyAlignment="1">
      <alignment horizontal="center" vertical="center" wrapText="1"/>
    </xf>
    <xf numFmtId="0" fontId="116" fillId="88" borderId="150" xfId="116" applyFont="1" applyFill="1" applyBorder="1" applyAlignment="1">
      <alignment horizontal="center" vertical="center" wrapText="1"/>
    </xf>
    <xf numFmtId="0" fontId="116" fillId="88" borderId="66" xfId="116" applyFont="1" applyFill="1" applyBorder="1" applyAlignment="1">
      <alignment horizontal="center" vertical="center" wrapText="1"/>
    </xf>
    <xf numFmtId="0" fontId="68" fillId="86" borderId="11" xfId="1" applyFont="1" applyFill="1" applyBorder="1" applyAlignment="1" applyProtection="1">
      <alignment horizontal="center" vertical="center" wrapText="1"/>
    </xf>
    <xf numFmtId="0" fontId="79" fillId="0" borderId="151" xfId="0" applyFont="1" applyBorder="1" applyAlignment="1">
      <alignment vertical="center"/>
    </xf>
    <xf numFmtId="0" fontId="79" fillId="0" borderId="152" xfId="0" applyFont="1" applyBorder="1" applyAlignment="1">
      <alignment horizontal="center" vertical="center"/>
    </xf>
    <xf numFmtId="0" fontId="79" fillId="0" borderId="152" xfId="0" applyFont="1" applyBorder="1" applyAlignment="1">
      <alignment vertical="center"/>
    </xf>
    <xf numFmtId="0" fontId="79" fillId="0" borderId="153" xfId="0" applyFont="1" applyBorder="1" applyAlignment="1">
      <alignment horizontal="center" vertical="center"/>
    </xf>
    <xf numFmtId="0" fontId="79" fillId="0" borderId="155" xfId="0" applyFont="1" applyBorder="1" applyAlignment="1">
      <alignment vertical="center"/>
    </xf>
    <xf numFmtId="0" fontId="79" fillId="0" borderId="156" xfId="0" applyFont="1" applyBorder="1" applyAlignment="1">
      <alignment horizontal="center" vertical="center"/>
    </xf>
    <xf numFmtId="0" fontId="79" fillId="0" borderId="156" xfId="0" applyFont="1" applyBorder="1" applyAlignment="1">
      <alignment vertical="center"/>
    </xf>
    <xf numFmtId="0" fontId="79" fillId="0" borderId="157" xfId="0" applyFont="1" applyBorder="1" applyAlignment="1">
      <alignment horizontal="center" vertical="center"/>
    </xf>
    <xf numFmtId="0" fontId="79" fillId="0" borderId="156" xfId="0" applyFont="1" applyBorder="1" applyAlignment="1">
      <alignment vertical="center" wrapText="1"/>
    </xf>
    <xf numFmtId="0" fontId="125" fillId="84" borderId="157" xfId="0" applyFont="1" applyFill="1" applyBorder="1" applyAlignment="1">
      <alignment horizontal="center" vertical="center"/>
    </xf>
    <xf numFmtId="0" fontId="125" fillId="84" borderId="156" xfId="0" applyFont="1" applyFill="1" applyBorder="1" applyAlignment="1">
      <alignment horizontal="center" vertical="center"/>
    </xf>
    <xf numFmtId="0" fontId="87" fillId="49" borderId="156" xfId="0" applyFont="1" applyFill="1" applyBorder="1" applyAlignment="1">
      <alignment horizontal="center" vertical="center"/>
    </xf>
    <xf numFmtId="0" fontId="62" fillId="0" borderId="156" xfId="0" applyFont="1" applyBorder="1" applyAlignment="1">
      <alignment horizontal="center" vertical="center" wrapText="1"/>
    </xf>
    <xf numFmtId="0" fontId="62" fillId="0" borderId="155" xfId="0" applyFont="1" applyBorder="1" applyAlignment="1">
      <alignment horizontal="center" vertical="center" wrapText="1"/>
    </xf>
    <xf numFmtId="0" fontId="101" fillId="0" borderId="157" xfId="0" applyFont="1" applyBorder="1" applyAlignment="1">
      <alignment horizontal="center" vertical="center"/>
    </xf>
    <xf numFmtId="0" fontId="64" fillId="60" borderId="171" xfId="0" applyFont="1" applyFill="1" applyBorder="1" applyAlignment="1">
      <alignment vertical="center" wrapText="1"/>
    </xf>
    <xf numFmtId="0" fontId="64" fillId="60" borderId="156" xfId="0" applyFont="1" applyFill="1" applyBorder="1" applyAlignment="1">
      <alignment vertical="center" wrapText="1"/>
    </xf>
    <xf numFmtId="0" fontId="64" fillId="60" borderId="155" xfId="0" applyFont="1" applyFill="1" applyBorder="1" applyAlignment="1">
      <alignment vertical="center" wrapText="1"/>
    </xf>
    <xf numFmtId="0" fontId="64" fillId="60" borderId="192" xfId="0" applyFont="1" applyFill="1" applyBorder="1" applyAlignment="1">
      <alignment vertical="center" wrapText="1"/>
    </xf>
    <xf numFmtId="0" fontId="64" fillId="60" borderId="193" xfId="0" applyFont="1" applyFill="1" applyBorder="1" applyAlignment="1">
      <alignment vertical="center" wrapText="1"/>
    </xf>
    <xf numFmtId="0" fontId="64" fillId="60" borderId="152" xfId="0" applyFont="1" applyFill="1" applyBorder="1" applyAlignment="1">
      <alignment vertical="center" wrapText="1"/>
    </xf>
    <xf numFmtId="0" fontId="64" fillId="60" borderId="151" xfId="0" applyFont="1" applyFill="1" applyBorder="1" applyAlignment="1">
      <alignment vertical="center" wrapText="1"/>
    </xf>
    <xf numFmtId="0" fontId="64" fillId="60" borderId="178" xfId="0" applyFont="1" applyFill="1" applyBorder="1" applyAlignment="1">
      <alignment vertical="center" wrapText="1"/>
    </xf>
    <xf numFmtId="0" fontId="64" fillId="60" borderId="157" xfId="0" applyFont="1" applyFill="1" applyBorder="1" applyAlignment="1">
      <alignment vertical="center" wrapText="1"/>
    </xf>
    <xf numFmtId="0" fontId="64" fillId="60" borderId="194" xfId="0" applyFont="1" applyFill="1" applyBorder="1" applyAlignment="1">
      <alignment vertical="center" wrapText="1"/>
    </xf>
    <xf numFmtId="0" fontId="64" fillId="60" borderId="153" xfId="0" applyFont="1" applyFill="1" applyBorder="1" applyAlignment="1">
      <alignment vertical="center" wrapText="1"/>
    </xf>
    <xf numFmtId="0" fontId="70" fillId="51" borderId="195" xfId="0" applyFont="1" applyFill="1" applyBorder="1" applyAlignment="1">
      <alignment horizontal="center" vertical="center"/>
    </xf>
    <xf numFmtId="0" fontId="5" fillId="70" borderId="209" xfId="0" applyFont="1" applyFill="1" applyBorder="1"/>
    <xf numFmtId="0" fontId="79" fillId="0" borderId="188" xfId="0" applyFont="1" applyBorder="1"/>
    <xf numFmtId="0" fontId="5" fillId="70" borderId="211" xfId="0" applyFont="1" applyFill="1" applyBorder="1"/>
    <xf numFmtId="0" fontId="0" fillId="0" borderId="188" xfId="0" applyBorder="1"/>
    <xf numFmtId="0" fontId="5" fillId="70" borderId="214" xfId="0" applyFont="1" applyFill="1" applyBorder="1"/>
    <xf numFmtId="0" fontId="62" fillId="0" borderId="0" xfId="0" applyFont="1" applyAlignment="1">
      <alignment horizontal="left"/>
    </xf>
    <xf numFmtId="0" fontId="62" fillId="0" borderId="0" xfId="0" applyFont="1" applyAlignment="1">
      <alignment horizontal="left" wrapText="1"/>
    </xf>
    <xf numFmtId="0" fontId="3" fillId="0" borderId="0" xfId="0" applyFont="1" applyAlignment="1">
      <alignment horizontal="justify" vertical="center"/>
    </xf>
    <xf numFmtId="0" fontId="143" fillId="60" borderId="0" xfId="1" applyFont="1" applyFill="1" applyAlignment="1" applyProtection="1">
      <alignment vertical="center" wrapText="1"/>
      <protection locked="0"/>
    </xf>
    <xf numFmtId="0" fontId="0" fillId="0" borderId="0" xfId="0" applyAlignment="1">
      <alignment horizontal="justify" vertical="center"/>
    </xf>
    <xf numFmtId="0" fontId="70" fillId="86" borderId="97" xfId="116" applyFont="1" applyFill="1" applyBorder="1" applyAlignment="1">
      <alignment horizontal="center" vertical="center" wrapText="1"/>
    </xf>
    <xf numFmtId="0" fontId="70" fillId="86" borderId="12" xfId="116" applyFont="1" applyFill="1" applyBorder="1" applyAlignment="1">
      <alignment horizontal="center" vertical="center" wrapText="1"/>
    </xf>
    <xf numFmtId="0" fontId="70" fillId="86" borderId="91" xfId="116" applyFont="1" applyFill="1" applyBorder="1" applyAlignment="1">
      <alignment horizontal="center" vertical="center" wrapText="1"/>
    </xf>
    <xf numFmtId="0" fontId="79" fillId="0" borderId="155" xfId="0" applyFont="1" applyBorder="1" applyAlignment="1">
      <alignment vertical="center" wrapText="1"/>
    </xf>
    <xf numFmtId="0" fontId="63" fillId="72" borderId="3" xfId="1" applyFont="1" applyFill="1" applyBorder="1" applyAlignment="1" applyProtection="1">
      <alignment horizontal="center" vertical="center" wrapText="1"/>
      <protection locked="0"/>
    </xf>
    <xf numFmtId="0" fontId="63" fillId="72" borderId="11" xfId="1" applyFont="1" applyFill="1" applyBorder="1" applyAlignment="1" applyProtection="1">
      <alignment horizontal="center" vertical="center" wrapText="1"/>
      <protection locked="0"/>
    </xf>
    <xf numFmtId="0" fontId="64" fillId="98" borderId="3" xfId="0" applyFont="1" applyFill="1" applyBorder="1" applyAlignment="1">
      <alignment vertical="center" wrapText="1"/>
    </xf>
    <xf numFmtId="0" fontId="64" fillId="98" borderId="11" xfId="0" applyFont="1" applyFill="1" applyBorder="1" applyAlignment="1">
      <alignment vertical="center" wrapText="1"/>
    </xf>
    <xf numFmtId="0" fontId="64" fillId="98" borderId="65" xfId="0" applyFont="1" applyFill="1" applyBorder="1" applyAlignment="1">
      <alignment vertical="center" wrapText="1"/>
    </xf>
    <xf numFmtId="0" fontId="145" fillId="99" borderId="2" xfId="0" applyFont="1" applyFill="1" applyBorder="1" applyAlignment="1">
      <alignment horizontal="left" vertical="center" wrapText="1"/>
    </xf>
    <xf numFmtId="0" fontId="88" fillId="103" borderId="3" xfId="0" applyFont="1" applyFill="1" applyBorder="1" applyAlignment="1">
      <alignment horizontal="center" vertical="center" wrapText="1"/>
    </xf>
    <xf numFmtId="0" fontId="66" fillId="99" borderId="54" xfId="0" applyFont="1" applyFill="1" applyBorder="1" applyAlignment="1">
      <alignment horizontal="left" vertical="center" wrapText="1"/>
    </xf>
    <xf numFmtId="0" fontId="88" fillId="103" borderId="11" xfId="0" applyFont="1" applyFill="1" applyBorder="1" applyAlignment="1">
      <alignment horizontal="center" vertical="center" wrapText="1"/>
    </xf>
    <xf numFmtId="0" fontId="145" fillId="99" borderId="54" xfId="0" applyFont="1" applyFill="1" applyBorder="1" applyAlignment="1">
      <alignment horizontal="left" vertical="center" wrapText="1"/>
    </xf>
    <xf numFmtId="0" fontId="145" fillId="99" borderId="73" xfId="0" applyFont="1" applyFill="1" applyBorder="1" applyAlignment="1">
      <alignment horizontal="left" vertical="center" wrapText="1"/>
    </xf>
    <xf numFmtId="0" fontId="88" fillId="103" borderId="65" xfId="0" applyFont="1" applyFill="1" applyBorder="1" applyAlignment="1">
      <alignment horizontal="center" vertical="center" wrapText="1"/>
    </xf>
    <xf numFmtId="0" fontId="62" fillId="66" borderId="3" xfId="1" applyFont="1" applyFill="1" applyBorder="1" applyAlignment="1" applyProtection="1">
      <alignment horizontal="center" vertical="center" wrapText="1"/>
      <protection locked="0"/>
    </xf>
    <xf numFmtId="0" fontId="62" fillId="66" borderId="11" xfId="1" applyFont="1" applyFill="1" applyBorder="1" applyAlignment="1" applyProtection="1">
      <alignment horizontal="center" vertical="center" wrapText="1"/>
      <protection locked="0"/>
    </xf>
    <xf numFmtId="0" fontId="62" fillId="66" borderId="65" xfId="1" applyFont="1" applyFill="1" applyBorder="1" applyAlignment="1" applyProtection="1">
      <alignment horizontal="center" vertical="center" wrapText="1"/>
      <protection locked="0"/>
    </xf>
    <xf numFmtId="0" fontId="88" fillId="95" borderId="65" xfId="0" applyFont="1" applyFill="1" applyBorder="1" applyAlignment="1">
      <alignment horizontal="center" vertical="center" wrapText="1"/>
    </xf>
    <xf numFmtId="0" fontId="145" fillId="98" borderId="3" xfId="0" applyFont="1" applyFill="1" applyBorder="1" applyAlignment="1">
      <alignment horizontal="left" vertical="center" wrapText="1"/>
    </xf>
    <xf numFmtId="0" fontId="115" fillId="86" borderId="3" xfId="1" applyFont="1" applyFill="1" applyBorder="1" applyAlignment="1" applyProtection="1">
      <alignment horizontal="center" vertical="center" wrapText="1"/>
      <protection locked="0"/>
    </xf>
    <xf numFmtId="0" fontId="146" fillId="104" borderId="62" xfId="0" applyFont="1" applyFill="1" applyBorder="1" applyAlignment="1">
      <alignment horizontal="center" vertical="center" wrapText="1"/>
    </xf>
    <xf numFmtId="0" fontId="66" fillId="98" borderId="11" xfId="0" applyFont="1" applyFill="1" applyBorder="1" applyAlignment="1">
      <alignment horizontal="left" vertical="center" wrapText="1"/>
    </xf>
    <xf numFmtId="0" fontId="115" fillId="86" borderId="11" xfId="1" applyFont="1" applyFill="1" applyBorder="1" applyAlignment="1" applyProtection="1">
      <alignment horizontal="center" vertical="center" wrapText="1"/>
      <protection locked="0"/>
    </xf>
    <xf numFmtId="0" fontId="115" fillId="104" borderId="56" xfId="0" applyFont="1" applyFill="1" applyBorder="1" applyAlignment="1">
      <alignment horizontal="center" vertical="center" wrapText="1"/>
    </xf>
    <xf numFmtId="0" fontId="66" fillId="98" borderId="65" xfId="0" applyFont="1" applyFill="1" applyBorder="1" applyAlignment="1">
      <alignment vertical="center" wrapText="1"/>
    </xf>
    <xf numFmtId="0" fontId="115" fillId="86" borderId="65" xfId="1" applyFont="1" applyFill="1" applyBorder="1" applyAlignment="1" applyProtection="1">
      <alignment horizontal="center" vertical="center" wrapText="1"/>
      <protection locked="0"/>
    </xf>
    <xf numFmtId="0" fontId="115" fillId="104" borderId="66" xfId="0" applyFont="1" applyFill="1" applyBorder="1" applyAlignment="1">
      <alignment horizontal="center" vertical="center" wrapText="1"/>
    </xf>
    <xf numFmtId="0" fontId="66" fillId="81" borderId="2" xfId="1" applyFont="1" applyFill="1" applyBorder="1" applyAlignment="1" applyProtection="1">
      <alignment horizontal="left" vertical="center" wrapText="1"/>
      <protection locked="0"/>
    </xf>
    <xf numFmtId="0" fontId="66" fillId="81" borderId="54" xfId="1" applyFont="1" applyFill="1" applyBorder="1" applyAlignment="1" applyProtection="1">
      <alignment horizontal="left" vertical="center" wrapText="1"/>
      <protection locked="0"/>
    </xf>
    <xf numFmtId="0" fontId="62" fillId="70" borderId="3" xfId="1" applyFont="1" applyFill="1" applyBorder="1" applyAlignment="1" applyProtection="1">
      <alignment vertical="center" wrapText="1"/>
      <protection locked="0"/>
    </xf>
    <xf numFmtId="0" fontId="62" fillId="70" borderId="11" xfId="1" applyFont="1" applyFill="1" applyBorder="1" applyAlignment="1" applyProtection="1">
      <alignment vertical="center" wrapText="1"/>
      <protection locked="0"/>
    </xf>
    <xf numFmtId="0" fontId="62" fillId="70" borderId="65" xfId="1" applyFont="1" applyFill="1" applyBorder="1" applyAlignment="1" applyProtection="1">
      <alignment vertical="center" wrapText="1"/>
      <protection locked="0"/>
    </xf>
    <xf numFmtId="167" fontId="70" fillId="60" borderId="11" xfId="118" applyNumberFormat="1" applyFont="1" applyFill="1" applyBorder="1" applyAlignment="1" applyProtection="1">
      <alignment horizontal="center" vertical="center"/>
      <protection locked="0"/>
    </xf>
    <xf numFmtId="9" fontId="70" fillId="60" borderId="11" xfId="118" applyFont="1" applyFill="1" applyBorder="1" applyAlignment="1" applyProtection="1">
      <alignment horizontal="center" vertical="center"/>
      <protection locked="0"/>
    </xf>
    <xf numFmtId="0" fontId="145" fillId="98" borderId="11" xfId="0" applyFont="1" applyFill="1" applyBorder="1" applyAlignment="1">
      <alignment horizontal="left" vertical="center" wrapText="1"/>
    </xf>
    <xf numFmtId="0" fontId="146" fillId="104" borderId="56" xfId="0" applyFont="1" applyFill="1" applyBorder="1" applyAlignment="1">
      <alignment horizontal="center" vertical="center" wrapText="1"/>
    </xf>
    <xf numFmtId="167" fontId="70" fillId="60" borderId="65" xfId="118" applyNumberFormat="1" applyFont="1" applyFill="1" applyBorder="1" applyAlignment="1" applyProtection="1">
      <alignment horizontal="center" vertical="center"/>
      <protection locked="0"/>
    </xf>
    <xf numFmtId="9" fontId="70" fillId="60" borderId="65" xfId="118" applyFont="1" applyFill="1" applyBorder="1" applyAlignment="1" applyProtection="1">
      <alignment horizontal="center" vertical="center"/>
      <protection locked="0"/>
    </xf>
    <xf numFmtId="0" fontId="79" fillId="0" borderId="0" xfId="0" applyFont="1" applyAlignment="1">
      <alignment horizontal="center"/>
    </xf>
    <xf numFmtId="0" fontId="66" fillId="81" borderId="54" xfId="1" applyFont="1" applyFill="1" applyBorder="1" applyAlignment="1" applyProtection="1">
      <alignment horizontal="center" vertical="center" wrapText="1"/>
      <protection locked="0"/>
    </xf>
    <xf numFmtId="0" fontId="66" fillId="81" borderId="2" xfId="1" applyFont="1" applyFill="1" applyBorder="1" applyAlignment="1" applyProtection="1">
      <alignment horizontal="left" vertical="top" wrapText="1"/>
      <protection locked="0"/>
    </xf>
    <xf numFmtId="0" fontId="66" fillId="81" borderId="54" xfId="1" applyFont="1" applyFill="1" applyBorder="1" applyAlignment="1" applyProtection="1">
      <alignment horizontal="left" vertical="top" wrapText="1"/>
      <protection locked="0"/>
    </xf>
    <xf numFmtId="0" fontId="64" fillId="98" borderId="3" xfId="0" applyFont="1" applyFill="1" applyBorder="1" applyAlignment="1" applyProtection="1">
      <alignment vertical="center" wrapText="1"/>
      <protection locked="0"/>
    </xf>
    <xf numFmtId="0" fontId="64" fillId="98" borderId="11" xfId="0" applyFont="1" applyFill="1" applyBorder="1" applyAlignment="1" applyProtection="1">
      <alignment vertical="center" wrapText="1"/>
      <protection locked="0"/>
    </xf>
    <xf numFmtId="0" fontId="64" fillId="98" borderId="65" xfId="0" applyFont="1" applyFill="1" applyBorder="1" applyAlignment="1" applyProtection="1">
      <alignment vertical="center" wrapText="1"/>
      <protection locked="0"/>
    </xf>
    <xf numFmtId="0" fontId="145" fillId="98" borderId="3" xfId="0" applyFont="1" applyFill="1" applyBorder="1" applyAlignment="1" applyProtection="1">
      <alignment horizontal="left" vertical="center" wrapText="1"/>
      <protection locked="0"/>
    </xf>
    <xf numFmtId="0" fontId="146" fillId="104" borderId="62" xfId="0" applyFont="1" applyFill="1" applyBorder="1" applyAlignment="1" applyProtection="1">
      <alignment horizontal="center" vertical="center" wrapText="1"/>
      <protection locked="0"/>
    </xf>
    <xf numFmtId="0" fontId="66" fillId="98" borderId="11" xfId="0" applyFont="1" applyFill="1" applyBorder="1" applyAlignment="1" applyProtection="1">
      <alignment horizontal="left" vertical="center" wrapText="1"/>
      <protection locked="0"/>
    </xf>
    <xf numFmtId="0" fontId="115" fillId="104" borderId="56" xfId="0" applyFont="1" applyFill="1" applyBorder="1" applyAlignment="1" applyProtection="1">
      <alignment horizontal="center" vertical="center" wrapText="1"/>
      <protection locked="0"/>
    </xf>
    <xf numFmtId="0" fontId="148" fillId="98" borderId="3" xfId="0" applyFont="1" applyFill="1" applyBorder="1" applyAlignment="1" applyProtection="1">
      <alignment horizontal="left" vertical="center" wrapText="1"/>
      <protection locked="0"/>
    </xf>
    <xf numFmtId="0" fontId="66" fillId="98" borderId="3" xfId="0" applyFont="1" applyFill="1" applyBorder="1" applyAlignment="1" applyProtection="1">
      <alignment horizontal="left" vertical="center" wrapText="1"/>
      <protection locked="0"/>
    </xf>
    <xf numFmtId="0" fontId="66" fillId="70" borderId="3" xfId="1" applyFont="1" applyFill="1" applyBorder="1" applyAlignment="1" applyProtection="1">
      <alignment horizontal="left" vertical="center" wrapText="1"/>
      <protection locked="0"/>
    </xf>
    <xf numFmtId="0" fontId="115" fillId="86" borderId="72" xfId="1" applyFont="1" applyFill="1" applyBorder="1" applyAlignment="1" applyProtection="1">
      <alignment horizontal="center" vertical="center" wrapText="1"/>
      <protection locked="0"/>
    </xf>
    <xf numFmtId="0" fontId="115" fillId="82" borderId="62" xfId="1" applyFont="1" applyFill="1" applyBorder="1" applyAlignment="1" applyProtection="1">
      <alignment horizontal="center" vertical="center" wrapText="1"/>
      <protection locked="0"/>
    </xf>
    <xf numFmtId="0" fontId="66" fillId="70" borderId="11" xfId="1" applyFont="1" applyFill="1" applyBorder="1" applyAlignment="1" applyProtection="1">
      <alignment horizontal="left" vertical="center" wrapText="1"/>
      <protection locked="0"/>
    </xf>
    <xf numFmtId="0" fontId="115" fillId="86" borderId="13" xfId="1" applyFont="1" applyFill="1" applyBorder="1" applyAlignment="1" applyProtection="1">
      <alignment horizontal="center" vertical="center" wrapText="1"/>
      <protection locked="0"/>
    </xf>
    <xf numFmtId="0" fontId="115" fillId="82" borderId="56" xfId="1" applyFont="1" applyFill="1" applyBorder="1" applyAlignment="1" applyProtection="1">
      <alignment horizontal="center" vertical="center" wrapText="1"/>
      <protection locked="0"/>
    </xf>
    <xf numFmtId="0" fontId="62" fillId="70" borderId="72" xfId="1" applyFont="1" applyFill="1" applyBorder="1" applyAlignment="1" applyProtection="1">
      <alignment vertical="center" wrapText="1"/>
      <protection locked="0"/>
    </xf>
    <xf numFmtId="0" fontId="62" fillId="70" borderId="13" xfId="1" applyFont="1" applyFill="1" applyBorder="1" applyAlignment="1" applyProtection="1">
      <alignment vertical="center" wrapText="1"/>
      <protection locked="0"/>
    </xf>
    <xf numFmtId="0" fontId="104" fillId="70" borderId="74" xfId="1" applyFont="1" applyFill="1" applyBorder="1" applyAlignment="1" applyProtection="1">
      <alignment vertical="center" wrapText="1"/>
      <protection locked="0"/>
    </xf>
    <xf numFmtId="167" fontId="88" fillId="103" borderId="3" xfId="0" applyNumberFormat="1" applyFont="1" applyFill="1" applyBorder="1" applyAlignment="1">
      <alignment horizontal="center" vertical="center"/>
    </xf>
    <xf numFmtId="167" fontId="88" fillId="103" borderId="11" xfId="0" applyNumberFormat="1" applyFont="1" applyFill="1" applyBorder="1" applyAlignment="1">
      <alignment horizontal="center" vertical="center"/>
    </xf>
    <xf numFmtId="0" fontId="92" fillId="60" borderId="44" xfId="0" applyFont="1" applyFill="1" applyBorder="1" applyProtection="1">
      <protection locked="0"/>
    </xf>
    <xf numFmtId="0" fontId="68" fillId="60" borderId="43" xfId="116" applyFont="1" applyFill="1" applyBorder="1" applyAlignment="1">
      <alignment vertical="center"/>
    </xf>
    <xf numFmtId="0" fontId="79" fillId="0" borderId="194" xfId="0" applyFont="1" applyBorder="1" applyAlignment="1">
      <alignment horizontal="center" vertical="center"/>
    </xf>
    <xf numFmtId="0" fontId="79" fillId="0" borderId="192" xfId="0" applyFont="1" applyBorder="1" applyAlignment="1">
      <alignment vertical="center" wrapText="1"/>
    </xf>
    <xf numFmtId="0" fontId="79" fillId="0" borderId="180" xfId="0" applyFont="1" applyBorder="1" applyAlignment="1">
      <alignment horizontal="center" vertical="center"/>
    </xf>
    <xf numFmtId="0" fontId="79" fillId="0" borderId="178" xfId="0" applyFont="1" applyBorder="1" applyAlignment="1">
      <alignment vertical="center" wrapText="1"/>
    </xf>
    <xf numFmtId="0" fontId="101" fillId="0" borderId="180" xfId="0" applyFont="1" applyBorder="1" applyAlignment="1">
      <alignment horizontal="center" vertical="center"/>
    </xf>
    <xf numFmtId="0" fontId="79" fillId="0" borderId="193" xfId="0" applyFont="1" applyBorder="1" applyAlignment="1">
      <alignment vertical="center" wrapText="1"/>
    </xf>
    <xf numFmtId="0" fontId="101" fillId="0" borderId="221" xfId="0" applyFont="1" applyBorder="1" applyAlignment="1">
      <alignment horizontal="center" vertical="center"/>
    </xf>
    <xf numFmtId="0" fontId="101" fillId="0" borderId="172" xfId="0" applyFont="1" applyBorder="1" applyAlignment="1">
      <alignment horizontal="center" vertical="center" wrapText="1"/>
    </xf>
    <xf numFmtId="0" fontId="101" fillId="0" borderId="157" xfId="0" applyFont="1" applyBorder="1" applyAlignment="1">
      <alignment horizontal="center" vertical="center" wrapText="1"/>
    </xf>
    <xf numFmtId="0" fontId="101" fillId="0" borderId="194" xfId="0" applyFont="1" applyBorder="1" applyAlignment="1">
      <alignment horizontal="center" vertical="center" wrapText="1"/>
    </xf>
    <xf numFmtId="0" fontId="66" fillId="99" borderId="2" xfId="0" applyFont="1" applyFill="1" applyBorder="1" applyAlignment="1">
      <alignment horizontal="left" vertical="center" wrapText="1"/>
    </xf>
    <xf numFmtId="0" fontId="66" fillId="98" borderId="3" xfId="0" applyFont="1" applyFill="1" applyBorder="1" applyAlignment="1">
      <alignment horizontal="left" vertical="center" wrapText="1"/>
    </xf>
    <xf numFmtId="0" fontId="88" fillId="0" borderId="222" xfId="0" applyFont="1" applyBorder="1" applyAlignment="1">
      <alignment horizontal="center" vertical="center"/>
    </xf>
    <xf numFmtId="0" fontId="88" fillId="0" borderId="223" xfId="0" applyFont="1" applyBorder="1" applyAlignment="1">
      <alignment horizontal="center" vertical="center"/>
    </xf>
    <xf numFmtId="0" fontId="68" fillId="82" borderId="35" xfId="0" applyFont="1" applyFill="1" applyBorder="1" applyAlignment="1">
      <alignment horizontal="center" vertical="center" wrapText="1"/>
    </xf>
    <xf numFmtId="0" fontId="68" fillId="82" borderId="36" xfId="0" applyFont="1" applyFill="1" applyBorder="1" applyAlignment="1">
      <alignment horizontal="center" vertical="center" wrapText="1"/>
    </xf>
    <xf numFmtId="0" fontId="68" fillId="60" borderId="0" xfId="1" applyFont="1" applyFill="1" applyAlignment="1" applyProtection="1">
      <alignment horizontal="center" vertical="center" wrapText="1"/>
      <protection locked="0"/>
    </xf>
    <xf numFmtId="0" fontId="158" fillId="60" borderId="0" xfId="1" applyFont="1" applyFill="1" applyAlignment="1" applyProtection="1">
      <alignment vertical="center" wrapText="1"/>
      <protection locked="0"/>
    </xf>
    <xf numFmtId="9" fontId="68" fillId="81" borderId="3" xfId="118" applyFont="1" applyFill="1" applyBorder="1" applyAlignment="1" applyProtection="1">
      <alignment horizontal="center" vertical="center"/>
    </xf>
    <xf numFmtId="9" fontId="70" fillId="60" borderId="236" xfId="118" applyFont="1" applyFill="1" applyBorder="1" applyAlignment="1" applyProtection="1">
      <alignment horizontal="center" vertical="center"/>
      <protection locked="0"/>
    </xf>
    <xf numFmtId="167" fontId="70" fillId="60" borderId="72" xfId="118" applyNumberFormat="1" applyFont="1" applyFill="1" applyBorder="1" applyAlignment="1" applyProtection="1">
      <alignment horizontal="center" vertical="center"/>
      <protection locked="0"/>
    </xf>
    <xf numFmtId="9" fontId="68" fillId="60" borderId="0" xfId="116" applyNumberFormat="1" applyFont="1" applyFill="1" applyAlignment="1">
      <alignment vertical="center"/>
    </xf>
    <xf numFmtId="0" fontId="48" fillId="0" borderId="0" xfId="0" applyFont="1"/>
    <xf numFmtId="0" fontId="161" fillId="0" borderId="0" xfId="0" applyFont="1" applyAlignment="1">
      <alignment horizontal="justify" vertical="center"/>
    </xf>
    <xf numFmtId="0" fontId="78" fillId="110" borderId="65" xfId="0" applyFont="1" applyFill="1" applyBorder="1" applyAlignment="1">
      <alignment horizontal="center" vertical="center" wrapText="1"/>
    </xf>
    <xf numFmtId="0" fontId="62" fillId="113" borderId="11" xfId="0" applyFont="1" applyFill="1" applyBorder="1" applyAlignment="1">
      <alignment wrapText="1"/>
    </xf>
    <xf numFmtId="0" fontId="145" fillId="98" borderId="14" xfId="0" applyFont="1" applyFill="1" applyBorder="1" applyAlignment="1">
      <alignment wrapText="1"/>
    </xf>
    <xf numFmtId="0" fontId="146" fillId="114" borderId="14" xfId="0" applyFont="1" applyFill="1" applyBorder="1" applyAlignment="1">
      <alignment wrapText="1"/>
    </xf>
    <xf numFmtId="0" fontId="146" fillId="104" borderId="53" xfId="0" applyFont="1" applyFill="1" applyBorder="1" applyAlignment="1">
      <alignment wrapText="1"/>
    </xf>
    <xf numFmtId="167" fontId="68" fillId="81" borderId="3" xfId="118" applyNumberFormat="1" applyFont="1" applyFill="1" applyBorder="1" applyAlignment="1" applyProtection="1">
      <alignment horizontal="center" vertical="center"/>
    </xf>
    <xf numFmtId="0" fontId="81" fillId="116" borderId="79" xfId="0" applyFont="1" applyFill="1" applyBorder="1" applyAlignment="1">
      <alignment horizontal="center"/>
    </xf>
    <xf numFmtId="0" fontId="70" fillId="117" borderId="77" xfId="0" applyFont="1" applyFill="1" applyBorder="1" applyAlignment="1">
      <alignment horizontal="center"/>
    </xf>
    <xf numFmtId="0" fontId="70" fillId="119" borderId="77" xfId="0" applyFont="1" applyFill="1" applyBorder="1" applyAlignment="1">
      <alignment horizontal="center"/>
    </xf>
    <xf numFmtId="0" fontId="70" fillId="118" borderId="77" xfId="0" applyFont="1" applyFill="1" applyBorder="1" applyAlignment="1">
      <alignment horizontal="center"/>
    </xf>
    <xf numFmtId="0" fontId="70" fillId="120" borderId="77" xfId="0" applyFont="1" applyFill="1" applyBorder="1" applyAlignment="1">
      <alignment horizontal="center"/>
    </xf>
    <xf numFmtId="0" fontId="70" fillId="121" borderId="96" xfId="0" applyFont="1" applyFill="1" applyBorder="1" applyAlignment="1">
      <alignment horizontal="center"/>
    </xf>
    <xf numFmtId="0" fontId="89" fillId="98" borderId="3" xfId="0" applyFont="1" applyFill="1" applyBorder="1" applyAlignment="1">
      <alignment wrapText="1"/>
    </xf>
    <xf numFmtId="0" fontId="89" fillId="98" borderId="33" xfId="0" applyFont="1" applyFill="1" applyBorder="1" applyAlignment="1">
      <alignment wrapText="1"/>
    </xf>
    <xf numFmtId="0" fontId="145" fillId="99" borderId="2" xfId="0" applyFont="1" applyFill="1" applyBorder="1" applyAlignment="1">
      <alignment wrapText="1"/>
    </xf>
    <xf numFmtId="0" fontId="145" fillId="99" borderId="77" xfId="0" applyFont="1" applyFill="1" applyBorder="1" applyAlignment="1">
      <alignment wrapText="1"/>
    </xf>
    <xf numFmtId="0" fontId="62" fillId="113" borderId="3" xfId="0" applyFont="1" applyFill="1" applyBorder="1" applyAlignment="1">
      <alignment wrapText="1"/>
    </xf>
    <xf numFmtId="0" fontId="62" fillId="113" borderId="33" xfId="0" applyFont="1" applyFill="1" applyBorder="1" applyAlignment="1">
      <alignment wrapText="1"/>
    </xf>
    <xf numFmtId="0" fontId="145" fillId="98" borderId="3" xfId="0" applyFont="1" applyFill="1" applyBorder="1" applyAlignment="1">
      <alignment wrapText="1"/>
    </xf>
    <xf numFmtId="0" fontId="145" fillId="98" borderId="33" xfId="0" applyFont="1" applyFill="1" applyBorder="1" applyAlignment="1">
      <alignment wrapText="1"/>
    </xf>
    <xf numFmtId="0" fontId="145" fillId="98" borderId="61" xfId="0" applyFont="1" applyFill="1" applyBorder="1" applyAlignment="1">
      <alignment wrapText="1"/>
    </xf>
    <xf numFmtId="0" fontId="146" fillId="114" borderId="61" xfId="0" applyFont="1" applyFill="1" applyBorder="1" applyAlignment="1">
      <alignment wrapText="1"/>
    </xf>
    <xf numFmtId="0" fontId="146" fillId="104" borderId="149" xfId="0" applyFont="1" applyFill="1" applyBorder="1" applyAlignment="1">
      <alignment wrapText="1"/>
    </xf>
    <xf numFmtId="0" fontId="171" fillId="66" borderId="3" xfId="1" applyFont="1" applyFill="1" applyBorder="1" applyAlignment="1" applyProtection="1">
      <alignment horizontal="center" vertical="center" wrapText="1"/>
      <protection locked="0"/>
    </xf>
    <xf numFmtId="0" fontId="145" fillId="122" borderId="2" xfId="0" applyFont="1" applyFill="1" applyBorder="1" applyAlignment="1">
      <alignment wrapText="1"/>
    </xf>
    <xf numFmtId="0" fontId="145" fillId="122" borderId="77" xfId="0" applyFont="1" applyFill="1" applyBorder="1" applyAlignment="1">
      <alignment wrapText="1"/>
    </xf>
    <xf numFmtId="0" fontId="145" fillId="123" borderId="3" xfId="0" applyFont="1" applyFill="1" applyBorder="1" applyAlignment="1">
      <alignment wrapText="1"/>
    </xf>
    <xf numFmtId="0" fontId="145" fillId="123" borderId="33" xfId="0" applyFont="1" applyFill="1" applyBorder="1" applyAlignment="1">
      <alignment wrapText="1"/>
    </xf>
    <xf numFmtId="0" fontId="63" fillId="124" borderId="61" xfId="0" applyFont="1" applyFill="1" applyBorder="1" applyAlignment="1">
      <alignment wrapText="1"/>
    </xf>
    <xf numFmtId="0" fontId="63" fillId="124" borderId="21" xfId="0" applyFont="1" applyFill="1" applyBorder="1" applyAlignment="1">
      <alignment wrapText="1"/>
    </xf>
    <xf numFmtId="0" fontId="145" fillId="98" borderId="21" xfId="0" applyFont="1" applyFill="1" applyBorder="1" applyAlignment="1">
      <alignment wrapText="1"/>
    </xf>
    <xf numFmtId="0" fontId="176" fillId="99" borderId="2" xfId="0" applyFont="1" applyFill="1" applyBorder="1" applyAlignment="1">
      <alignment wrapText="1"/>
    </xf>
    <xf numFmtId="0" fontId="62" fillId="66" borderId="11" xfId="1" applyFont="1" applyFill="1" applyBorder="1" applyAlignment="1" applyProtection="1">
      <alignment horizontal="left" vertical="center" wrapText="1"/>
      <protection locked="0"/>
    </xf>
    <xf numFmtId="0" fontId="88" fillId="102" borderId="13" xfId="0" applyFont="1" applyFill="1" applyBorder="1" applyAlignment="1">
      <alignment horizontal="center" vertical="center"/>
    </xf>
    <xf numFmtId="0" fontId="88" fillId="102" borderId="14" xfId="0" applyFont="1" applyFill="1" applyBorder="1" applyAlignment="1">
      <alignment horizontal="center" vertical="center"/>
    </xf>
    <xf numFmtId="0" fontId="88" fillId="95" borderId="13" xfId="0" applyFont="1" applyFill="1" applyBorder="1" applyAlignment="1">
      <alignment horizontal="center" vertical="center"/>
    </xf>
    <xf numFmtId="0" fontId="88" fillId="95" borderId="14" xfId="0" applyFont="1" applyFill="1" applyBorder="1" applyAlignment="1">
      <alignment horizontal="center" vertical="center"/>
    </xf>
    <xf numFmtId="0" fontId="88" fillId="95" borderId="13" xfId="0" applyFont="1" applyFill="1" applyBorder="1" applyAlignment="1">
      <alignment horizontal="center" vertical="center" wrapText="1"/>
    </xf>
    <xf numFmtId="0" fontId="88" fillId="95" borderId="14" xfId="0" applyFont="1" applyFill="1" applyBorder="1" applyAlignment="1">
      <alignment horizontal="center" vertical="center" wrapText="1"/>
    </xf>
    <xf numFmtId="0" fontId="166" fillId="91" borderId="107" xfId="0" applyFont="1" applyFill="1" applyBorder="1" applyAlignment="1">
      <alignment horizontal="center" vertical="center" wrapText="1"/>
    </xf>
    <xf numFmtId="0" fontId="166" fillId="91" borderId="106" xfId="0" applyFont="1" applyFill="1" applyBorder="1" applyAlignment="1">
      <alignment horizontal="center" vertical="center" wrapText="1"/>
    </xf>
    <xf numFmtId="0" fontId="166" fillId="91" borderId="112" xfId="0" applyFont="1" applyFill="1" applyBorder="1" applyAlignment="1">
      <alignment horizontal="center" vertical="center" wrapText="1"/>
    </xf>
    <xf numFmtId="0" fontId="166" fillId="91" borderId="108" xfId="0" applyFont="1" applyFill="1" applyBorder="1" applyAlignment="1">
      <alignment horizontal="center" vertical="center" wrapText="1"/>
    </xf>
    <xf numFmtId="0" fontId="166" fillId="91" borderId="0" xfId="0" applyFont="1" applyFill="1" applyAlignment="1">
      <alignment horizontal="center" vertical="center" wrapText="1"/>
    </xf>
    <xf numFmtId="0" fontId="166" fillId="91" borderId="113" xfId="0" applyFont="1" applyFill="1" applyBorder="1" applyAlignment="1">
      <alignment horizontal="center" vertical="center" wrapText="1"/>
    </xf>
    <xf numFmtId="0" fontId="166" fillId="91" borderId="109" xfId="0" applyFont="1" applyFill="1" applyBorder="1" applyAlignment="1">
      <alignment horizontal="center" vertical="center" wrapText="1"/>
    </xf>
    <xf numFmtId="0" fontId="166" fillId="91" borderId="110" xfId="0" applyFont="1" applyFill="1" applyBorder="1" applyAlignment="1">
      <alignment horizontal="center" vertical="center" wrapText="1"/>
    </xf>
    <xf numFmtId="0" fontId="166" fillId="91" borderId="114" xfId="0" applyFont="1" applyFill="1" applyBorder="1" applyAlignment="1">
      <alignment horizontal="center" vertical="center" wrapText="1"/>
    </xf>
    <xf numFmtId="0" fontId="166" fillId="91" borderId="111" xfId="0" applyFont="1" applyFill="1" applyBorder="1" applyAlignment="1">
      <alignment horizontal="center" vertical="center" wrapText="1"/>
    </xf>
    <xf numFmtId="0" fontId="167" fillId="85" borderId="2" xfId="116" applyFont="1" applyFill="1" applyBorder="1" applyAlignment="1">
      <alignment horizontal="center" vertical="center" wrapText="1"/>
    </xf>
    <xf numFmtId="0" fontId="167" fillId="85" borderId="3" xfId="116" applyFont="1" applyFill="1" applyBorder="1" applyAlignment="1">
      <alignment horizontal="center" vertical="center" wrapText="1"/>
    </xf>
    <xf numFmtId="0" fontId="46" fillId="79" borderId="3" xfId="116" applyFont="1" applyFill="1" applyBorder="1" applyAlignment="1">
      <alignment horizontal="center" vertical="center" wrapText="1"/>
    </xf>
    <xf numFmtId="0" fontId="46" fillId="79" borderId="62" xfId="116" applyFont="1" applyFill="1" applyBorder="1" applyAlignment="1">
      <alignment horizontal="center" vertical="center" wrapText="1"/>
    </xf>
    <xf numFmtId="0" fontId="167" fillId="85" borderId="54" xfId="116" applyFont="1" applyFill="1" applyBorder="1" applyAlignment="1">
      <alignment horizontal="center" vertical="center" wrapText="1"/>
    </xf>
    <xf numFmtId="0" fontId="167" fillId="85" borderId="11" xfId="116" applyFont="1" applyFill="1" applyBorder="1" applyAlignment="1">
      <alignment horizontal="center" vertical="center" wrapText="1"/>
    </xf>
    <xf numFmtId="0" fontId="46" fillId="79" borderId="11" xfId="116" applyFont="1" applyFill="1" applyBorder="1" applyAlignment="1">
      <alignment horizontal="center" vertical="center" wrapText="1"/>
    </xf>
    <xf numFmtId="0" fontId="46" fillId="79" borderId="56" xfId="116" applyFont="1" applyFill="1" applyBorder="1" applyAlignment="1">
      <alignment horizontal="center" vertical="center" wrapText="1"/>
    </xf>
    <xf numFmtId="0" fontId="167" fillId="85" borderId="73" xfId="116" applyFont="1" applyFill="1" applyBorder="1" applyAlignment="1">
      <alignment horizontal="center" vertical="center" wrapText="1"/>
    </xf>
    <xf numFmtId="0" fontId="167" fillId="85" borderId="65" xfId="116" applyFont="1" applyFill="1" applyBorder="1" applyAlignment="1">
      <alignment horizontal="center" vertical="center" wrapText="1"/>
    </xf>
    <xf numFmtId="0" fontId="46" fillId="79" borderId="65" xfId="116" applyFont="1" applyFill="1" applyBorder="1" applyAlignment="1">
      <alignment horizontal="center" vertical="center" wrapText="1"/>
    </xf>
    <xf numFmtId="0" fontId="46" fillId="79" borderId="66" xfId="116" applyFont="1" applyFill="1" applyBorder="1" applyAlignment="1">
      <alignment horizontal="center" vertical="center" wrapText="1"/>
    </xf>
    <xf numFmtId="0" fontId="117" fillId="89" borderId="137" xfId="0" applyFont="1" applyFill="1" applyBorder="1" applyAlignment="1">
      <alignment horizontal="center" vertical="center" textRotation="255"/>
    </xf>
    <xf numFmtId="0" fontId="117" fillId="89" borderId="138" xfId="0" applyFont="1" applyFill="1" applyBorder="1" applyAlignment="1">
      <alignment horizontal="center" vertical="center" textRotation="255"/>
    </xf>
    <xf numFmtId="0" fontId="142" fillId="56" borderId="101" xfId="0" applyFont="1" applyFill="1" applyBorder="1" applyAlignment="1">
      <alignment vertical="center" wrapText="1"/>
    </xf>
    <xf numFmtId="0" fontId="142" fillId="56" borderId="136" xfId="0" applyFont="1" applyFill="1" applyBorder="1" applyAlignment="1">
      <alignment vertical="center" wrapText="1"/>
    </xf>
    <xf numFmtId="0" fontId="140" fillId="89" borderId="140" xfId="0" applyFont="1" applyFill="1" applyBorder="1" applyAlignment="1">
      <alignment horizontal="center" vertical="center" textRotation="255"/>
    </xf>
    <xf numFmtId="0" fontId="140" fillId="89" borderId="142" xfId="0" applyFont="1" applyFill="1" applyBorder="1" applyAlignment="1">
      <alignment horizontal="center" vertical="center" textRotation="255"/>
    </xf>
    <xf numFmtId="0" fontId="140" fillId="89" borderId="143" xfId="0" applyFont="1" applyFill="1" applyBorder="1" applyAlignment="1">
      <alignment horizontal="center" vertical="center" textRotation="255"/>
    </xf>
    <xf numFmtId="0" fontId="62" fillId="80" borderId="16" xfId="0" applyFont="1" applyFill="1" applyBorder="1" applyAlignment="1">
      <alignment horizontal="center" vertical="center" wrapText="1"/>
    </xf>
    <xf numFmtId="0" fontId="62" fillId="80" borderId="15" xfId="0" applyFont="1" applyFill="1" applyBorder="1" applyAlignment="1">
      <alignment horizontal="center" vertical="center" wrapText="1"/>
    </xf>
    <xf numFmtId="0" fontId="62" fillId="80" borderId="1" xfId="0" applyFont="1" applyFill="1" applyBorder="1" applyAlignment="1">
      <alignment horizontal="center" vertical="center" wrapText="1"/>
    </xf>
    <xf numFmtId="0" fontId="62" fillId="80" borderId="0" xfId="0" applyFont="1" applyFill="1" applyAlignment="1">
      <alignment horizontal="center" vertical="center" wrapText="1"/>
    </xf>
    <xf numFmtId="0" fontId="115" fillId="89" borderId="101" xfId="0" applyFont="1" applyFill="1" applyBorder="1" applyAlignment="1">
      <alignment horizontal="left" vertical="center" wrapText="1"/>
    </xf>
    <xf numFmtId="0" fontId="141" fillId="56" borderId="101" xfId="0" applyFont="1" applyFill="1" applyBorder="1" applyAlignment="1">
      <alignment horizontal="left" vertical="center" wrapText="1"/>
    </xf>
    <xf numFmtId="0" fontId="141" fillId="56" borderId="136" xfId="0" applyFont="1" applyFill="1" applyBorder="1" applyAlignment="1">
      <alignment horizontal="left" vertical="center" wrapText="1"/>
    </xf>
    <xf numFmtId="0" fontId="63" fillId="56" borderId="122" xfId="0" applyFont="1" applyFill="1" applyBorder="1" applyAlignment="1">
      <alignment horizontal="center" vertical="center" wrapText="1"/>
    </xf>
    <xf numFmtId="0" fontId="63" fillId="56" borderId="123" xfId="0" applyFont="1" applyFill="1" applyBorder="1" applyAlignment="1">
      <alignment horizontal="center" vertical="center" wrapText="1"/>
    </xf>
    <xf numFmtId="0" fontId="63" fillId="56" borderId="124" xfId="0" applyFont="1" applyFill="1" applyBorder="1" applyAlignment="1">
      <alignment horizontal="center" vertical="center" wrapText="1"/>
    </xf>
    <xf numFmtId="0" fontId="63" fillId="56" borderId="99" xfId="0" applyFont="1" applyFill="1" applyBorder="1" applyAlignment="1">
      <alignment horizontal="center" vertical="center" wrapText="1"/>
    </xf>
    <xf numFmtId="0" fontId="63" fillId="56" borderId="125" xfId="0" applyFont="1" applyFill="1" applyBorder="1" applyAlignment="1">
      <alignment horizontal="center" vertical="center" wrapText="1"/>
    </xf>
    <xf numFmtId="0" fontId="63" fillId="56" borderId="102" xfId="0" applyFont="1" applyFill="1" applyBorder="1" applyAlignment="1">
      <alignment horizontal="center" vertical="center" wrapText="1"/>
    </xf>
    <xf numFmtId="0" fontId="142" fillId="56" borderId="126" xfId="0" applyFont="1" applyFill="1" applyBorder="1" applyAlignment="1">
      <alignment horizontal="left" vertical="center" wrapText="1"/>
    </xf>
    <xf numFmtId="0" fontId="142" fillId="56" borderId="115" xfId="0" applyFont="1" applyFill="1" applyBorder="1" applyAlignment="1">
      <alignment horizontal="left" vertical="center" wrapText="1"/>
    </xf>
    <xf numFmtId="0" fontId="142" fillId="56" borderId="139" xfId="0" applyFont="1" applyFill="1" applyBorder="1" applyAlignment="1">
      <alignment horizontal="left" vertical="center" wrapText="1"/>
    </xf>
    <xf numFmtId="0" fontId="63" fillId="70" borderId="13" xfId="0" applyFont="1" applyFill="1" applyBorder="1" applyAlignment="1">
      <alignment vertical="center" wrapText="1"/>
    </xf>
    <xf numFmtId="0" fontId="63" fillId="70" borderId="57" xfId="0" applyFont="1" applyFill="1" applyBorder="1" applyAlignment="1">
      <alignment vertical="center" wrapText="1"/>
    </xf>
    <xf numFmtId="0" fontId="63" fillId="70" borderId="141" xfId="0" applyFont="1" applyFill="1" applyBorder="1" applyAlignment="1">
      <alignment vertical="center" wrapText="1"/>
    </xf>
    <xf numFmtId="0" fontId="117" fillId="89" borderId="135" xfId="0" applyFont="1" applyFill="1" applyBorder="1" applyAlignment="1">
      <alignment horizontal="center" vertical="center" textRotation="255"/>
    </xf>
    <xf numFmtId="0" fontId="142" fillId="56" borderId="101" xfId="0" applyFont="1" applyFill="1" applyBorder="1" applyAlignment="1">
      <alignment horizontal="center" vertical="center" wrapText="1"/>
    </xf>
    <xf numFmtId="0" fontId="141" fillId="56" borderId="101" xfId="0" applyFont="1" applyFill="1" applyBorder="1" applyAlignment="1">
      <alignment vertical="center" wrapText="1"/>
    </xf>
    <xf numFmtId="0" fontId="141" fillId="56" borderId="136" xfId="0" applyFont="1" applyFill="1" applyBorder="1" applyAlignment="1">
      <alignment vertical="center" wrapText="1"/>
    </xf>
    <xf numFmtId="0" fontId="141" fillId="56" borderId="122" xfId="0" applyFont="1" applyFill="1" applyBorder="1" applyAlignment="1">
      <alignment horizontal="left" vertical="center" wrapText="1"/>
    </xf>
    <xf numFmtId="0" fontId="141" fillId="56" borderId="116" xfId="0" applyFont="1" applyFill="1" applyBorder="1" applyAlignment="1">
      <alignment horizontal="left" vertical="center" wrapText="1"/>
    </xf>
    <xf numFmtId="0" fontId="141" fillId="56" borderId="123" xfId="0" applyFont="1" applyFill="1" applyBorder="1" applyAlignment="1">
      <alignment horizontal="left" vertical="center" wrapText="1"/>
    </xf>
    <xf numFmtId="0" fontId="141" fillId="56" borderId="124" xfId="0" applyFont="1" applyFill="1" applyBorder="1" applyAlignment="1">
      <alignment horizontal="left" vertical="center" wrapText="1"/>
    </xf>
    <xf numFmtId="0" fontId="141" fillId="56" borderId="0" xfId="0" applyFont="1" applyFill="1" applyAlignment="1">
      <alignment horizontal="left" vertical="center" wrapText="1"/>
    </xf>
    <xf numFmtId="0" fontId="141" fillId="56" borderId="99" xfId="0" applyFont="1" applyFill="1" applyBorder="1" applyAlignment="1">
      <alignment horizontal="left" vertical="center" wrapText="1"/>
    </xf>
    <xf numFmtId="0" fontId="141" fillId="56" borderId="125" xfId="0" applyFont="1" applyFill="1" applyBorder="1" applyAlignment="1">
      <alignment horizontal="left" vertical="center" wrapText="1"/>
    </xf>
    <xf numFmtId="0" fontId="141" fillId="56" borderId="146" xfId="0" applyFont="1" applyFill="1" applyBorder="1" applyAlignment="1">
      <alignment horizontal="left" vertical="center" wrapText="1"/>
    </xf>
    <xf numFmtId="0" fontId="141" fillId="56" borderId="102" xfId="0" applyFont="1" applyFill="1" applyBorder="1" applyAlignment="1">
      <alignment horizontal="left" vertical="center" wrapText="1"/>
    </xf>
    <xf numFmtId="0" fontId="141" fillId="56" borderId="126" xfId="0" applyFont="1" applyFill="1" applyBorder="1" applyAlignment="1">
      <alignment horizontal="left" vertical="center" wrapText="1"/>
    </xf>
    <xf numFmtId="0" fontId="141" fillId="56" borderId="115" xfId="0" applyFont="1" applyFill="1" applyBorder="1" applyAlignment="1">
      <alignment horizontal="left" vertical="center" wrapText="1"/>
    </xf>
    <xf numFmtId="0" fontId="141" fillId="56" borderId="139" xfId="0" applyFont="1" applyFill="1" applyBorder="1" applyAlignment="1">
      <alignment horizontal="left" vertical="center" wrapText="1"/>
    </xf>
    <xf numFmtId="0" fontId="62" fillId="80" borderId="13" xfId="0" applyFont="1" applyFill="1" applyBorder="1" applyAlignment="1">
      <alignment vertical="center" wrapText="1"/>
    </xf>
    <xf numFmtId="0" fontId="62" fillId="80" borderId="57" xfId="0" applyFont="1" applyFill="1" applyBorder="1" applyAlignment="1">
      <alignment vertical="center" wrapText="1"/>
    </xf>
    <xf numFmtId="0" fontId="62" fillId="80" borderId="15" xfId="0" applyFont="1" applyFill="1" applyBorder="1" applyAlignment="1">
      <alignment vertical="center" wrapText="1"/>
    </xf>
    <xf numFmtId="0" fontId="62" fillId="80" borderId="141" xfId="0" applyFont="1" applyFill="1" applyBorder="1" applyAlignment="1">
      <alignment vertical="center" wrapText="1"/>
    </xf>
    <xf numFmtId="0" fontId="62" fillId="80" borderId="57" xfId="0" applyFont="1" applyFill="1" applyBorder="1" applyAlignment="1">
      <alignment horizontal="left" vertical="center" wrapText="1"/>
    </xf>
    <xf numFmtId="0" fontId="62" fillId="80" borderId="141" xfId="0" applyFont="1" applyFill="1" applyBorder="1" applyAlignment="1">
      <alignment horizontal="left" vertical="center" wrapText="1"/>
    </xf>
    <xf numFmtId="0" fontId="63" fillId="78" borderId="16" xfId="0" applyFont="1" applyFill="1" applyBorder="1" applyAlignment="1">
      <alignment horizontal="left" vertical="center" wrapText="1"/>
    </xf>
    <xf numFmtId="0" fontId="63" fillId="78" borderId="15" xfId="0" applyFont="1" applyFill="1" applyBorder="1" applyAlignment="1">
      <alignment horizontal="left" vertical="center" wrapText="1"/>
    </xf>
    <xf numFmtId="0" fontId="63" fillId="78" borderId="19" xfId="0" applyFont="1" applyFill="1" applyBorder="1" applyAlignment="1">
      <alignment horizontal="left" vertical="center" wrapText="1"/>
    </xf>
    <xf numFmtId="0" fontId="63" fillId="78" borderId="20" xfId="0" applyFont="1" applyFill="1" applyBorder="1" applyAlignment="1">
      <alignment horizontal="left" vertical="center" wrapText="1"/>
    </xf>
    <xf numFmtId="0" fontId="96" fillId="78" borderId="57" xfId="0" applyFont="1" applyFill="1" applyBorder="1" applyAlignment="1">
      <alignment horizontal="left" vertical="center" wrapText="1"/>
    </xf>
    <xf numFmtId="0" fontId="96" fillId="78" borderId="141" xfId="0" applyFont="1" applyFill="1" applyBorder="1" applyAlignment="1">
      <alignment horizontal="left" vertical="center" wrapText="1"/>
    </xf>
    <xf numFmtId="0" fontId="62" fillId="78" borderId="13" xfId="0" applyFont="1" applyFill="1" applyBorder="1" applyAlignment="1">
      <alignment vertical="center" wrapText="1"/>
    </xf>
    <xf numFmtId="0" fontId="62" fillId="78" borderId="57" xfId="0" applyFont="1" applyFill="1" applyBorder="1" applyAlignment="1">
      <alignment vertical="center" wrapText="1"/>
    </xf>
    <xf numFmtId="0" fontId="62" fillId="78" borderId="141" xfId="0" applyFont="1" applyFill="1" applyBorder="1" applyAlignment="1">
      <alignment vertical="center" wrapText="1"/>
    </xf>
    <xf numFmtId="0" fontId="62" fillId="79" borderId="131" xfId="0" applyFont="1" applyFill="1" applyBorder="1" applyAlignment="1">
      <alignment vertical="center" wrapText="1"/>
    </xf>
    <xf numFmtId="0" fontId="62" fillId="79" borderId="144" xfId="0" applyFont="1" applyFill="1" applyBorder="1" applyAlignment="1">
      <alignment vertical="center" wrapText="1"/>
    </xf>
    <xf numFmtId="0" fontId="62" fillId="79" borderId="145" xfId="0" applyFont="1" applyFill="1" applyBorder="1" applyAlignment="1">
      <alignment vertical="center" wrapText="1"/>
    </xf>
    <xf numFmtId="0" fontId="62" fillId="79" borderId="13" xfId="0" applyFont="1" applyFill="1" applyBorder="1" applyAlignment="1">
      <alignment vertical="center" wrapText="1"/>
    </xf>
    <xf numFmtId="0" fontId="62" fillId="79" borderId="57" xfId="0" applyFont="1" applyFill="1" applyBorder="1" applyAlignment="1">
      <alignment vertical="center" wrapText="1"/>
    </xf>
    <xf numFmtId="0" fontId="62" fillId="79" borderId="141" xfId="0" applyFont="1" applyFill="1" applyBorder="1" applyAlignment="1">
      <alignment vertical="center" wrapText="1"/>
    </xf>
    <xf numFmtId="0" fontId="65" fillId="78" borderId="13" xfId="0" applyFont="1" applyFill="1" applyBorder="1" applyAlignment="1">
      <alignment vertical="center" wrapText="1"/>
    </xf>
    <xf numFmtId="0" fontId="96" fillId="78" borderId="57" xfId="0" applyFont="1" applyFill="1" applyBorder="1" applyAlignment="1">
      <alignment vertical="center" wrapText="1"/>
    </xf>
    <xf numFmtId="0" fontId="96" fillId="78" borderId="141" xfId="0" applyFont="1" applyFill="1" applyBorder="1" applyAlignment="1">
      <alignment vertical="center" wrapText="1"/>
    </xf>
    <xf numFmtId="0" fontId="90" fillId="78" borderId="13" xfId="0" applyFont="1" applyFill="1" applyBorder="1" applyAlignment="1">
      <alignment vertical="center" wrapText="1"/>
    </xf>
    <xf numFmtId="0" fontId="90" fillId="78" borderId="57" xfId="0" applyFont="1" applyFill="1" applyBorder="1" applyAlignment="1">
      <alignment vertical="center" wrapText="1"/>
    </xf>
    <xf numFmtId="0" fontId="90" fillId="78" borderId="141" xfId="0" applyFont="1" applyFill="1" applyBorder="1" applyAlignment="1">
      <alignment vertical="center" wrapText="1"/>
    </xf>
    <xf numFmtId="0" fontId="62" fillId="78" borderId="13" xfId="0" applyFont="1" applyFill="1" applyBorder="1" applyAlignment="1">
      <alignment horizontal="left" vertical="center" wrapText="1"/>
    </xf>
    <xf numFmtId="0" fontId="62" fillId="78" borderId="57" xfId="0" applyFont="1" applyFill="1" applyBorder="1" applyAlignment="1">
      <alignment horizontal="left" vertical="center" wrapText="1"/>
    </xf>
    <xf numFmtId="0" fontId="62" fillId="78" borderId="141" xfId="0" applyFont="1" applyFill="1" applyBorder="1" applyAlignment="1">
      <alignment horizontal="left" vertical="center" wrapText="1"/>
    </xf>
    <xf numFmtId="0" fontId="82" fillId="56" borderId="101" xfId="0" applyFont="1" applyFill="1" applyBorder="1" applyAlignment="1">
      <alignment horizontal="left" vertical="center" wrapText="1"/>
    </xf>
    <xf numFmtId="0" fontId="27" fillId="0" borderId="11" xfId="0" applyFont="1" applyBorder="1" applyAlignment="1">
      <alignment horizontal="center"/>
    </xf>
    <xf numFmtId="0" fontId="4" fillId="0" borderId="11" xfId="0" applyFont="1" applyBorder="1" applyAlignment="1">
      <alignment horizontal="center" vertical="center"/>
    </xf>
    <xf numFmtId="0" fontId="72" fillId="65" borderId="132" xfId="0" applyFont="1" applyFill="1" applyBorder="1" applyAlignment="1">
      <alignment horizontal="center" vertical="center" wrapText="1"/>
    </xf>
    <xf numFmtId="0" fontId="72" fillId="65" borderId="133" xfId="0" applyFont="1" applyFill="1" applyBorder="1" applyAlignment="1">
      <alignment horizontal="center" vertical="center" wrapText="1"/>
    </xf>
    <xf numFmtId="0" fontId="72" fillId="65" borderId="134" xfId="0" applyFont="1" applyFill="1" applyBorder="1" applyAlignment="1">
      <alignment horizontal="center" vertical="center" wrapText="1"/>
    </xf>
    <xf numFmtId="0" fontId="114" fillId="82" borderId="0" xfId="0" applyFont="1" applyFill="1" applyAlignment="1">
      <alignment horizontal="center" vertical="center"/>
    </xf>
    <xf numFmtId="0" fontId="114" fillId="82" borderId="44" xfId="0" applyFont="1" applyFill="1" applyBorder="1" applyAlignment="1">
      <alignment horizontal="center" vertical="center"/>
    </xf>
    <xf numFmtId="0" fontId="117" fillId="89" borderId="216" xfId="0" applyFont="1" applyFill="1" applyBorder="1" applyAlignment="1">
      <alignment horizontal="center" vertical="center" textRotation="255"/>
    </xf>
    <xf numFmtId="0" fontId="142" fillId="56" borderId="101" xfId="0" applyFont="1" applyFill="1" applyBorder="1" applyAlignment="1">
      <alignment horizontal="left" vertical="center" wrapText="1"/>
    </xf>
    <xf numFmtId="0" fontId="142" fillId="56" borderId="136" xfId="0" applyFont="1" applyFill="1" applyBorder="1" applyAlignment="1">
      <alignment horizontal="left" vertical="center" wrapText="1"/>
    </xf>
    <xf numFmtId="0" fontId="0" fillId="0" borderId="11" xfId="0" applyBorder="1" applyAlignment="1">
      <alignment horizontal="center"/>
    </xf>
    <xf numFmtId="0" fontId="46" fillId="0" borderId="11" xfId="0" applyFont="1" applyBorder="1" applyAlignment="1">
      <alignment horizontal="center" vertical="center"/>
    </xf>
    <xf numFmtId="0" fontId="46" fillId="0" borderId="13" xfId="0" applyFont="1" applyBorder="1" applyAlignment="1">
      <alignment horizontal="center" vertical="center"/>
    </xf>
    <xf numFmtId="0" fontId="46" fillId="0" borderId="57" xfId="0" applyFont="1" applyBorder="1" applyAlignment="1">
      <alignment horizontal="center" vertical="center"/>
    </xf>
    <xf numFmtId="0" fontId="46" fillId="0" borderId="14" xfId="0" applyFont="1" applyBorder="1" applyAlignment="1">
      <alignment horizontal="center" vertical="center"/>
    </xf>
    <xf numFmtId="0" fontId="79" fillId="0" borderId="0" xfId="0" applyFont="1" applyAlignment="1">
      <alignment horizontal="center"/>
    </xf>
    <xf numFmtId="0" fontId="0" fillId="0" borderId="0" xfId="0" applyAlignment="1">
      <alignment horizontal="center"/>
    </xf>
    <xf numFmtId="0" fontId="127" fillId="50" borderId="175" xfId="0" applyFont="1" applyFill="1" applyBorder="1" applyAlignment="1">
      <alignment horizontal="center" vertical="center"/>
    </xf>
    <xf numFmtId="0" fontId="127" fillId="50" borderId="174" xfId="0" applyFont="1" applyFill="1" applyBorder="1" applyAlignment="1">
      <alignment horizontal="center" vertical="center"/>
    </xf>
    <xf numFmtId="0" fontId="127" fillId="50" borderId="200" xfId="0" applyFont="1" applyFill="1" applyBorder="1" applyAlignment="1">
      <alignment horizontal="center" vertical="center"/>
    </xf>
    <xf numFmtId="0" fontId="127" fillId="50" borderId="203" xfId="0" applyFont="1" applyFill="1" applyBorder="1" applyAlignment="1">
      <alignment horizontal="center" vertical="center"/>
    </xf>
    <xf numFmtId="0" fontId="127" fillId="50" borderId="201" xfId="0" applyFont="1" applyFill="1" applyBorder="1" applyAlignment="1">
      <alignment horizontal="center" vertical="center"/>
    </xf>
    <xf numFmtId="0" fontId="127" fillId="50" borderId="176" xfId="0" applyFont="1" applyFill="1" applyBorder="1" applyAlignment="1">
      <alignment horizontal="center" vertical="center"/>
    </xf>
    <xf numFmtId="0" fontId="70" fillId="51" borderId="183" xfId="0" applyFont="1" applyFill="1" applyBorder="1" applyAlignment="1">
      <alignment horizontal="center" vertical="center"/>
    </xf>
    <xf numFmtId="0" fontId="70" fillId="51" borderId="182" xfId="0" applyFont="1" applyFill="1" applyBorder="1" applyAlignment="1">
      <alignment horizontal="center" vertical="center"/>
    </xf>
    <xf numFmtId="0" fontId="70" fillId="51" borderId="181" xfId="0" applyFont="1" applyFill="1" applyBorder="1" applyAlignment="1">
      <alignment horizontal="center" vertical="center"/>
    </xf>
    <xf numFmtId="0" fontId="70" fillId="51" borderId="153" xfId="0" applyFont="1" applyFill="1" applyBorder="1" applyAlignment="1">
      <alignment horizontal="center" vertical="center"/>
    </xf>
    <xf numFmtId="0" fontId="70" fillId="51" borderId="152" xfId="0" applyFont="1" applyFill="1" applyBorder="1" applyAlignment="1">
      <alignment horizontal="center" vertical="center"/>
    </xf>
    <xf numFmtId="0" fontId="70" fillId="60" borderId="0" xfId="0" applyFont="1" applyFill="1" applyAlignment="1">
      <alignment horizontal="center" vertical="center"/>
    </xf>
    <xf numFmtId="0" fontId="70" fillId="60" borderId="184" xfId="0" applyFont="1" applyFill="1" applyBorder="1" applyAlignment="1">
      <alignment horizontal="center" vertical="center"/>
    </xf>
    <xf numFmtId="0" fontId="70" fillId="51" borderId="204" xfId="0" applyFont="1" applyFill="1" applyBorder="1" applyAlignment="1">
      <alignment horizontal="center" vertical="center"/>
    </xf>
    <xf numFmtId="0" fontId="70" fillId="51" borderId="205" xfId="0" applyFont="1" applyFill="1" applyBorder="1" applyAlignment="1">
      <alignment horizontal="center" vertical="center"/>
    </xf>
    <xf numFmtId="0" fontId="70" fillId="51" borderId="206" xfId="0" applyFont="1" applyFill="1" applyBorder="1" applyAlignment="1">
      <alignment horizontal="center" vertical="center"/>
    </xf>
    <xf numFmtId="0" fontId="79" fillId="0" borderId="192" xfId="0" applyFont="1" applyBorder="1" applyAlignment="1">
      <alignment horizontal="center"/>
    </xf>
    <xf numFmtId="0" fontId="79" fillId="0" borderId="207" xfId="0" applyFont="1" applyBorder="1" applyAlignment="1">
      <alignment horizontal="center"/>
    </xf>
    <xf numFmtId="0" fontId="70" fillId="51" borderId="190" xfId="0" applyFont="1" applyFill="1" applyBorder="1" applyAlignment="1">
      <alignment horizontal="center" vertical="center"/>
    </xf>
    <xf numFmtId="0" fontId="70" fillId="51" borderId="168" xfId="0" applyFont="1" applyFill="1" applyBorder="1" applyAlignment="1">
      <alignment horizontal="center" vertical="center"/>
    </xf>
    <xf numFmtId="0" fontId="70" fillId="51" borderId="195" xfId="0" applyFont="1" applyFill="1" applyBorder="1" applyAlignment="1">
      <alignment horizontal="center" vertical="center"/>
    </xf>
    <xf numFmtId="0" fontId="63" fillId="73" borderId="183" xfId="0" applyFont="1" applyFill="1" applyBorder="1" applyAlignment="1">
      <alignment horizontal="center" vertical="center"/>
    </xf>
    <xf numFmtId="0" fontId="63" fillId="73" borderId="220" xfId="0" applyFont="1" applyFill="1" applyBorder="1" applyAlignment="1">
      <alignment horizontal="center" vertical="center"/>
    </xf>
    <xf numFmtId="0" fontId="63" fillId="73" borderId="219" xfId="0" applyFont="1" applyFill="1" applyBorder="1" applyAlignment="1">
      <alignment horizontal="center" vertical="center"/>
    </xf>
    <xf numFmtId="0" fontId="63" fillId="73" borderId="181" xfId="0" applyFont="1" applyFill="1" applyBorder="1" applyAlignment="1">
      <alignment horizontal="center" vertical="center"/>
    </xf>
    <xf numFmtId="0" fontId="88" fillId="69" borderId="166" xfId="0" applyFont="1" applyFill="1" applyBorder="1" applyAlignment="1">
      <alignment horizontal="center" vertical="center" wrapText="1"/>
    </xf>
    <xf numFmtId="0" fontId="88" fillId="69" borderId="0" xfId="0" applyFont="1" applyFill="1" applyAlignment="1">
      <alignment horizontal="center" vertical="center" wrapText="1"/>
    </xf>
    <xf numFmtId="0" fontId="88" fillId="69" borderId="165" xfId="0" applyFont="1" applyFill="1" applyBorder="1" applyAlignment="1">
      <alignment horizontal="center" vertical="center" wrapText="1"/>
    </xf>
    <xf numFmtId="0" fontId="88" fillId="69" borderId="164" xfId="0" applyFont="1" applyFill="1" applyBorder="1" applyAlignment="1">
      <alignment horizontal="center" vertical="center" wrapText="1"/>
    </xf>
    <xf numFmtId="0" fontId="88" fillId="69" borderId="163" xfId="0" applyFont="1" applyFill="1" applyBorder="1" applyAlignment="1">
      <alignment horizontal="center" vertical="center" wrapText="1"/>
    </xf>
    <xf numFmtId="0" fontId="88" fillId="69" borderId="162" xfId="0" applyFont="1" applyFill="1" applyBorder="1" applyAlignment="1">
      <alignment horizontal="center" vertical="center" wrapText="1"/>
    </xf>
    <xf numFmtId="0" fontId="64" fillId="60" borderId="188" xfId="0" applyFont="1" applyFill="1" applyBorder="1" applyAlignment="1">
      <alignment horizontal="left" vertical="center" wrapText="1"/>
    </xf>
    <xf numFmtId="0" fontId="64" fillId="60" borderId="0" xfId="0" applyFont="1" applyFill="1" applyAlignment="1">
      <alignment horizontal="left" vertical="center" wrapText="1"/>
    </xf>
    <xf numFmtId="0" fontId="64" fillId="60" borderId="197" xfId="0" applyFont="1" applyFill="1" applyBorder="1" applyAlignment="1">
      <alignment horizontal="left" vertical="center" wrapText="1"/>
    </xf>
    <xf numFmtId="0" fontId="64" fillId="60" borderId="191" xfId="0" applyFont="1" applyFill="1" applyBorder="1" applyAlignment="1">
      <alignment horizontal="left" vertical="center" wrapText="1"/>
    </xf>
    <xf numFmtId="0" fontId="64" fillId="60" borderId="163" xfId="0" applyFont="1" applyFill="1" applyBorder="1" applyAlignment="1">
      <alignment horizontal="left" vertical="center" wrapText="1"/>
    </xf>
    <xf numFmtId="0" fontId="64" fillId="60" borderId="199" xfId="0" applyFont="1" applyFill="1" applyBorder="1" applyAlignment="1">
      <alignment horizontal="left" vertical="center" wrapText="1"/>
    </xf>
    <xf numFmtId="0" fontId="64" fillId="60" borderId="172" xfId="0" applyFont="1" applyFill="1" applyBorder="1" applyAlignment="1">
      <alignment vertical="center" wrapText="1"/>
    </xf>
    <xf numFmtId="0" fontId="64" fillId="60" borderId="171" xfId="0" applyFont="1" applyFill="1" applyBorder="1" applyAlignment="1">
      <alignment vertical="center" wrapText="1"/>
    </xf>
    <xf numFmtId="0" fontId="64" fillId="60" borderId="157" xfId="0" applyFont="1" applyFill="1" applyBorder="1" applyAlignment="1">
      <alignment vertical="center" wrapText="1"/>
    </xf>
    <xf numFmtId="0" fontId="64" fillId="60" borderId="156" xfId="0" applyFont="1" applyFill="1" applyBorder="1" applyAlignment="1">
      <alignment vertical="center" wrapText="1"/>
    </xf>
    <xf numFmtId="0" fontId="133" fillId="70" borderId="171" xfId="0" applyFont="1" applyFill="1" applyBorder="1" applyAlignment="1">
      <alignment horizontal="center" vertical="center" wrapText="1"/>
    </xf>
    <xf numFmtId="0" fontId="133" fillId="70" borderId="156" xfId="0" applyFont="1" applyFill="1" applyBorder="1" applyAlignment="1">
      <alignment horizontal="center" vertical="center" wrapText="1"/>
    </xf>
    <xf numFmtId="0" fontId="88" fillId="69" borderId="169" xfId="0" applyFont="1" applyFill="1" applyBorder="1" applyAlignment="1">
      <alignment horizontal="center" vertical="center" wrapText="1"/>
    </xf>
    <xf numFmtId="0" fontId="88" fillId="69" borderId="168" xfId="0" applyFont="1" applyFill="1" applyBorder="1" applyAlignment="1">
      <alignment horizontal="center" vertical="center" wrapText="1"/>
    </xf>
    <xf numFmtId="0" fontId="88" fillId="69" borderId="167" xfId="0" applyFont="1" applyFill="1" applyBorder="1" applyAlignment="1">
      <alignment horizontal="center" vertical="center" wrapText="1"/>
    </xf>
    <xf numFmtId="0" fontId="64" fillId="60" borderId="190" xfId="0" applyFont="1" applyFill="1" applyBorder="1" applyAlignment="1">
      <alignment horizontal="left" vertical="center" wrapText="1"/>
    </xf>
    <xf numFmtId="0" fontId="64" fillId="60" borderId="168" xfId="0" applyFont="1" applyFill="1" applyBorder="1" applyAlignment="1">
      <alignment horizontal="left" vertical="center" wrapText="1"/>
    </xf>
    <xf numFmtId="0" fontId="64" fillId="60" borderId="195" xfId="0" applyFont="1" applyFill="1" applyBorder="1" applyAlignment="1">
      <alignment horizontal="left" vertical="center" wrapText="1"/>
    </xf>
    <xf numFmtId="0" fontId="64" fillId="60" borderId="156" xfId="0" applyFont="1" applyFill="1" applyBorder="1" applyAlignment="1">
      <alignment horizontal="left" vertical="center" wrapText="1"/>
    </xf>
    <xf numFmtId="0" fontId="64" fillId="69" borderId="156" xfId="0" applyFont="1" applyFill="1" applyBorder="1" applyAlignment="1">
      <alignment horizontal="center" vertical="center" wrapText="1"/>
    </xf>
    <xf numFmtId="0" fontId="64" fillId="69" borderId="192" xfId="0" applyFont="1" applyFill="1" applyBorder="1" applyAlignment="1">
      <alignment horizontal="center" vertical="center" wrapText="1"/>
    </xf>
    <xf numFmtId="0" fontId="115" fillId="82" borderId="156" xfId="0" applyFont="1" applyFill="1" applyBorder="1" applyAlignment="1">
      <alignment horizontal="center" vertical="center" wrapText="1"/>
    </xf>
    <xf numFmtId="0" fontId="65" fillId="91" borderId="156" xfId="0" applyFont="1" applyFill="1" applyBorder="1" applyAlignment="1">
      <alignment horizontal="center" vertical="center" wrapText="1"/>
    </xf>
    <xf numFmtId="0" fontId="64" fillId="68" borderId="156" xfId="0" applyFont="1" applyFill="1" applyBorder="1" applyAlignment="1">
      <alignment horizontal="center" vertical="center" wrapText="1"/>
    </xf>
    <xf numFmtId="0" fontId="133" fillId="82" borderId="156" xfId="0" applyFont="1" applyFill="1" applyBorder="1" applyAlignment="1">
      <alignment horizontal="center" vertical="center" wrapText="1"/>
    </xf>
    <xf numFmtId="0" fontId="64" fillId="60" borderId="159" xfId="0" applyFont="1" applyFill="1" applyBorder="1" applyAlignment="1">
      <alignment horizontal="left" vertical="center" wrapText="1"/>
    </xf>
    <xf numFmtId="0" fontId="64" fillId="60" borderId="202" xfId="0" applyFont="1" applyFill="1" applyBorder="1" applyAlignment="1">
      <alignment horizontal="left" vertical="center" wrapText="1"/>
    </xf>
    <xf numFmtId="0" fontId="64" fillId="60" borderId="160" xfId="0" applyFont="1" applyFill="1" applyBorder="1" applyAlignment="1">
      <alignment horizontal="left" vertical="center" wrapText="1"/>
    </xf>
    <xf numFmtId="0" fontId="115" fillId="82" borderId="169" xfId="0" applyFont="1" applyFill="1" applyBorder="1" applyAlignment="1">
      <alignment horizontal="center" vertical="center" wrapText="1"/>
    </xf>
    <xf numFmtId="0" fontId="115" fillId="82" borderId="168" xfId="0" applyFont="1" applyFill="1" applyBorder="1" applyAlignment="1">
      <alignment horizontal="center" vertical="center" wrapText="1"/>
    </xf>
    <xf numFmtId="0" fontId="115" fillId="82" borderId="167" xfId="0" applyFont="1" applyFill="1" applyBorder="1" applyAlignment="1">
      <alignment horizontal="center" vertical="center" wrapText="1"/>
    </xf>
    <xf numFmtId="0" fontId="115" fillId="82" borderId="164" xfId="0" applyFont="1" applyFill="1" applyBorder="1" applyAlignment="1">
      <alignment horizontal="center" vertical="center" wrapText="1"/>
    </xf>
    <xf numFmtId="0" fontId="115" fillId="82" borderId="163" xfId="0" applyFont="1" applyFill="1" applyBorder="1" applyAlignment="1">
      <alignment horizontal="center" vertical="center" wrapText="1"/>
    </xf>
    <xf numFmtId="0" fontId="115" fillId="82" borderId="162" xfId="0" applyFont="1" applyFill="1" applyBorder="1" applyAlignment="1">
      <alignment horizontal="center" vertical="center" wrapText="1"/>
    </xf>
    <xf numFmtId="0" fontId="65" fillId="94" borderId="156" xfId="0" applyFont="1" applyFill="1" applyBorder="1" applyAlignment="1">
      <alignment horizontal="center" vertical="center" wrapText="1"/>
    </xf>
    <xf numFmtId="0" fontId="64" fillId="60" borderId="169" xfId="0" applyFont="1" applyFill="1" applyBorder="1" applyAlignment="1">
      <alignment horizontal="center" vertical="center" wrapText="1"/>
    </xf>
    <xf numFmtId="0" fontId="64" fillId="60" borderId="168" xfId="0" applyFont="1" applyFill="1" applyBorder="1" applyAlignment="1">
      <alignment horizontal="center" vertical="center" wrapText="1"/>
    </xf>
    <xf numFmtId="0" fontId="64" fillId="60" borderId="167" xfId="0" applyFont="1" applyFill="1" applyBorder="1" applyAlignment="1">
      <alignment horizontal="center" vertical="center" wrapText="1"/>
    </xf>
    <xf numFmtId="0" fontId="64" fillId="60" borderId="166" xfId="0" applyFont="1" applyFill="1" applyBorder="1" applyAlignment="1">
      <alignment horizontal="center" vertical="center" wrapText="1"/>
    </xf>
    <xf numFmtId="0" fontId="64" fillId="60" borderId="0" xfId="0" applyFont="1" applyFill="1" applyAlignment="1">
      <alignment horizontal="center" vertical="center" wrapText="1"/>
    </xf>
    <xf numFmtId="0" fontId="64" fillId="60" borderId="165" xfId="0" applyFont="1" applyFill="1" applyBorder="1" applyAlignment="1">
      <alignment horizontal="center" vertical="center" wrapText="1"/>
    </xf>
    <xf numFmtId="0" fontId="64" fillId="60" borderId="164" xfId="0" applyFont="1" applyFill="1" applyBorder="1" applyAlignment="1">
      <alignment horizontal="center" vertical="center" wrapText="1"/>
    </xf>
    <xf numFmtId="0" fontId="64" fillId="60" borderId="163" xfId="0" applyFont="1" applyFill="1" applyBorder="1" applyAlignment="1">
      <alignment horizontal="center" vertical="center" wrapText="1"/>
    </xf>
    <xf numFmtId="0" fontId="64" fillId="60" borderId="162" xfId="0" applyFont="1" applyFill="1" applyBorder="1" applyAlignment="1">
      <alignment horizontal="center" vertical="center" wrapText="1"/>
    </xf>
    <xf numFmtId="0" fontId="64" fillId="60" borderId="156" xfId="0" applyFont="1" applyFill="1" applyBorder="1" applyAlignment="1">
      <alignment horizontal="center" vertical="center" wrapText="1"/>
    </xf>
    <xf numFmtId="0" fontId="64" fillId="60" borderId="211" xfId="0" applyFont="1" applyFill="1" applyBorder="1" applyAlignment="1">
      <alignment horizontal="left" vertical="center" wrapText="1"/>
    </xf>
    <xf numFmtId="0" fontId="64" fillId="60" borderId="212" xfId="0" applyFont="1" applyFill="1" applyBorder="1" applyAlignment="1">
      <alignment horizontal="left" vertical="center" wrapText="1"/>
    </xf>
    <xf numFmtId="0" fontId="0" fillId="69" borderId="190" xfId="0" applyFill="1" applyBorder="1" applyAlignment="1">
      <alignment horizontal="center" vertical="center"/>
    </xf>
    <xf numFmtId="0" fontId="0" fillId="69" borderId="168" xfId="0" applyFill="1" applyBorder="1" applyAlignment="1">
      <alignment horizontal="center" vertical="center"/>
    </xf>
    <xf numFmtId="0" fontId="0" fillId="69" borderId="167" xfId="0" applyFill="1" applyBorder="1" applyAlignment="1">
      <alignment horizontal="center" vertical="center"/>
    </xf>
    <xf numFmtId="0" fontId="0" fillId="69" borderId="191" xfId="0" applyFill="1" applyBorder="1" applyAlignment="1">
      <alignment horizontal="center" vertical="center"/>
    </xf>
    <xf numFmtId="0" fontId="0" fillId="69" borderId="163" xfId="0" applyFill="1" applyBorder="1" applyAlignment="1">
      <alignment horizontal="center" vertical="center"/>
    </xf>
    <xf numFmtId="0" fontId="0" fillId="69" borderId="162" xfId="0" applyFill="1" applyBorder="1" applyAlignment="1">
      <alignment horizontal="center" vertical="center"/>
    </xf>
    <xf numFmtId="0" fontId="0" fillId="69" borderId="159" xfId="0" applyFill="1" applyBorder="1" applyAlignment="1">
      <alignment horizontal="center"/>
    </xf>
    <xf numFmtId="0" fontId="0" fillId="69" borderId="202" xfId="0" applyFill="1" applyBorder="1" applyAlignment="1">
      <alignment horizontal="center"/>
    </xf>
    <xf numFmtId="0" fontId="0" fillId="69" borderId="160" xfId="0" applyFill="1" applyBorder="1" applyAlignment="1">
      <alignment horizontal="center"/>
    </xf>
    <xf numFmtId="0" fontId="88" fillId="69" borderId="187" xfId="0" applyFont="1" applyFill="1" applyBorder="1" applyAlignment="1">
      <alignment horizontal="center" vertical="center" wrapText="1"/>
    </xf>
    <xf numFmtId="0" fontId="88" fillId="69" borderId="184" xfId="0" applyFont="1" applyFill="1" applyBorder="1" applyAlignment="1">
      <alignment horizontal="center" vertical="center" wrapText="1"/>
    </xf>
    <xf numFmtId="0" fontId="88" fillId="69" borderId="186" xfId="0" applyFont="1" applyFill="1" applyBorder="1" applyAlignment="1">
      <alignment horizontal="center" vertical="center" wrapText="1"/>
    </xf>
    <xf numFmtId="0" fontId="132" fillId="93" borderId="190" xfId="0" applyFont="1" applyFill="1" applyBorder="1" applyAlignment="1">
      <alignment horizontal="left" vertical="center" wrapText="1"/>
    </xf>
    <xf numFmtId="0" fontId="132" fillId="93" borderId="168" xfId="0" applyFont="1" applyFill="1" applyBorder="1" applyAlignment="1">
      <alignment horizontal="left" vertical="center" wrapText="1"/>
    </xf>
    <xf numFmtId="0" fontId="132" fillId="93" borderId="167" xfId="0" applyFont="1" applyFill="1" applyBorder="1" applyAlignment="1">
      <alignment horizontal="left" vertical="center" wrapText="1"/>
    </xf>
    <xf numFmtId="0" fontId="132" fillId="93" borderId="188" xfId="0" applyFont="1" applyFill="1" applyBorder="1" applyAlignment="1">
      <alignment horizontal="left" vertical="center" wrapText="1"/>
    </xf>
    <xf numFmtId="0" fontId="132" fillId="93" borderId="0" xfId="0" applyFont="1" applyFill="1" applyAlignment="1">
      <alignment horizontal="left" vertical="center" wrapText="1"/>
    </xf>
    <xf numFmtId="0" fontId="132" fillId="93" borderId="165" xfId="0" applyFont="1" applyFill="1" applyBorder="1" applyAlignment="1">
      <alignment horizontal="left" vertical="center" wrapText="1"/>
    </xf>
    <xf numFmtId="0" fontId="132" fillId="93" borderId="191" xfId="0" applyFont="1" applyFill="1" applyBorder="1" applyAlignment="1">
      <alignment horizontal="left" vertical="center" wrapText="1"/>
    </xf>
    <xf numFmtId="0" fontId="132" fillId="93" borderId="163" xfId="0" applyFont="1" applyFill="1" applyBorder="1" applyAlignment="1">
      <alignment horizontal="left" vertical="center" wrapText="1"/>
    </xf>
    <xf numFmtId="0" fontId="132" fillId="93" borderId="162" xfId="0" applyFont="1" applyFill="1" applyBorder="1" applyAlignment="1">
      <alignment horizontal="left" vertical="center" wrapText="1"/>
    </xf>
    <xf numFmtId="0" fontId="61" fillId="60" borderId="190" xfId="0" applyFont="1" applyFill="1" applyBorder="1" applyAlignment="1">
      <alignment horizontal="left" vertical="center" wrapText="1"/>
    </xf>
    <xf numFmtId="0" fontId="61" fillId="60" borderId="168" xfId="0" applyFont="1" applyFill="1" applyBorder="1" applyAlignment="1">
      <alignment horizontal="left" vertical="center" wrapText="1"/>
    </xf>
    <xf numFmtId="0" fontId="61" fillId="60" borderId="195" xfId="0" applyFont="1" applyFill="1" applyBorder="1" applyAlignment="1">
      <alignment horizontal="left" vertical="center" wrapText="1"/>
    </xf>
    <xf numFmtId="0" fontId="61" fillId="60" borderId="188" xfId="0" applyFont="1" applyFill="1" applyBorder="1" applyAlignment="1">
      <alignment horizontal="left" vertical="center" wrapText="1"/>
    </xf>
    <xf numFmtId="0" fontId="61" fillId="60" borderId="0" xfId="0" applyFont="1" applyFill="1" applyAlignment="1">
      <alignment horizontal="left" vertical="center" wrapText="1"/>
    </xf>
    <xf numFmtId="0" fontId="61" fillId="60" borderId="197" xfId="0" applyFont="1" applyFill="1" applyBorder="1" applyAlignment="1">
      <alignment horizontal="left" vertical="center" wrapText="1"/>
    </xf>
    <xf numFmtId="0" fontId="61" fillId="60" borderId="191" xfId="0" applyFont="1" applyFill="1" applyBorder="1" applyAlignment="1">
      <alignment horizontal="left" vertical="center" wrapText="1"/>
    </xf>
    <xf numFmtId="0" fontId="61" fillId="60" borderId="163" xfId="0" applyFont="1" applyFill="1" applyBorder="1" applyAlignment="1">
      <alignment horizontal="left" vertical="center" wrapText="1"/>
    </xf>
    <xf numFmtId="0" fontId="61" fillId="60" borderId="199" xfId="0" applyFont="1" applyFill="1" applyBorder="1" applyAlignment="1">
      <alignment horizontal="left" vertical="center" wrapText="1"/>
    </xf>
    <xf numFmtId="0" fontId="64" fillId="60" borderId="159" xfId="0" applyFont="1" applyFill="1" applyBorder="1" applyAlignment="1">
      <alignment vertical="center" wrapText="1"/>
    </xf>
    <xf numFmtId="0" fontId="64" fillId="60" borderId="202" xfId="0" applyFont="1" applyFill="1" applyBorder="1" applyAlignment="1">
      <alignment vertical="center" wrapText="1"/>
    </xf>
    <xf numFmtId="0" fontId="64" fillId="60" borderId="160" xfId="0" applyFont="1" applyFill="1" applyBorder="1" applyAlignment="1">
      <alignment vertical="center" wrapText="1"/>
    </xf>
    <xf numFmtId="0" fontId="64" fillId="60" borderId="156" xfId="0" applyFont="1" applyFill="1" applyBorder="1" applyAlignment="1">
      <alignment horizontal="right" vertical="center" wrapText="1"/>
    </xf>
    <xf numFmtId="0" fontId="64" fillId="69" borderId="159" xfId="0" applyFont="1" applyFill="1" applyBorder="1" applyAlignment="1">
      <alignment horizontal="center" vertical="center" wrapText="1"/>
    </xf>
    <xf numFmtId="0" fontId="64" fillId="55" borderId="208" xfId="0" applyFont="1" applyFill="1" applyBorder="1" applyAlignment="1">
      <alignment horizontal="center" vertical="center" wrapText="1"/>
    </xf>
    <xf numFmtId="0" fontId="64" fillId="55" borderId="211" xfId="0" applyFont="1" applyFill="1" applyBorder="1" applyAlignment="1">
      <alignment horizontal="center" vertical="center" wrapText="1"/>
    </xf>
    <xf numFmtId="0" fontId="64" fillId="55" borderId="213" xfId="0" applyFont="1" applyFill="1" applyBorder="1" applyAlignment="1">
      <alignment horizontal="center" vertical="center" wrapText="1"/>
    </xf>
    <xf numFmtId="0" fontId="64" fillId="60" borderId="209" xfId="0" applyFont="1" applyFill="1" applyBorder="1" applyAlignment="1">
      <alignment horizontal="left" vertical="center" wrapText="1"/>
    </xf>
    <xf numFmtId="0" fontId="64" fillId="60" borderId="210" xfId="0" applyFont="1" applyFill="1" applyBorder="1" applyAlignment="1">
      <alignment horizontal="left" vertical="center" wrapText="1"/>
    </xf>
    <xf numFmtId="0" fontId="138" fillId="82" borderId="159" xfId="0" applyFont="1" applyFill="1" applyBorder="1" applyAlignment="1">
      <alignment horizontal="center"/>
    </xf>
    <xf numFmtId="0" fontId="138" fillId="82" borderId="202" xfId="0" applyFont="1" applyFill="1" applyBorder="1" applyAlignment="1">
      <alignment horizontal="center"/>
    </xf>
    <xf numFmtId="0" fontId="138" fillId="82" borderId="160" xfId="0" applyFont="1" applyFill="1" applyBorder="1" applyAlignment="1">
      <alignment horizontal="center"/>
    </xf>
    <xf numFmtId="0" fontId="139" fillId="82" borderId="159" xfId="0" applyFont="1" applyFill="1" applyBorder="1" applyAlignment="1">
      <alignment horizontal="center"/>
    </xf>
    <xf numFmtId="0" fontId="139" fillId="82" borderId="202" xfId="0" applyFont="1" applyFill="1" applyBorder="1" applyAlignment="1">
      <alignment horizontal="center"/>
    </xf>
    <xf numFmtId="0" fontId="139" fillId="82" borderId="160" xfId="0" applyFont="1" applyFill="1" applyBorder="1" applyAlignment="1">
      <alignment horizontal="center"/>
    </xf>
    <xf numFmtId="0" fontId="64" fillId="60" borderId="161" xfId="0" applyFont="1" applyFill="1" applyBorder="1" applyAlignment="1">
      <alignment horizontal="left" vertical="center" wrapText="1"/>
    </xf>
    <xf numFmtId="0" fontId="132" fillId="93" borderId="185" xfId="0" applyFont="1" applyFill="1" applyBorder="1" applyAlignment="1">
      <alignment horizontal="left" vertical="center" wrapText="1"/>
    </xf>
    <xf numFmtId="0" fontId="132" fillId="93" borderId="184" xfId="0" applyFont="1" applyFill="1" applyBorder="1" applyAlignment="1">
      <alignment horizontal="left" vertical="center" wrapText="1"/>
    </xf>
    <xf numFmtId="0" fontId="132" fillId="93" borderId="186" xfId="0" applyFont="1" applyFill="1" applyBorder="1" applyAlignment="1">
      <alignment horizontal="left" vertical="center" wrapText="1"/>
    </xf>
    <xf numFmtId="0" fontId="61" fillId="60" borderId="185" xfId="0" applyFont="1" applyFill="1" applyBorder="1" applyAlignment="1">
      <alignment horizontal="left" vertical="center" wrapText="1"/>
    </xf>
    <xf numFmtId="0" fontId="61" fillId="60" borderId="184" xfId="0" applyFont="1" applyFill="1" applyBorder="1" applyAlignment="1">
      <alignment horizontal="left" vertical="center" wrapText="1"/>
    </xf>
    <xf numFmtId="0" fontId="61" fillId="60" borderId="196" xfId="0" applyFont="1" applyFill="1" applyBorder="1" applyAlignment="1">
      <alignment horizontal="left" vertical="center" wrapText="1"/>
    </xf>
    <xf numFmtId="0" fontId="136" fillId="91" borderId="159" xfId="0" applyFont="1" applyFill="1" applyBorder="1" applyAlignment="1">
      <alignment horizontal="center"/>
    </xf>
    <xf numFmtId="0" fontId="136" fillId="91" borderId="202" xfId="0" applyFont="1" applyFill="1" applyBorder="1" applyAlignment="1">
      <alignment horizontal="center"/>
    </xf>
    <xf numFmtId="0" fontId="136" fillId="91" borderId="160" xfId="0" applyFont="1" applyFill="1" applyBorder="1" applyAlignment="1">
      <alignment horizontal="center"/>
    </xf>
    <xf numFmtId="0" fontId="137" fillId="60" borderId="169" xfId="0" applyFont="1" applyFill="1" applyBorder="1" applyAlignment="1">
      <alignment horizontal="center" vertical="center" wrapText="1"/>
    </xf>
    <xf numFmtId="0" fontId="137" fillId="60" borderId="168" xfId="0" applyFont="1" applyFill="1" applyBorder="1" applyAlignment="1">
      <alignment horizontal="center" vertical="center" wrapText="1"/>
    </xf>
    <xf numFmtId="0" fontId="137" fillId="60" borderId="167" xfId="0" applyFont="1" applyFill="1" applyBorder="1" applyAlignment="1">
      <alignment horizontal="center" vertical="center" wrapText="1"/>
    </xf>
    <xf numFmtId="0" fontId="137" fillId="60" borderId="187" xfId="0" applyFont="1" applyFill="1" applyBorder="1" applyAlignment="1">
      <alignment horizontal="center" vertical="center" wrapText="1"/>
    </xf>
    <xf numFmtId="0" fontId="137" fillId="60" borderId="184" xfId="0" applyFont="1" applyFill="1" applyBorder="1" applyAlignment="1">
      <alignment horizontal="center" vertical="center" wrapText="1"/>
    </xf>
    <xf numFmtId="0" fontId="137" fillId="60" borderId="186" xfId="0" applyFont="1" applyFill="1" applyBorder="1" applyAlignment="1">
      <alignment horizontal="center" vertical="center" wrapText="1"/>
    </xf>
    <xf numFmtId="0" fontId="64" fillId="60" borderId="213" xfId="0" applyFont="1" applyFill="1" applyBorder="1" applyAlignment="1">
      <alignment horizontal="left" vertical="center" wrapText="1"/>
    </xf>
    <xf numFmtId="0" fontId="64" fillId="60" borderId="215" xfId="0" applyFont="1" applyFill="1" applyBorder="1" applyAlignment="1">
      <alignment horizontal="left" vertical="center" wrapText="1"/>
    </xf>
    <xf numFmtId="0" fontId="135" fillId="82" borderId="159" xfId="0" applyFont="1" applyFill="1" applyBorder="1" applyAlignment="1">
      <alignment horizontal="center"/>
    </xf>
    <xf numFmtId="0" fontId="135" fillId="82" borderId="202" xfId="0" applyFont="1" applyFill="1" applyBorder="1" applyAlignment="1">
      <alignment horizontal="center"/>
    </xf>
    <xf numFmtId="0" fontId="135" fillId="82" borderId="160" xfId="0" applyFont="1" applyFill="1" applyBorder="1" applyAlignment="1">
      <alignment horizontal="center"/>
    </xf>
    <xf numFmtId="0" fontId="70" fillId="60" borderId="225" xfId="116" applyFont="1" applyFill="1" applyBorder="1" applyAlignment="1" applyProtection="1">
      <alignment horizontal="center" vertical="center"/>
      <protection locked="0"/>
    </xf>
    <xf numFmtId="0" fontId="70" fillId="60" borderId="217" xfId="116" applyFont="1" applyFill="1" applyBorder="1" applyAlignment="1" applyProtection="1">
      <alignment horizontal="center" vertical="center"/>
      <protection locked="0"/>
    </xf>
    <xf numFmtId="0" fontId="70" fillId="60" borderId="228" xfId="116" applyFont="1" applyFill="1" applyBorder="1" applyAlignment="1" applyProtection="1">
      <alignment horizontal="center" vertical="center"/>
      <protection locked="0"/>
    </xf>
    <xf numFmtId="0" fontId="70" fillId="60" borderId="5" xfId="116" applyFont="1" applyFill="1" applyBorder="1" applyAlignment="1" applyProtection="1">
      <alignment horizontal="center" vertical="center"/>
      <protection locked="0"/>
    </xf>
    <xf numFmtId="0" fontId="70" fillId="60" borderId="18" xfId="116" applyFont="1" applyFill="1" applyBorder="1" applyAlignment="1" applyProtection="1">
      <alignment horizontal="center" vertical="center"/>
      <protection locked="0"/>
    </xf>
    <xf numFmtId="0" fontId="70" fillId="60" borderId="64" xfId="116" applyFont="1" applyFill="1" applyBorder="1" applyAlignment="1" applyProtection="1">
      <alignment horizontal="center" vertical="center"/>
      <protection locked="0"/>
    </xf>
    <xf numFmtId="0" fontId="70" fillId="105" borderId="76" xfId="116" applyFont="1" applyFill="1" applyBorder="1" applyAlignment="1" applyProtection="1">
      <alignment horizontal="center" vertical="center" wrapText="1"/>
      <protection locked="0"/>
    </xf>
    <xf numFmtId="0" fontId="70" fillId="105" borderId="93" xfId="116" applyFont="1" applyFill="1" applyBorder="1" applyAlignment="1" applyProtection="1">
      <alignment horizontal="center" vertical="center" wrapText="1"/>
      <protection locked="0"/>
    </xf>
    <xf numFmtId="0" fontId="70" fillId="105" borderId="94" xfId="116" applyFont="1" applyFill="1" applyBorder="1" applyAlignment="1" applyProtection="1">
      <alignment horizontal="center" vertical="center" wrapText="1"/>
      <protection locked="0"/>
    </xf>
    <xf numFmtId="14" fontId="127" fillId="72" borderId="4" xfId="0" applyNumberFormat="1" applyFont="1" applyFill="1" applyBorder="1" applyAlignment="1" applyProtection="1">
      <alignment horizontal="center" vertical="center"/>
      <protection locked="0"/>
    </xf>
    <xf numFmtId="0" fontId="127" fillId="72" borderId="95" xfId="0" applyFont="1" applyFill="1" applyBorder="1" applyAlignment="1" applyProtection="1">
      <alignment horizontal="center" vertical="center"/>
      <protection locked="0"/>
    </xf>
    <xf numFmtId="0" fontId="127" fillId="72" borderId="96" xfId="0" applyFont="1" applyFill="1" applyBorder="1" applyAlignment="1" applyProtection="1">
      <alignment horizontal="center" vertical="center"/>
      <protection locked="0"/>
    </xf>
    <xf numFmtId="14" fontId="127" fillId="72" borderId="4" xfId="0" applyNumberFormat="1" applyFont="1" applyFill="1" applyBorder="1" applyAlignment="1" applyProtection="1">
      <alignment horizontal="center" vertical="center" wrapText="1"/>
      <protection locked="0"/>
    </xf>
    <xf numFmtId="0" fontId="127" fillId="72" borderId="95" xfId="0" applyFont="1" applyFill="1" applyBorder="1" applyAlignment="1" applyProtection="1">
      <alignment horizontal="center" vertical="center" wrapText="1"/>
      <protection locked="0"/>
    </xf>
    <xf numFmtId="0" fontId="127" fillId="72" borderId="96" xfId="0" applyFont="1" applyFill="1" applyBorder="1" applyAlignment="1" applyProtection="1">
      <alignment horizontal="center" vertical="center" wrapText="1"/>
      <protection locked="0"/>
    </xf>
    <xf numFmtId="0" fontId="70" fillId="72" borderId="76" xfId="116" applyFont="1" applyFill="1" applyBorder="1" applyAlignment="1" applyProtection="1">
      <alignment horizontal="center" vertical="center" wrapText="1"/>
      <protection locked="0"/>
    </xf>
    <xf numFmtId="0" fontId="70" fillId="72" borderId="93" xfId="116" applyFont="1" applyFill="1" applyBorder="1" applyAlignment="1" applyProtection="1">
      <alignment horizontal="center" vertical="center" wrapText="1"/>
      <protection locked="0"/>
    </xf>
    <xf numFmtId="0" fontId="70" fillId="72" borderId="94" xfId="116" applyFont="1" applyFill="1" applyBorder="1" applyAlignment="1" applyProtection="1">
      <alignment horizontal="center" vertical="center" wrapText="1"/>
      <protection locked="0"/>
    </xf>
    <xf numFmtId="0" fontId="88" fillId="102" borderId="13" xfId="0" applyFont="1" applyFill="1" applyBorder="1" applyAlignment="1">
      <alignment horizontal="center" vertical="center"/>
    </xf>
    <xf numFmtId="0" fontId="88" fillId="102" borderId="14" xfId="0" applyFont="1" applyFill="1" applyBorder="1" applyAlignment="1">
      <alignment horizontal="center" vertical="center"/>
    </xf>
    <xf numFmtId="0" fontId="88" fillId="95" borderId="13" xfId="0" applyFont="1" applyFill="1" applyBorder="1" applyAlignment="1">
      <alignment horizontal="center" vertical="center"/>
    </xf>
    <xf numFmtId="0" fontId="88" fillId="95" borderId="14" xfId="0" applyFont="1" applyFill="1" applyBorder="1" applyAlignment="1">
      <alignment horizontal="center" vertical="center"/>
    </xf>
    <xf numFmtId="0" fontId="88" fillId="95" borderId="11" xfId="0" applyFont="1" applyFill="1" applyBorder="1" applyAlignment="1">
      <alignment horizontal="center" vertical="center" wrapText="1"/>
    </xf>
    <xf numFmtId="0" fontId="88" fillId="95" borderId="11" xfId="0" applyFont="1" applyFill="1" applyBorder="1" applyAlignment="1">
      <alignment horizontal="center" vertical="center"/>
    </xf>
    <xf numFmtId="0" fontId="88" fillId="95" borderId="13" xfId="0" applyFont="1" applyFill="1" applyBorder="1" applyAlignment="1">
      <alignment horizontal="center" vertical="center" wrapText="1"/>
    </xf>
    <xf numFmtId="0" fontId="88" fillId="95" borderId="14" xfId="0" applyFont="1" applyFill="1" applyBorder="1" applyAlignment="1">
      <alignment horizontal="center" vertical="center" wrapText="1"/>
    </xf>
    <xf numFmtId="16" fontId="104" fillId="55" borderId="4" xfId="116" applyNumberFormat="1" applyFont="1" applyFill="1" applyBorder="1" applyAlignment="1" applyProtection="1">
      <alignment horizontal="center" vertical="center"/>
      <protection locked="0"/>
    </xf>
    <xf numFmtId="0" fontId="104" fillId="55" borderId="95" xfId="116" applyFont="1" applyFill="1" applyBorder="1" applyAlignment="1" applyProtection="1">
      <alignment horizontal="center" vertical="center"/>
      <protection locked="0"/>
    </xf>
    <xf numFmtId="0" fontId="104" fillId="55" borderId="96" xfId="116" applyFont="1" applyFill="1" applyBorder="1" applyAlignment="1" applyProtection="1">
      <alignment horizontal="center" vertical="center"/>
      <protection locked="0"/>
    </xf>
    <xf numFmtId="0" fontId="104" fillId="69" borderId="5" xfId="116" applyFont="1" applyFill="1" applyBorder="1" applyAlignment="1" applyProtection="1">
      <alignment horizontal="center" vertical="center"/>
      <protection locked="0"/>
    </xf>
    <xf numFmtId="0" fontId="104" fillId="69" borderId="18" xfId="116" applyFont="1" applyFill="1" applyBorder="1" applyAlignment="1" applyProtection="1">
      <alignment horizontal="center" vertical="center"/>
      <protection locked="0"/>
    </xf>
    <xf numFmtId="0" fontId="104" fillId="69" borderId="64" xfId="116" applyFont="1" applyFill="1" applyBorder="1" applyAlignment="1" applyProtection="1">
      <alignment horizontal="center" vertical="center"/>
      <protection locked="0"/>
    </xf>
    <xf numFmtId="0" fontId="104" fillId="70" borderId="5" xfId="116" applyFont="1" applyFill="1" applyBorder="1" applyAlignment="1" applyProtection="1">
      <alignment horizontal="center" vertical="center"/>
      <protection locked="0"/>
    </xf>
    <xf numFmtId="0" fontId="104" fillId="70" borderId="18" xfId="116" applyFont="1" applyFill="1" applyBorder="1" applyAlignment="1" applyProtection="1">
      <alignment horizontal="center" vertical="center"/>
      <protection locked="0"/>
    </xf>
    <xf numFmtId="0" fontId="104" fillId="70" borderId="64" xfId="116" applyFont="1" applyFill="1" applyBorder="1" applyAlignment="1" applyProtection="1">
      <alignment horizontal="center" vertical="center"/>
      <protection locked="0"/>
    </xf>
    <xf numFmtId="0" fontId="70" fillId="60" borderId="226" xfId="116" applyFont="1" applyFill="1" applyBorder="1" applyAlignment="1" applyProtection="1">
      <alignment horizontal="center" vertical="center"/>
      <protection locked="0"/>
    </xf>
    <xf numFmtId="0" fontId="70" fillId="60" borderId="227" xfId="116" applyFont="1" applyFill="1" applyBorder="1" applyAlignment="1" applyProtection="1">
      <alignment horizontal="center" vertical="center"/>
      <protection locked="0"/>
    </xf>
    <xf numFmtId="0" fontId="70" fillId="60" borderId="124" xfId="116" applyFont="1" applyFill="1" applyBorder="1" applyAlignment="1" applyProtection="1">
      <alignment horizontal="center" vertical="center"/>
      <protection locked="0"/>
    </xf>
    <xf numFmtId="0" fontId="70" fillId="60" borderId="99" xfId="116" applyFont="1" applyFill="1" applyBorder="1" applyAlignment="1" applyProtection="1">
      <alignment horizontal="center" vertical="center"/>
      <protection locked="0"/>
    </xf>
    <xf numFmtId="0" fontId="70" fillId="60" borderId="229" xfId="116" applyFont="1" applyFill="1" applyBorder="1" applyAlignment="1" applyProtection="1">
      <alignment horizontal="center" vertical="center"/>
      <protection locked="0"/>
    </xf>
    <xf numFmtId="0" fontId="70" fillId="60" borderId="230" xfId="116" applyFont="1" applyFill="1" applyBorder="1" applyAlignment="1" applyProtection="1">
      <alignment horizontal="center" vertical="center"/>
      <protection locked="0"/>
    </xf>
    <xf numFmtId="0" fontId="94" fillId="60" borderId="76" xfId="116" applyFont="1" applyFill="1" applyBorder="1" applyAlignment="1" applyProtection="1">
      <alignment horizontal="center" vertical="center" wrapText="1"/>
      <protection locked="0"/>
    </xf>
    <xf numFmtId="0" fontId="94" fillId="60" borderId="93" xfId="116" applyFont="1" applyFill="1" applyBorder="1" applyAlignment="1" applyProtection="1">
      <alignment horizontal="center" vertical="center" wrapText="1"/>
      <protection locked="0"/>
    </xf>
    <xf numFmtId="0" fontId="94" fillId="60" borderId="94" xfId="116" applyFont="1" applyFill="1" applyBorder="1" applyAlignment="1" applyProtection="1">
      <alignment horizontal="center" vertical="center" wrapText="1"/>
      <protection locked="0"/>
    </xf>
    <xf numFmtId="10" fontId="70" fillId="66" borderId="5" xfId="1" applyNumberFormat="1" applyFont="1" applyFill="1" applyBorder="1" applyAlignment="1" applyProtection="1">
      <alignment horizontal="center" vertical="center" wrapText="1"/>
    </xf>
    <xf numFmtId="10" fontId="70" fillId="66" borderId="18" xfId="1" applyNumberFormat="1" applyFont="1" applyFill="1" applyBorder="1" applyAlignment="1" applyProtection="1">
      <alignment horizontal="center" vertical="center" wrapText="1"/>
    </xf>
    <xf numFmtId="10" fontId="70" fillId="66" borderId="64" xfId="1" applyNumberFormat="1" applyFont="1" applyFill="1" applyBorder="1" applyAlignment="1" applyProtection="1">
      <alignment horizontal="center" vertical="center" wrapText="1"/>
    </xf>
    <xf numFmtId="0" fontId="70" fillId="0" borderId="5" xfId="0" applyFont="1" applyBorder="1" applyAlignment="1">
      <alignment horizontal="center" vertical="center"/>
    </xf>
    <xf numFmtId="0" fontId="70" fillId="0" borderId="18" xfId="0" applyFont="1" applyBorder="1" applyAlignment="1">
      <alignment horizontal="center" vertical="center"/>
    </xf>
    <xf numFmtId="0" fontId="70" fillId="0" borderId="64" xfId="0" applyFont="1" applyBorder="1" applyAlignment="1">
      <alignment horizontal="center" vertical="center"/>
    </xf>
    <xf numFmtId="0" fontId="70" fillId="60" borderId="5" xfId="116" applyFont="1" applyFill="1" applyBorder="1" applyAlignment="1">
      <alignment horizontal="center" vertical="center" wrapText="1"/>
    </xf>
    <xf numFmtId="0" fontId="70" fillId="60" borderId="18" xfId="116" applyFont="1" applyFill="1" applyBorder="1" applyAlignment="1">
      <alignment horizontal="center" vertical="center" wrapText="1"/>
    </xf>
    <xf numFmtId="0" fontId="70" fillId="60" borderId="64" xfId="116" applyFont="1" applyFill="1" applyBorder="1" applyAlignment="1">
      <alignment horizontal="center" vertical="center" wrapText="1"/>
    </xf>
    <xf numFmtId="0" fontId="70" fillId="60" borderId="76" xfId="1" applyFont="1" applyFill="1" applyBorder="1" applyAlignment="1" applyProtection="1">
      <alignment horizontal="center" vertical="center"/>
      <protection locked="0"/>
    </xf>
    <xf numFmtId="0" fontId="70" fillId="60" borderId="93" xfId="1" applyFont="1" applyFill="1" applyBorder="1" applyAlignment="1" applyProtection="1">
      <alignment horizontal="center" vertical="center"/>
      <protection locked="0"/>
    </xf>
    <xf numFmtId="0" fontId="70" fillId="60" borderId="94" xfId="1" applyFont="1" applyFill="1" applyBorder="1" applyAlignment="1" applyProtection="1">
      <alignment horizontal="center" vertical="center"/>
      <protection locked="0"/>
    </xf>
    <xf numFmtId="0" fontId="94" fillId="60" borderId="4" xfId="116" applyFont="1" applyFill="1" applyBorder="1" applyAlignment="1" applyProtection="1">
      <alignment horizontal="left" vertical="center" wrapText="1"/>
      <protection locked="0"/>
    </xf>
    <xf numFmtId="0" fontId="94" fillId="60" borderId="95" xfId="116" applyFont="1" applyFill="1" applyBorder="1" applyAlignment="1" applyProtection="1">
      <alignment horizontal="left" vertical="center"/>
      <protection locked="0"/>
    </xf>
    <xf numFmtId="0" fontId="94" fillId="60" borderId="96" xfId="116" applyFont="1" applyFill="1" applyBorder="1" applyAlignment="1" applyProtection="1">
      <alignment horizontal="left" vertical="center"/>
      <protection locked="0"/>
    </xf>
    <xf numFmtId="0" fontId="88" fillId="102" borderId="74" xfId="0" applyFont="1" applyFill="1" applyBorder="1" applyAlignment="1">
      <alignment horizontal="center" vertical="center"/>
    </xf>
    <xf numFmtId="0" fontId="88" fillId="102" borderId="55" xfId="0" applyFont="1" applyFill="1" applyBorder="1" applyAlignment="1">
      <alignment horizontal="center" vertical="center"/>
    </xf>
    <xf numFmtId="0" fontId="88" fillId="95" borderId="74" xfId="0" applyFont="1" applyFill="1" applyBorder="1" applyAlignment="1">
      <alignment horizontal="center" vertical="center"/>
    </xf>
    <xf numFmtId="0" fontId="88" fillId="95" borderId="55" xfId="0" applyFont="1" applyFill="1" applyBorder="1" applyAlignment="1">
      <alignment horizontal="center" vertical="center"/>
    </xf>
    <xf numFmtId="0" fontId="88" fillId="95" borderId="74" xfId="0" applyFont="1" applyFill="1" applyBorder="1" applyAlignment="1">
      <alignment horizontal="center" vertical="center" wrapText="1"/>
    </xf>
    <xf numFmtId="0" fontId="88" fillId="95" borderId="55" xfId="0" applyFont="1" applyFill="1" applyBorder="1" applyAlignment="1">
      <alignment horizontal="center" vertical="center" wrapText="1"/>
    </xf>
    <xf numFmtId="0" fontId="94" fillId="60" borderId="5" xfId="116" applyFont="1" applyFill="1" applyBorder="1" applyAlignment="1" applyProtection="1">
      <alignment horizontal="center" vertical="center" wrapText="1"/>
      <protection locked="0"/>
    </xf>
    <xf numFmtId="0" fontId="94" fillId="60" borderId="18" xfId="116" applyFont="1" applyFill="1" applyBorder="1" applyAlignment="1" applyProtection="1">
      <alignment horizontal="center" vertical="center" wrapText="1"/>
      <protection locked="0"/>
    </xf>
    <xf numFmtId="0" fontId="94" fillId="60" borderId="64" xfId="116" applyFont="1" applyFill="1" applyBorder="1" applyAlignment="1" applyProtection="1">
      <alignment horizontal="center" vertical="center" wrapText="1"/>
      <protection locked="0"/>
    </xf>
    <xf numFmtId="17" fontId="94" fillId="60" borderId="5" xfId="116" applyNumberFormat="1" applyFont="1" applyFill="1" applyBorder="1" applyAlignment="1" applyProtection="1">
      <alignment horizontal="center" vertical="center" wrapText="1"/>
      <protection locked="0"/>
    </xf>
    <xf numFmtId="15" fontId="94" fillId="60" borderId="5" xfId="116" applyNumberFormat="1" applyFont="1" applyFill="1" applyBorder="1" applyAlignment="1" applyProtection="1">
      <alignment horizontal="center" vertical="center"/>
      <protection locked="0"/>
    </xf>
    <xf numFmtId="0" fontId="94" fillId="60" borderId="18" xfId="116" applyFont="1" applyFill="1" applyBorder="1" applyAlignment="1" applyProtection="1">
      <alignment horizontal="center" vertical="center"/>
      <protection locked="0"/>
    </xf>
    <xf numFmtId="0" fontId="94" fillId="60" borderId="64" xfId="116" applyFont="1" applyFill="1" applyBorder="1" applyAlignment="1" applyProtection="1">
      <alignment horizontal="center" vertical="center"/>
      <protection locked="0"/>
    </xf>
    <xf numFmtId="0" fontId="68" fillId="86" borderId="76" xfId="116" applyFont="1" applyFill="1" applyBorder="1" applyAlignment="1" applyProtection="1">
      <alignment horizontal="center" vertical="center"/>
      <protection locked="0"/>
    </xf>
    <xf numFmtId="0" fontId="68" fillId="86" borderId="93" xfId="116" applyFont="1" applyFill="1" applyBorder="1" applyAlignment="1" applyProtection="1">
      <alignment horizontal="center" vertical="center"/>
      <protection locked="0"/>
    </xf>
    <xf numFmtId="0" fontId="68" fillId="86" borderId="94" xfId="116" applyFont="1" applyFill="1" applyBorder="1" applyAlignment="1" applyProtection="1">
      <alignment horizontal="center" vertical="center"/>
      <protection locked="0"/>
    </xf>
    <xf numFmtId="0" fontId="88" fillId="101" borderId="62" xfId="0" applyFont="1" applyFill="1" applyBorder="1" applyAlignment="1">
      <alignment horizontal="center" vertical="center" wrapText="1"/>
    </xf>
    <xf numFmtId="0" fontId="92" fillId="98" borderId="2" xfId="0" applyFont="1" applyFill="1" applyBorder="1" applyAlignment="1">
      <alignment horizontal="center" vertical="center" wrapText="1"/>
    </xf>
    <xf numFmtId="9" fontId="88" fillId="102" borderId="3" xfId="0" applyNumberFormat="1" applyFont="1" applyFill="1" applyBorder="1" applyAlignment="1">
      <alignment horizontal="center" vertical="center" wrapText="1"/>
    </xf>
    <xf numFmtId="9" fontId="88" fillId="95" borderId="3" xfId="0" applyNumberFormat="1" applyFont="1" applyFill="1" applyBorder="1" applyAlignment="1">
      <alignment horizontal="center" vertical="center" wrapText="1"/>
    </xf>
    <xf numFmtId="0" fontId="88" fillId="102" borderId="3" xfId="0" applyFont="1" applyFill="1" applyBorder="1" applyAlignment="1">
      <alignment horizontal="center" vertical="center" wrapText="1"/>
    </xf>
    <xf numFmtId="0" fontId="88" fillId="103" borderId="62" xfId="0" applyFont="1" applyFill="1" applyBorder="1" applyAlignment="1">
      <alignment horizontal="center" vertical="center" wrapText="1"/>
    </xf>
    <xf numFmtId="0" fontId="88" fillId="102" borderId="72" xfId="0" applyFont="1" applyFill="1" applyBorder="1" applyAlignment="1">
      <alignment horizontal="center" vertical="center"/>
    </xf>
    <xf numFmtId="0" fontId="88" fillId="102" borderId="61" xfId="0" applyFont="1" applyFill="1" applyBorder="1" applyAlignment="1">
      <alignment horizontal="center" vertical="center"/>
    </xf>
    <xf numFmtId="0" fontId="88" fillId="95" borderId="72" xfId="0" applyFont="1" applyFill="1" applyBorder="1" applyAlignment="1">
      <alignment horizontal="center" vertical="center"/>
    </xf>
    <xf numFmtId="0" fontId="88" fillId="95" borderId="61" xfId="0" applyFont="1" applyFill="1" applyBorder="1" applyAlignment="1">
      <alignment horizontal="center" vertical="center"/>
    </xf>
    <xf numFmtId="0" fontId="88" fillId="95" borderId="6" xfId="0" applyFont="1" applyFill="1" applyBorder="1" applyAlignment="1">
      <alignment horizontal="center" vertical="center" wrapText="1"/>
    </xf>
    <xf numFmtId="0" fontId="88" fillId="95" borderId="98" xfId="0" applyFont="1" applyFill="1" applyBorder="1" applyAlignment="1">
      <alignment horizontal="center" vertical="center" wrapText="1"/>
    </xf>
    <xf numFmtId="0" fontId="88" fillId="95" borderId="6" xfId="0" applyFont="1" applyFill="1" applyBorder="1" applyAlignment="1">
      <alignment horizontal="center" vertical="center"/>
    </xf>
    <xf numFmtId="0" fontId="88" fillId="95" borderId="98" xfId="0" applyFont="1" applyFill="1" applyBorder="1" applyAlignment="1">
      <alignment horizontal="center" vertical="center"/>
    </xf>
    <xf numFmtId="10" fontId="70" fillId="66" borderId="4" xfId="1" applyNumberFormat="1" applyFont="1" applyFill="1" applyBorder="1" applyAlignment="1" applyProtection="1">
      <alignment horizontal="center" vertical="center" wrapText="1"/>
    </xf>
    <xf numFmtId="10" fontId="70" fillId="66" borderId="95" xfId="1" applyNumberFormat="1" applyFont="1" applyFill="1" applyBorder="1" applyAlignment="1" applyProtection="1">
      <alignment horizontal="center" vertical="center" wrapText="1"/>
    </xf>
    <xf numFmtId="10" fontId="70" fillId="66" borderId="96" xfId="1" applyNumberFormat="1" applyFont="1" applyFill="1" applyBorder="1" applyAlignment="1" applyProtection="1">
      <alignment horizontal="center" vertical="center" wrapText="1"/>
    </xf>
    <xf numFmtId="0" fontId="134" fillId="52" borderId="13" xfId="1" applyFont="1" applyFill="1" applyBorder="1" applyAlignment="1">
      <alignment horizontal="center" vertical="center" wrapText="1"/>
    </xf>
    <xf numFmtId="0" fontId="134" fillId="52" borderId="57" xfId="1" applyFont="1" applyFill="1" applyBorder="1" applyAlignment="1">
      <alignment horizontal="center" vertical="center" wrapText="1"/>
    </xf>
    <xf numFmtId="0" fontId="134" fillId="52" borderId="14" xfId="1" applyFont="1" applyFill="1" applyBorder="1" applyAlignment="1">
      <alignment horizontal="center" vertical="center" wrapText="1"/>
    </xf>
    <xf numFmtId="0" fontId="169" fillId="85" borderId="11" xfId="116" applyFont="1" applyFill="1" applyBorder="1" applyAlignment="1">
      <alignment horizontal="center" vertical="center" wrapText="1"/>
    </xf>
    <xf numFmtId="0" fontId="45" fillId="79" borderId="11" xfId="116" applyFont="1" applyFill="1" applyBorder="1" applyAlignment="1">
      <alignment horizontal="center" vertical="center" wrapText="1"/>
    </xf>
    <xf numFmtId="17" fontId="157" fillId="106" borderId="5" xfId="0" applyNumberFormat="1" applyFont="1" applyFill="1" applyBorder="1" applyAlignment="1" applyProtection="1">
      <alignment horizontal="center" vertical="center" wrapText="1"/>
      <protection locked="0"/>
    </xf>
    <xf numFmtId="17" fontId="157" fillId="106" borderId="18" xfId="0" applyNumberFormat="1" applyFont="1" applyFill="1" applyBorder="1" applyAlignment="1" applyProtection="1">
      <alignment horizontal="center" vertical="center" wrapText="1"/>
      <protection locked="0"/>
    </xf>
    <xf numFmtId="17" fontId="157" fillId="106" borderId="231" xfId="0" applyNumberFormat="1" applyFont="1" applyFill="1" applyBorder="1" applyAlignment="1" applyProtection="1">
      <alignment horizontal="center" vertical="center" wrapText="1"/>
      <protection locked="0"/>
    </xf>
    <xf numFmtId="0" fontId="70" fillId="60" borderId="4" xfId="116" applyFont="1" applyFill="1" applyBorder="1" applyAlignment="1" applyProtection="1">
      <alignment horizontal="left" vertical="center" wrapText="1"/>
      <protection locked="0"/>
    </xf>
    <xf numFmtId="0" fontId="70" fillId="60" borderId="95" xfId="116" applyFont="1" applyFill="1" applyBorder="1" applyAlignment="1" applyProtection="1">
      <alignment horizontal="left" vertical="center" wrapText="1"/>
      <protection locked="0"/>
    </xf>
    <xf numFmtId="0" fontId="70" fillId="60" borderId="96" xfId="116" applyFont="1" applyFill="1" applyBorder="1" applyAlignment="1" applyProtection="1">
      <alignment horizontal="left" vertical="center" wrapText="1"/>
      <protection locked="0"/>
    </xf>
    <xf numFmtId="0" fontId="70" fillId="60" borderId="5" xfId="116" applyFont="1" applyFill="1" applyBorder="1" applyAlignment="1" applyProtection="1">
      <alignment horizontal="center" vertical="center" wrapText="1"/>
      <protection locked="0"/>
    </xf>
    <xf numFmtId="0" fontId="70" fillId="60" borderId="18" xfId="116" applyFont="1" applyFill="1" applyBorder="1" applyAlignment="1" applyProtection="1">
      <alignment horizontal="center" vertical="center" wrapText="1"/>
      <protection locked="0"/>
    </xf>
    <xf numFmtId="0" fontId="70" fillId="60" borderId="64" xfId="116" applyFont="1" applyFill="1" applyBorder="1" applyAlignment="1" applyProtection="1">
      <alignment horizontal="center" vertical="center" wrapText="1"/>
      <protection locked="0"/>
    </xf>
    <xf numFmtId="0" fontId="94" fillId="60" borderId="95" xfId="116" applyFont="1" applyFill="1" applyBorder="1" applyAlignment="1" applyProtection="1">
      <alignment horizontal="left" vertical="center" wrapText="1"/>
      <protection locked="0"/>
    </xf>
    <xf numFmtId="0" fontId="94" fillId="60" borderId="96" xfId="116" applyFont="1" applyFill="1" applyBorder="1" applyAlignment="1" applyProtection="1">
      <alignment horizontal="left" vertical="center" wrapText="1"/>
      <protection locked="0"/>
    </xf>
    <xf numFmtId="0" fontId="88" fillId="101" borderId="76" xfId="0" applyFont="1" applyFill="1" applyBorder="1" applyAlignment="1">
      <alignment horizontal="center" vertical="center" wrapText="1"/>
    </xf>
    <xf numFmtId="0" fontId="88" fillId="101" borderId="93" xfId="0" applyFont="1" applyFill="1" applyBorder="1" applyAlignment="1">
      <alignment horizontal="center" vertical="center" wrapText="1"/>
    </xf>
    <xf numFmtId="0" fontId="88" fillId="101" borderId="94" xfId="0" applyFont="1" applyFill="1" applyBorder="1" applyAlignment="1">
      <alignment horizontal="center" vertical="center" wrapText="1"/>
    </xf>
    <xf numFmtId="0" fontId="92" fillId="98" borderId="4" xfId="0" applyFont="1" applyFill="1" applyBorder="1" applyAlignment="1">
      <alignment horizontal="center" vertical="center" wrapText="1"/>
    </xf>
    <xf numFmtId="0" fontId="92" fillId="98" borderId="95" xfId="0" applyFont="1" applyFill="1" applyBorder="1" applyAlignment="1">
      <alignment horizontal="center" vertical="center" wrapText="1"/>
    </xf>
    <xf numFmtId="0" fontId="92" fillId="98" borderId="96" xfId="0" applyFont="1" applyFill="1" applyBorder="1" applyAlignment="1">
      <alignment horizontal="center" vertical="center" wrapText="1"/>
    </xf>
    <xf numFmtId="9" fontId="88" fillId="102" borderId="5" xfId="0" applyNumberFormat="1" applyFont="1" applyFill="1" applyBorder="1" applyAlignment="1">
      <alignment horizontal="center" vertical="center" wrapText="1"/>
    </xf>
    <xf numFmtId="9" fontId="88" fillId="102" borderId="18" xfId="0" applyNumberFormat="1" applyFont="1" applyFill="1" applyBorder="1" applyAlignment="1">
      <alignment horizontal="center" vertical="center" wrapText="1"/>
    </xf>
    <xf numFmtId="9" fontId="88" fillId="102" borderId="64" xfId="0" applyNumberFormat="1" applyFont="1" applyFill="1" applyBorder="1" applyAlignment="1">
      <alignment horizontal="center" vertical="center" wrapText="1"/>
    </xf>
    <xf numFmtId="0" fontId="88" fillId="95" borderId="3" xfId="0" applyFont="1" applyFill="1" applyBorder="1" applyAlignment="1">
      <alignment horizontal="center" vertical="center"/>
    </xf>
    <xf numFmtId="0" fontId="88" fillId="95" borderId="3" xfId="0" applyFont="1" applyFill="1" applyBorder="1" applyAlignment="1">
      <alignment horizontal="center" vertical="center" wrapText="1"/>
    </xf>
    <xf numFmtId="0" fontId="64" fillId="107" borderId="5" xfId="0" applyFont="1" applyFill="1" applyBorder="1" applyAlignment="1">
      <alignment horizontal="center" vertical="center" wrapText="1"/>
    </xf>
    <xf numFmtId="0" fontId="64" fillId="107" borderId="18" xfId="0" applyFont="1" applyFill="1" applyBorder="1" applyAlignment="1">
      <alignment horizontal="center" vertical="center" wrapText="1"/>
    </xf>
    <xf numFmtId="0" fontId="64" fillId="107" borderId="64" xfId="0" applyFont="1" applyFill="1" applyBorder="1" applyAlignment="1">
      <alignment horizontal="center" vertical="center" wrapText="1"/>
    </xf>
    <xf numFmtId="0" fontId="164" fillId="108" borderId="241" xfId="0" applyFont="1" applyFill="1" applyBorder="1" applyAlignment="1">
      <alignment horizontal="center" vertical="center" wrapText="1"/>
    </xf>
    <xf numFmtId="0" fontId="64" fillId="108" borderId="18" xfId="0" applyFont="1" applyFill="1" applyBorder="1" applyAlignment="1">
      <alignment horizontal="center" vertical="center" wrapText="1"/>
    </xf>
    <xf numFmtId="0" fontId="64" fillId="108" borderId="64" xfId="0" applyFont="1" applyFill="1" applyBorder="1" applyAlignment="1">
      <alignment horizontal="center" vertical="center" wrapText="1"/>
    </xf>
    <xf numFmtId="0" fontId="68" fillId="81" borderId="3" xfId="1" applyFont="1" applyFill="1" applyBorder="1" applyAlignment="1" applyProtection="1">
      <alignment horizontal="center" vertical="center" wrapText="1"/>
    </xf>
    <xf numFmtId="0" fontId="68" fillId="81" borderId="11" xfId="1" applyFont="1" applyFill="1" applyBorder="1" applyAlignment="1" applyProtection="1">
      <alignment horizontal="center" vertical="center" wrapText="1"/>
    </xf>
    <xf numFmtId="0" fontId="68" fillId="81" borderId="65" xfId="1" applyFont="1" applyFill="1" applyBorder="1" applyAlignment="1" applyProtection="1">
      <alignment horizontal="center" vertical="center" wrapText="1"/>
    </xf>
    <xf numFmtId="0" fontId="88" fillId="109" borderId="5" xfId="0" applyFont="1" applyFill="1" applyBorder="1" applyAlignment="1">
      <alignment horizontal="center" vertical="center" wrapText="1"/>
    </xf>
    <xf numFmtId="0" fontId="88" fillId="109" borderId="18" xfId="0" applyFont="1" applyFill="1" applyBorder="1" applyAlignment="1">
      <alignment horizontal="center" vertical="center" wrapText="1"/>
    </xf>
    <xf numFmtId="0" fontId="88" fillId="109" borderId="64" xfId="0" applyFont="1" applyFill="1" applyBorder="1" applyAlignment="1">
      <alignment horizontal="center" vertical="center" wrapText="1"/>
    </xf>
    <xf numFmtId="0" fontId="88" fillId="49" borderId="40" xfId="0" applyFont="1" applyFill="1" applyBorder="1" applyAlignment="1" applyProtection="1">
      <alignment horizontal="center" vertical="center" textRotation="255"/>
      <protection locked="0"/>
    </xf>
    <xf numFmtId="0" fontId="88" fillId="49" borderId="43" xfId="0" applyFont="1" applyFill="1" applyBorder="1" applyAlignment="1" applyProtection="1">
      <alignment horizontal="center" vertical="center" textRotation="255"/>
      <protection locked="0"/>
    </xf>
    <xf numFmtId="0" fontId="88" fillId="49" borderId="35" xfId="0" applyFont="1" applyFill="1" applyBorder="1" applyAlignment="1" applyProtection="1">
      <alignment horizontal="center" vertical="center" textRotation="255"/>
      <protection locked="0"/>
    </xf>
    <xf numFmtId="0" fontId="147" fillId="72" borderId="4" xfId="1" applyFont="1" applyFill="1" applyBorder="1" applyAlignment="1" applyProtection="1">
      <alignment horizontal="center" vertical="center" wrapText="1"/>
      <protection locked="0"/>
    </xf>
    <xf numFmtId="0" fontId="147" fillId="72" borderId="95" xfId="1" applyFont="1" applyFill="1" applyBorder="1" applyAlignment="1" applyProtection="1">
      <alignment horizontal="center" vertical="center" wrapText="1"/>
      <protection locked="0"/>
    </xf>
    <xf numFmtId="0" fontId="147" fillId="72" borderId="96" xfId="1" applyFont="1" applyFill="1" applyBorder="1" applyAlignment="1" applyProtection="1">
      <alignment horizontal="center" vertical="center" wrapText="1"/>
      <protection locked="0"/>
    </xf>
    <xf numFmtId="0" fontId="70" fillId="72" borderId="5" xfId="1" applyFont="1" applyFill="1" applyBorder="1" applyAlignment="1" applyProtection="1">
      <alignment horizontal="center" vertical="center" wrapText="1"/>
      <protection locked="0"/>
    </xf>
    <xf numFmtId="0" fontId="70" fillId="72" borderId="18" xfId="1" applyFont="1" applyFill="1" applyBorder="1" applyAlignment="1" applyProtection="1">
      <alignment horizontal="center" vertical="center" wrapText="1"/>
      <protection locked="0"/>
    </xf>
    <xf numFmtId="0" fontId="70" fillId="72" borderId="64" xfId="1" applyFont="1" applyFill="1" applyBorder="1" applyAlignment="1" applyProtection="1">
      <alignment horizontal="center" vertical="center" wrapText="1"/>
      <protection locked="0"/>
    </xf>
    <xf numFmtId="0" fontId="65" fillId="95" borderId="3" xfId="0" applyFont="1" applyFill="1" applyBorder="1" applyAlignment="1">
      <alignment horizontal="center" vertical="center" wrapText="1"/>
    </xf>
    <xf numFmtId="0" fontId="65" fillId="95" borderId="5" xfId="0" applyFont="1" applyFill="1" applyBorder="1" applyAlignment="1">
      <alignment horizontal="center" vertical="center" wrapText="1"/>
    </xf>
    <xf numFmtId="0" fontId="65" fillId="95" borderId="18" xfId="0" applyFont="1" applyFill="1" applyBorder="1" applyAlignment="1">
      <alignment horizontal="center" vertical="center" wrapText="1"/>
    </xf>
    <xf numFmtId="0" fontId="65" fillId="95" borderId="64" xfId="0" applyFont="1" applyFill="1" applyBorder="1" applyAlignment="1">
      <alignment horizontal="center" vertical="center" wrapText="1"/>
    </xf>
    <xf numFmtId="0" fontId="88" fillId="96" borderId="5" xfId="0" applyFont="1" applyFill="1" applyBorder="1" applyAlignment="1">
      <alignment horizontal="center" vertical="center" wrapText="1"/>
    </xf>
    <xf numFmtId="0" fontId="88" fillId="96" borderId="18" xfId="0" applyFont="1" applyFill="1" applyBorder="1" applyAlignment="1">
      <alignment horizontal="center" vertical="center" wrapText="1"/>
    </xf>
    <xf numFmtId="0" fontId="88" fillId="96" borderId="64" xfId="0" applyFont="1" applyFill="1" applyBorder="1" applyAlignment="1">
      <alignment horizontal="center" vertical="center" wrapText="1"/>
    </xf>
    <xf numFmtId="0" fontId="70" fillId="69" borderId="5" xfId="1" applyFont="1" applyFill="1" applyBorder="1" applyAlignment="1" applyProtection="1">
      <alignment horizontal="center" vertical="center" wrapText="1"/>
      <protection locked="0"/>
    </xf>
    <xf numFmtId="0" fontId="70" fillId="69" borderId="18" xfId="1" applyFont="1" applyFill="1" applyBorder="1" applyAlignment="1" applyProtection="1">
      <alignment horizontal="center" vertical="center" wrapText="1"/>
      <protection locked="0"/>
    </xf>
    <xf numFmtId="0" fontId="70" fillId="69" borderId="64" xfId="1" applyFont="1" applyFill="1" applyBorder="1" applyAlignment="1" applyProtection="1">
      <alignment horizontal="center" vertical="center" wrapText="1"/>
      <protection locked="0"/>
    </xf>
    <xf numFmtId="0" fontId="68" fillId="99" borderId="5" xfId="0" applyFont="1" applyFill="1" applyBorder="1" applyAlignment="1">
      <alignment horizontal="center" vertical="center" wrapText="1"/>
    </xf>
    <xf numFmtId="0" fontId="68" fillId="99" borderId="18" xfId="0" applyFont="1" applyFill="1" applyBorder="1" applyAlignment="1">
      <alignment horizontal="center" vertical="center" wrapText="1"/>
    </xf>
    <xf numFmtId="0" fontId="68" fillId="99" borderId="64" xfId="0" applyFont="1" applyFill="1" applyBorder="1" applyAlignment="1">
      <alignment horizontal="center" vertical="center" wrapText="1"/>
    </xf>
    <xf numFmtId="0" fontId="88" fillId="100" borderId="5" xfId="0" applyFont="1" applyFill="1" applyBorder="1" applyAlignment="1">
      <alignment horizontal="center" vertical="center" wrapText="1"/>
    </xf>
    <xf numFmtId="0" fontId="88" fillId="100" borderId="18" xfId="0" applyFont="1" applyFill="1" applyBorder="1" applyAlignment="1">
      <alignment horizontal="center" vertical="center" wrapText="1"/>
    </xf>
    <xf numFmtId="0" fontId="88" fillId="100" borderId="64" xfId="0" applyFont="1" applyFill="1" applyBorder="1" applyAlignment="1">
      <alignment horizontal="center" vertical="center" wrapText="1"/>
    </xf>
    <xf numFmtId="0" fontId="88" fillId="50" borderId="40" xfId="0" applyFont="1" applyFill="1" applyBorder="1" applyAlignment="1" applyProtection="1">
      <alignment horizontal="center" vertical="center" textRotation="255"/>
      <protection locked="0"/>
    </xf>
    <xf numFmtId="0" fontId="88" fillId="50" borderId="43" xfId="0" applyFont="1" applyFill="1" applyBorder="1" applyAlignment="1" applyProtection="1">
      <alignment horizontal="center" vertical="center" textRotation="255"/>
      <protection locked="0"/>
    </xf>
    <xf numFmtId="0" fontId="88" fillId="50" borderId="35" xfId="0" applyFont="1" applyFill="1" applyBorder="1" applyAlignment="1" applyProtection="1">
      <alignment horizontal="center" vertical="center" textRotation="255"/>
      <protection locked="0"/>
    </xf>
    <xf numFmtId="0" fontId="88" fillId="96" borderId="3" xfId="0" applyFont="1" applyFill="1" applyBorder="1" applyAlignment="1">
      <alignment horizontal="center" vertical="center" wrapText="1"/>
    </xf>
    <xf numFmtId="0" fontId="78" fillId="97" borderId="3" xfId="0" applyFont="1" applyFill="1" applyBorder="1" applyAlignment="1">
      <alignment horizontal="center" vertical="center" wrapText="1"/>
    </xf>
    <xf numFmtId="0" fontId="68" fillId="99" borderId="3" xfId="0" applyFont="1" applyFill="1" applyBorder="1" applyAlignment="1">
      <alignment horizontal="center" vertical="center" wrapText="1"/>
    </xf>
    <xf numFmtId="0" fontId="88" fillId="100" borderId="3" xfId="0" applyFont="1" applyFill="1" applyBorder="1" applyAlignment="1">
      <alignment horizontal="center" vertical="center" wrapText="1"/>
    </xf>
    <xf numFmtId="0" fontId="88" fillId="108" borderId="5" xfId="1" applyFont="1" applyFill="1" applyBorder="1" applyAlignment="1" applyProtection="1">
      <alignment horizontal="center" vertical="center" wrapText="1"/>
    </xf>
    <xf numFmtId="0" fontId="88" fillId="108" borderId="18" xfId="1" applyFont="1" applyFill="1" applyBorder="1" applyAlignment="1" applyProtection="1">
      <alignment horizontal="center" vertical="center" wrapText="1"/>
    </xf>
    <xf numFmtId="0" fontId="88" fillId="108" borderId="64" xfId="1" applyFont="1" applyFill="1" applyBorder="1" applyAlignment="1" applyProtection="1">
      <alignment horizontal="center" vertical="center" wrapText="1"/>
    </xf>
    <xf numFmtId="0" fontId="88" fillId="108" borderId="3" xfId="1" applyFont="1" applyFill="1" applyBorder="1" applyAlignment="1" applyProtection="1">
      <alignment horizontal="center" vertical="center" wrapText="1"/>
    </xf>
    <xf numFmtId="0" fontId="88" fillId="108" borderId="11" xfId="1" applyFont="1" applyFill="1" applyBorder="1" applyAlignment="1" applyProtection="1">
      <alignment horizontal="center" vertical="center" wrapText="1"/>
    </xf>
    <xf numFmtId="0" fontId="88" fillId="108" borderId="65" xfId="1" applyFont="1" applyFill="1" applyBorder="1" applyAlignment="1" applyProtection="1">
      <alignment horizontal="center" vertical="center" wrapText="1"/>
    </xf>
    <xf numFmtId="0" fontId="94" fillId="60" borderId="2" xfId="116" applyFont="1" applyFill="1" applyBorder="1" applyAlignment="1" applyProtection="1">
      <alignment horizontal="left" vertical="center" wrapText="1"/>
      <protection locked="0"/>
    </xf>
    <xf numFmtId="0" fontId="94" fillId="60" borderId="54" xfId="116" applyFont="1" applyFill="1" applyBorder="1" applyAlignment="1" applyProtection="1">
      <alignment horizontal="left" vertical="center"/>
      <protection locked="0"/>
    </xf>
    <xf numFmtId="0" fontId="94" fillId="60" borderId="73" xfId="116" applyFont="1" applyFill="1" applyBorder="1" applyAlignment="1" applyProtection="1">
      <alignment horizontal="left" vertical="center"/>
      <protection locked="0"/>
    </xf>
    <xf numFmtId="0" fontId="94" fillId="60" borderId="3" xfId="116" applyFont="1" applyFill="1" applyBorder="1" applyAlignment="1" applyProtection="1">
      <alignment horizontal="center" vertical="center" wrapText="1"/>
      <protection locked="0"/>
    </xf>
    <xf numFmtId="0" fontId="94" fillId="60" borderId="11" xfId="116" applyFont="1" applyFill="1" applyBorder="1" applyAlignment="1" applyProtection="1">
      <alignment horizontal="center" vertical="center"/>
      <protection locked="0"/>
    </xf>
    <xf numFmtId="0" fontId="94" fillId="60" borderId="65" xfId="116" applyFont="1" applyFill="1" applyBorder="1" applyAlignment="1" applyProtection="1">
      <alignment horizontal="center" vertical="center"/>
      <protection locked="0"/>
    </xf>
    <xf numFmtId="0" fontId="94" fillId="60" borderId="62" xfId="116" applyFont="1" applyFill="1" applyBorder="1" applyAlignment="1" applyProtection="1">
      <alignment horizontal="center" vertical="center" wrapText="1"/>
      <protection locked="0"/>
    </xf>
    <xf numFmtId="0" fontId="94" fillId="60" borderId="56" xfId="116" applyFont="1" applyFill="1" applyBorder="1" applyAlignment="1" applyProtection="1">
      <alignment horizontal="center" vertical="center" wrapText="1"/>
      <protection locked="0"/>
    </xf>
    <xf numFmtId="0" fontId="94" fillId="60" borderId="66" xfId="116" applyFont="1" applyFill="1" applyBorder="1" applyAlignment="1" applyProtection="1">
      <alignment horizontal="center" vertical="center" wrapText="1"/>
      <protection locked="0"/>
    </xf>
    <xf numFmtId="0" fontId="94" fillId="60" borderId="4" xfId="116" applyFont="1" applyFill="1" applyBorder="1" applyAlignment="1" applyProtection="1">
      <alignment horizontal="center" vertical="center" wrapText="1"/>
      <protection locked="0"/>
    </xf>
    <xf numFmtId="0" fontId="94" fillId="60" borderId="95" xfId="116" applyFont="1" applyFill="1" applyBorder="1" applyAlignment="1" applyProtection="1">
      <alignment horizontal="center" vertical="center"/>
      <protection locked="0"/>
    </xf>
    <xf numFmtId="0" fontId="94" fillId="60" borderId="96" xfId="116" applyFont="1" applyFill="1" applyBorder="1" applyAlignment="1" applyProtection="1">
      <alignment horizontal="center" vertical="center"/>
      <protection locked="0"/>
    </xf>
    <xf numFmtId="14" fontId="127" fillId="72" borderId="40" xfId="0" applyNumberFormat="1" applyFont="1" applyFill="1" applyBorder="1" applyAlignment="1" applyProtection="1">
      <alignment horizontal="center" vertical="center"/>
      <protection locked="0"/>
    </xf>
    <xf numFmtId="14" fontId="127" fillId="72" borderId="43" xfId="0" applyNumberFormat="1" applyFont="1" applyFill="1" applyBorder="1" applyAlignment="1" applyProtection="1">
      <alignment horizontal="center" vertical="center"/>
      <protection locked="0"/>
    </xf>
    <xf numFmtId="14" fontId="127" fillId="72" borderId="35" xfId="0" applyNumberFormat="1" applyFont="1" applyFill="1" applyBorder="1" applyAlignment="1" applyProtection="1">
      <alignment horizontal="center" vertical="center"/>
      <protection locked="0"/>
    </xf>
    <xf numFmtId="14" fontId="127" fillId="72" borderId="40" xfId="0" applyNumberFormat="1" applyFont="1" applyFill="1" applyBorder="1" applyAlignment="1" applyProtection="1">
      <alignment horizontal="center" vertical="center" wrapText="1"/>
      <protection locked="0"/>
    </xf>
    <xf numFmtId="14" fontId="127" fillId="72" borderId="43" xfId="0" applyNumberFormat="1" applyFont="1" applyFill="1" applyBorder="1" applyAlignment="1" applyProtection="1">
      <alignment horizontal="center" vertical="center" wrapText="1"/>
      <protection locked="0"/>
    </xf>
    <xf numFmtId="14" fontId="127" fillId="72" borderId="35" xfId="0" applyNumberFormat="1" applyFont="1" applyFill="1" applyBorder="1" applyAlignment="1" applyProtection="1">
      <alignment horizontal="center" vertical="center" wrapText="1"/>
      <protection locked="0"/>
    </xf>
    <xf numFmtId="14" fontId="127" fillId="72" borderId="95" xfId="0" applyNumberFormat="1" applyFont="1" applyFill="1" applyBorder="1" applyAlignment="1" applyProtection="1">
      <alignment horizontal="center" vertical="center"/>
      <protection locked="0"/>
    </xf>
    <xf numFmtId="14" fontId="127" fillId="72" borderId="96" xfId="0" applyNumberFormat="1" applyFont="1" applyFill="1" applyBorder="1" applyAlignment="1" applyProtection="1">
      <alignment horizontal="center" vertical="center"/>
      <protection locked="0"/>
    </xf>
    <xf numFmtId="0" fontId="152" fillId="82" borderId="52" xfId="0" applyFont="1" applyFill="1" applyBorder="1" applyAlignment="1">
      <alignment horizontal="center" vertical="center" wrapText="1"/>
    </xf>
    <xf numFmtId="0" fontId="152" fillId="82" borderId="0" xfId="0" applyFont="1" applyFill="1" applyAlignment="1">
      <alignment horizontal="center" vertical="center" wrapText="1"/>
    </xf>
    <xf numFmtId="0" fontId="152" fillId="82" borderId="44" xfId="0" applyFont="1" applyFill="1" applyBorder="1" applyAlignment="1">
      <alignment horizontal="center" vertical="center" wrapText="1"/>
    </xf>
    <xf numFmtId="0" fontId="152" fillId="82" borderId="82" xfId="0" applyFont="1" applyFill="1" applyBorder="1" applyAlignment="1">
      <alignment horizontal="center" vertical="center" wrapText="1"/>
    </xf>
    <xf numFmtId="0" fontId="152" fillId="82" borderId="20" xfId="0" applyFont="1" applyFill="1" applyBorder="1" applyAlignment="1">
      <alignment horizontal="center" vertical="center" wrapText="1"/>
    </xf>
    <xf numFmtId="0" fontId="152" fillId="82" borderId="22" xfId="0" applyFont="1" applyFill="1" applyBorder="1" applyAlignment="1">
      <alignment horizontal="center" vertical="center" wrapText="1"/>
    </xf>
    <xf numFmtId="0" fontId="153" fillId="60" borderId="83" xfId="0" applyFont="1" applyFill="1" applyBorder="1" applyAlignment="1">
      <alignment horizontal="center" vertical="center" wrapText="1"/>
    </xf>
    <xf numFmtId="0" fontId="153" fillId="60" borderId="15" xfId="0" applyFont="1" applyFill="1" applyBorder="1" applyAlignment="1">
      <alignment horizontal="center" vertical="center" wrapText="1"/>
    </xf>
    <xf numFmtId="0" fontId="153" fillId="60" borderId="84" xfId="0" applyFont="1" applyFill="1" applyBorder="1" applyAlignment="1">
      <alignment horizontal="center" vertical="center" wrapText="1"/>
    </xf>
    <xf numFmtId="0" fontId="153" fillId="60" borderId="52" xfId="0" applyFont="1" applyFill="1" applyBorder="1" applyAlignment="1">
      <alignment horizontal="center" vertical="center" wrapText="1"/>
    </xf>
    <xf numFmtId="0" fontId="153" fillId="60" borderId="0" xfId="0" applyFont="1" applyFill="1" applyAlignment="1">
      <alignment horizontal="center" vertical="center" wrapText="1"/>
    </xf>
    <xf numFmtId="0" fontId="153" fillId="60" borderId="44" xfId="0" applyFont="1" applyFill="1" applyBorder="1" applyAlignment="1">
      <alignment horizontal="center" vertical="center" wrapText="1"/>
    </xf>
    <xf numFmtId="0" fontId="153" fillId="60" borderId="45" xfId="0" applyFont="1" applyFill="1" applyBorder="1" applyAlignment="1">
      <alignment horizontal="center" vertical="center" wrapText="1"/>
    </xf>
    <xf numFmtId="0" fontId="153" fillId="60" borderId="37" xfId="0" applyFont="1" applyFill="1" applyBorder="1" applyAlignment="1">
      <alignment horizontal="center" vertical="center" wrapText="1"/>
    </xf>
    <xf numFmtId="0" fontId="153" fillId="60" borderId="36" xfId="0" applyFont="1" applyFill="1" applyBorder="1" applyAlignment="1">
      <alignment horizontal="center" vertical="center" wrapText="1"/>
    </xf>
    <xf numFmtId="0" fontId="88" fillId="95" borderId="72" xfId="0" applyFont="1" applyFill="1" applyBorder="1" applyAlignment="1">
      <alignment horizontal="center" vertical="center" wrapText="1"/>
    </xf>
    <xf numFmtId="0" fontId="88" fillId="95" borderId="61" xfId="0" applyFont="1" applyFill="1" applyBorder="1" applyAlignment="1">
      <alignment horizontal="center" vertical="center" wrapText="1"/>
    </xf>
    <xf numFmtId="0" fontId="94" fillId="60" borderId="5" xfId="116" applyFont="1" applyFill="1" applyBorder="1" applyAlignment="1" applyProtection="1">
      <alignment horizontal="center" vertical="center"/>
      <protection locked="0"/>
    </xf>
    <xf numFmtId="0" fontId="78" fillId="97" borderId="5" xfId="0" applyFont="1" applyFill="1" applyBorder="1" applyAlignment="1" applyProtection="1">
      <alignment horizontal="center" vertical="center" wrapText="1"/>
      <protection locked="0"/>
    </xf>
    <xf numFmtId="0" fontId="78" fillId="97" borderId="18" xfId="0" applyFont="1" applyFill="1" applyBorder="1" applyAlignment="1" applyProtection="1">
      <alignment horizontal="center" vertical="center" wrapText="1"/>
      <protection locked="0"/>
    </xf>
    <xf numFmtId="0" fontId="78" fillId="97" borderId="64" xfId="0" applyFont="1" applyFill="1" applyBorder="1" applyAlignment="1" applyProtection="1">
      <alignment horizontal="center" vertical="center" wrapText="1"/>
      <protection locked="0"/>
    </xf>
    <xf numFmtId="0" fontId="164" fillId="107" borderId="5" xfId="0" applyFont="1" applyFill="1" applyBorder="1" applyAlignment="1">
      <alignment horizontal="center" vertical="center" wrapText="1"/>
    </xf>
    <xf numFmtId="0" fontId="78" fillId="111" borderId="13" xfId="0" applyFont="1" applyFill="1" applyBorder="1" applyAlignment="1">
      <alignment horizontal="center" vertical="center"/>
    </xf>
    <xf numFmtId="0" fontId="78" fillId="111" borderId="57" xfId="0" applyFont="1" applyFill="1" applyBorder="1" applyAlignment="1">
      <alignment horizontal="center" vertical="center"/>
    </xf>
    <xf numFmtId="0" fontId="78" fillId="112" borderId="13" xfId="0" applyFont="1" applyFill="1" applyBorder="1" applyAlignment="1">
      <alignment horizontal="center" vertical="center"/>
    </xf>
    <xf numFmtId="0" fontId="78" fillId="112" borderId="57" xfId="0" applyFont="1" applyFill="1" applyBorder="1" applyAlignment="1">
      <alignment horizontal="center" vertical="center"/>
    </xf>
    <xf numFmtId="0" fontId="157" fillId="106" borderId="4" xfId="0" applyFont="1" applyFill="1" applyBorder="1" applyAlignment="1">
      <alignment wrapText="1"/>
    </xf>
    <xf numFmtId="0" fontId="157" fillId="106" borderId="95" xfId="0" applyFont="1" applyFill="1" applyBorder="1" applyAlignment="1">
      <alignment wrapText="1"/>
    </xf>
    <xf numFmtId="0" fontId="157" fillId="106" borderId="239" xfId="0" applyFont="1" applyFill="1" applyBorder="1" applyAlignment="1">
      <alignment wrapText="1"/>
    </xf>
    <xf numFmtId="0" fontId="157" fillId="106" borderId="5" xfId="0" applyFont="1" applyFill="1" applyBorder="1" applyAlignment="1">
      <alignment horizontal="center" vertical="center" wrapText="1"/>
    </xf>
    <xf numFmtId="0" fontId="157" fillId="106" borderId="18" xfId="0" applyFont="1" applyFill="1" applyBorder="1" applyAlignment="1">
      <alignment horizontal="center" vertical="center" wrapText="1"/>
    </xf>
    <xf numFmtId="0" fontId="157" fillId="106" borderId="231" xfId="0" applyFont="1" applyFill="1" applyBorder="1" applyAlignment="1">
      <alignment horizontal="center" vertical="center" wrapText="1"/>
    </xf>
    <xf numFmtId="0" fontId="157" fillId="106" borderId="76" xfId="0" applyFont="1" applyFill="1" applyBorder="1" applyAlignment="1">
      <alignment horizontal="center" vertical="center" wrapText="1"/>
    </xf>
    <xf numFmtId="0" fontId="157" fillId="106" borderId="93" xfId="0" applyFont="1" applyFill="1" applyBorder="1" applyAlignment="1">
      <alignment horizontal="center" vertical="center" wrapText="1"/>
    </xf>
    <xf numFmtId="0" fontId="157" fillId="106" borderId="240" xfId="0" applyFont="1" applyFill="1" applyBorder="1" applyAlignment="1">
      <alignment horizontal="center" vertical="center" wrapText="1"/>
    </xf>
    <xf numFmtId="0" fontId="88" fillId="102" borderId="11" xfId="0" applyFont="1" applyFill="1" applyBorder="1" applyAlignment="1">
      <alignment horizontal="center" vertical="center"/>
    </xf>
    <xf numFmtId="0" fontId="88" fillId="102" borderId="65" xfId="0" applyFont="1" applyFill="1" applyBorder="1" applyAlignment="1">
      <alignment horizontal="center" vertical="center"/>
    </xf>
    <xf numFmtId="0" fontId="88" fillId="102" borderId="3" xfId="0" applyFont="1" applyFill="1" applyBorder="1" applyAlignment="1">
      <alignment horizontal="center" vertical="center"/>
    </xf>
    <xf numFmtId="10" fontId="70" fillId="66" borderId="2" xfId="1" applyNumberFormat="1" applyFont="1" applyFill="1" applyBorder="1" applyAlignment="1" applyProtection="1">
      <alignment horizontal="center" vertical="center" wrapText="1"/>
    </xf>
    <xf numFmtId="10" fontId="70" fillId="66" borderId="54" xfId="1" applyNumberFormat="1" applyFont="1" applyFill="1" applyBorder="1" applyAlignment="1" applyProtection="1">
      <alignment horizontal="center" vertical="center" wrapText="1"/>
    </xf>
    <xf numFmtId="10" fontId="70" fillId="66" borderId="73" xfId="1" applyNumberFormat="1" applyFont="1" applyFill="1" applyBorder="1" applyAlignment="1" applyProtection="1">
      <alignment horizontal="center" vertical="center" wrapText="1"/>
    </xf>
    <xf numFmtId="0" fontId="70" fillId="0" borderId="3" xfId="0" applyFont="1" applyBorder="1" applyAlignment="1">
      <alignment horizontal="center" vertical="center"/>
    </xf>
    <xf numFmtId="0" fontId="70" fillId="0" borderId="11" xfId="0" applyFont="1" applyBorder="1" applyAlignment="1">
      <alignment horizontal="center" vertical="center"/>
    </xf>
    <xf numFmtId="0" fontId="70" fillId="0" borderId="65" xfId="0" applyFont="1" applyBorder="1" applyAlignment="1">
      <alignment horizontal="center" vertical="center"/>
    </xf>
    <xf numFmtId="10" fontId="70" fillId="66" borderId="3" xfId="1" applyNumberFormat="1" applyFont="1" applyFill="1" applyBorder="1" applyAlignment="1" applyProtection="1">
      <alignment horizontal="center" vertical="center" wrapText="1"/>
    </xf>
    <xf numFmtId="10" fontId="70" fillId="66" borderId="11" xfId="1" applyNumberFormat="1" applyFont="1" applyFill="1" applyBorder="1" applyAlignment="1" applyProtection="1">
      <alignment horizontal="center" vertical="center" wrapText="1"/>
    </xf>
    <xf numFmtId="10" fontId="70" fillId="66" borderId="65" xfId="1" applyNumberFormat="1" applyFont="1" applyFill="1" applyBorder="1" applyAlignment="1" applyProtection="1">
      <alignment horizontal="center" vertical="center" wrapText="1"/>
    </xf>
    <xf numFmtId="0" fontId="70" fillId="60" borderId="3" xfId="116" applyFont="1" applyFill="1" applyBorder="1" applyAlignment="1">
      <alignment horizontal="center" vertical="center" wrapText="1"/>
    </xf>
    <xf numFmtId="0" fontId="70" fillId="60" borderId="11" xfId="116" applyFont="1" applyFill="1" applyBorder="1" applyAlignment="1">
      <alignment horizontal="center" vertical="center" wrapText="1"/>
    </xf>
    <xf numFmtId="0" fontId="70" fillId="60" borderId="65" xfId="116" applyFont="1" applyFill="1" applyBorder="1" applyAlignment="1">
      <alignment horizontal="center" vertical="center" wrapText="1"/>
    </xf>
    <xf numFmtId="0" fontId="70" fillId="60" borderId="62" xfId="1" applyFont="1" applyFill="1" applyBorder="1" applyAlignment="1" applyProtection="1">
      <alignment horizontal="center" vertical="center"/>
      <protection locked="0"/>
    </xf>
    <xf numFmtId="0" fontId="70" fillId="60" borderId="56" xfId="1" applyFont="1" applyFill="1" applyBorder="1" applyAlignment="1" applyProtection="1">
      <alignment horizontal="center" vertical="center"/>
      <protection locked="0"/>
    </xf>
    <xf numFmtId="0" fontId="70" fillId="60" borderId="66" xfId="1" applyFont="1" applyFill="1" applyBorder="1" applyAlignment="1" applyProtection="1">
      <alignment horizontal="center" vertical="center"/>
      <protection locked="0"/>
    </xf>
    <xf numFmtId="0" fontId="88" fillId="95" borderId="65" xfId="0" applyFont="1" applyFill="1" applyBorder="1" applyAlignment="1">
      <alignment horizontal="center" vertical="center"/>
    </xf>
    <xf numFmtId="0" fontId="88" fillId="95" borderId="65" xfId="0" applyFont="1" applyFill="1" applyBorder="1" applyAlignment="1">
      <alignment horizontal="center" vertical="center" wrapText="1"/>
    </xf>
    <xf numFmtId="15" fontId="94" fillId="60" borderId="18" xfId="116" applyNumberFormat="1" applyFont="1" applyFill="1" applyBorder="1" applyAlignment="1" applyProtection="1">
      <alignment horizontal="center" vertical="center"/>
      <protection locked="0"/>
    </xf>
    <xf numFmtId="15" fontId="94" fillId="60" borderId="64" xfId="116" applyNumberFormat="1" applyFont="1" applyFill="1" applyBorder="1" applyAlignment="1" applyProtection="1">
      <alignment horizontal="center" vertical="center"/>
      <protection locked="0"/>
    </xf>
    <xf numFmtId="0" fontId="78" fillId="97" borderId="5" xfId="0" applyFont="1" applyFill="1" applyBorder="1" applyAlignment="1">
      <alignment horizontal="center" vertical="center" wrapText="1"/>
    </xf>
    <xf numFmtId="0" fontId="78" fillId="97" borderId="18" xfId="0" applyFont="1" applyFill="1" applyBorder="1" applyAlignment="1">
      <alignment horizontal="center" vertical="center" wrapText="1"/>
    </xf>
    <xf numFmtId="0" fontId="78" fillId="97" borderId="64" xfId="0" applyFont="1" applyFill="1" applyBorder="1" applyAlignment="1">
      <alignment horizontal="center" vertical="center" wrapText="1"/>
    </xf>
    <xf numFmtId="9" fontId="88" fillId="95" borderId="5" xfId="0" applyNumberFormat="1" applyFont="1" applyFill="1" applyBorder="1" applyAlignment="1">
      <alignment horizontal="center" vertical="center" wrapText="1"/>
    </xf>
    <xf numFmtId="9" fontId="88" fillId="95" borderId="18" xfId="0" applyNumberFormat="1" applyFont="1" applyFill="1" applyBorder="1" applyAlignment="1">
      <alignment horizontal="center" vertical="center" wrapText="1"/>
    </xf>
    <xf numFmtId="9" fontId="88" fillId="95" borderId="64" xfId="0" applyNumberFormat="1" applyFont="1" applyFill="1" applyBorder="1" applyAlignment="1">
      <alignment horizontal="center" vertical="center" wrapText="1"/>
    </xf>
    <xf numFmtId="0" fontId="88" fillId="102" borderId="5" xfId="0" applyFont="1" applyFill="1" applyBorder="1" applyAlignment="1">
      <alignment horizontal="center" vertical="center" wrapText="1"/>
    </xf>
    <xf numFmtId="0" fontId="88" fillId="102" borderId="18" xfId="0" applyFont="1" applyFill="1" applyBorder="1" applyAlignment="1">
      <alignment horizontal="center" vertical="center" wrapText="1"/>
    </xf>
    <xf numFmtId="0" fontId="88" fillId="102" borderId="64" xfId="0" applyFont="1" applyFill="1" applyBorder="1" applyAlignment="1">
      <alignment horizontal="center" vertical="center" wrapText="1"/>
    </xf>
    <xf numFmtId="0" fontId="88" fillId="103" borderId="76" xfId="0" applyFont="1" applyFill="1" applyBorder="1" applyAlignment="1">
      <alignment horizontal="center" vertical="center" wrapText="1"/>
    </xf>
    <xf numFmtId="0" fontId="88" fillId="103" borderId="93" xfId="0" applyFont="1" applyFill="1" applyBorder="1" applyAlignment="1">
      <alignment horizontal="center" vertical="center" wrapText="1"/>
    </xf>
    <xf numFmtId="0" fontId="88" fillId="103" borderId="94" xfId="0" applyFont="1" applyFill="1" applyBorder="1" applyAlignment="1">
      <alignment horizontal="center" vertical="center" wrapText="1"/>
    </xf>
    <xf numFmtId="0" fontId="94" fillId="60" borderId="54" xfId="116" applyFont="1" applyFill="1" applyBorder="1" applyAlignment="1" applyProtection="1">
      <alignment horizontal="left" vertical="center" wrapText="1"/>
      <protection locked="0"/>
    </xf>
    <xf numFmtId="0" fontId="94" fillId="60" borderId="73" xfId="116" applyFont="1" applyFill="1" applyBorder="1" applyAlignment="1" applyProtection="1">
      <alignment horizontal="left" vertical="center" wrapText="1"/>
      <protection locked="0"/>
    </xf>
    <xf numFmtId="0" fontId="94" fillId="60" borderId="3" xfId="116" applyFont="1" applyFill="1" applyBorder="1" applyAlignment="1" applyProtection="1">
      <alignment horizontal="left" vertical="center" wrapText="1"/>
      <protection locked="0"/>
    </xf>
    <xf numFmtId="0" fontId="94" fillId="60" borderId="11" xfId="116" applyFont="1" applyFill="1" applyBorder="1" applyAlignment="1" applyProtection="1">
      <alignment horizontal="left" vertical="center" wrapText="1"/>
      <protection locked="0"/>
    </xf>
    <xf numFmtId="0" fontId="94" fillId="60" borderId="65" xfId="116" applyFont="1" applyFill="1" applyBorder="1" applyAlignment="1" applyProtection="1">
      <alignment horizontal="left" vertical="center" wrapText="1"/>
      <protection locked="0"/>
    </xf>
    <xf numFmtId="0" fontId="94" fillId="60" borderId="3" xfId="116" applyFont="1" applyFill="1" applyBorder="1" applyAlignment="1" applyProtection="1">
      <alignment horizontal="center" vertical="center"/>
      <protection locked="0"/>
    </xf>
    <xf numFmtId="0" fontId="163" fillId="97" borderId="5" xfId="0" applyFont="1" applyFill="1" applyBorder="1" applyAlignment="1">
      <alignment horizontal="center" vertical="center" wrapText="1"/>
    </xf>
    <xf numFmtId="0" fontId="70" fillId="60" borderId="234" xfId="116" applyFont="1" applyFill="1" applyBorder="1" applyAlignment="1" applyProtection="1">
      <alignment horizontal="center" vertical="center"/>
      <protection locked="0"/>
    </xf>
    <xf numFmtId="0" fontId="70" fillId="60" borderId="235" xfId="116" applyFont="1" applyFill="1" applyBorder="1" applyAlignment="1" applyProtection="1">
      <alignment horizontal="center" vertical="center"/>
      <protection locked="0"/>
    </xf>
    <xf numFmtId="0" fontId="70" fillId="60" borderId="238" xfId="116" applyFont="1" applyFill="1" applyBorder="1" applyAlignment="1" applyProtection="1">
      <alignment horizontal="center" vertical="center"/>
      <protection locked="0"/>
    </xf>
    <xf numFmtId="16" fontId="104" fillId="55" borderId="95" xfId="116" applyNumberFormat="1" applyFont="1" applyFill="1" applyBorder="1" applyAlignment="1" applyProtection="1">
      <alignment horizontal="center" vertical="center"/>
      <protection locked="0"/>
    </xf>
    <xf numFmtId="16" fontId="104" fillId="55" borderId="96" xfId="116" applyNumberFormat="1" applyFont="1" applyFill="1" applyBorder="1" applyAlignment="1" applyProtection="1">
      <alignment horizontal="center" vertical="center"/>
      <protection locked="0"/>
    </xf>
    <xf numFmtId="0" fontId="70" fillId="60" borderId="6" xfId="116" applyFont="1" applyFill="1" applyBorder="1" applyAlignment="1" applyProtection="1">
      <alignment horizontal="center" vertical="center"/>
      <protection locked="0"/>
    </xf>
    <xf numFmtId="0" fontId="70" fillId="60" borderId="1" xfId="116" applyFont="1" applyFill="1" applyBorder="1" applyAlignment="1" applyProtection="1">
      <alignment horizontal="center" vertical="center"/>
      <protection locked="0"/>
    </xf>
    <xf numFmtId="0" fontId="70" fillId="60" borderId="147" xfId="116" applyFont="1" applyFill="1" applyBorder="1" applyAlignment="1" applyProtection="1">
      <alignment horizontal="center" vertical="center"/>
      <protection locked="0"/>
    </xf>
    <xf numFmtId="0" fontId="70" fillId="60" borderId="232" xfId="116" applyFont="1" applyFill="1" applyBorder="1" applyAlignment="1" applyProtection="1">
      <alignment horizontal="center" vertical="center"/>
      <protection locked="0"/>
    </xf>
    <xf numFmtId="0" fontId="70" fillId="60" borderId="233" xfId="116" applyFont="1" applyFill="1" applyBorder="1" applyAlignment="1" applyProtection="1">
      <alignment horizontal="center" vertical="center"/>
      <protection locked="0"/>
    </xf>
    <xf numFmtId="0" fontId="70" fillId="60" borderId="237" xfId="116" applyFont="1" applyFill="1" applyBorder="1" applyAlignment="1" applyProtection="1">
      <alignment horizontal="center" vertical="center"/>
      <protection locked="0"/>
    </xf>
    <xf numFmtId="0" fontId="95" fillId="81" borderId="118" xfId="116" applyFont="1" applyFill="1" applyBorder="1" applyAlignment="1">
      <alignment horizontal="center" vertical="center"/>
    </xf>
    <xf numFmtId="0" fontId="70" fillId="69" borderId="3" xfId="1" applyFont="1" applyFill="1" applyBorder="1" applyAlignment="1" applyProtection="1">
      <alignment horizontal="center" vertical="center" wrapText="1"/>
      <protection locked="0"/>
    </xf>
    <xf numFmtId="0" fontId="70" fillId="69" borderId="11" xfId="1" applyFont="1" applyFill="1" applyBorder="1" applyAlignment="1" applyProtection="1">
      <alignment horizontal="center" vertical="center" wrapText="1"/>
      <protection locked="0"/>
    </xf>
    <xf numFmtId="0" fontId="70" fillId="69" borderId="65" xfId="1" applyFont="1" applyFill="1" applyBorder="1" applyAlignment="1" applyProtection="1">
      <alignment horizontal="center" vertical="center" wrapText="1"/>
      <protection locked="0"/>
    </xf>
    <xf numFmtId="15" fontId="94" fillId="60" borderId="5" xfId="116" applyNumberFormat="1" applyFont="1" applyFill="1" applyBorder="1" applyAlignment="1" applyProtection="1">
      <alignment horizontal="center" vertical="center" wrapText="1"/>
      <protection locked="0"/>
    </xf>
    <xf numFmtId="15" fontId="94" fillId="60" borderId="18" xfId="116" applyNumberFormat="1" applyFont="1" applyFill="1" applyBorder="1" applyAlignment="1" applyProtection="1">
      <alignment horizontal="center" vertical="center" wrapText="1"/>
      <protection locked="0"/>
    </xf>
    <xf numFmtId="15" fontId="94" fillId="60" borderId="64" xfId="116" applyNumberFormat="1" applyFont="1" applyFill="1" applyBorder="1" applyAlignment="1" applyProtection="1">
      <alignment horizontal="center" vertical="center" wrapText="1"/>
      <protection locked="0"/>
    </xf>
    <xf numFmtId="17" fontId="157" fillId="106" borderId="5" xfId="0" applyNumberFormat="1" applyFont="1" applyFill="1" applyBorder="1" applyAlignment="1">
      <alignment wrapText="1"/>
    </xf>
    <xf numFmtId="0" fontId="157" fillId="106" borderId="18" xfId="0" applyFont="1" applyFill="1" applyBorder="1" applyAlignment="1">
      <alignment wrapText="1"/>
    </xf>
    <xf numFmtId="0" fontId="157" fillId="106" borderId="231" xfId="0" applyFont="1" applyFill="1" applyBorder="1" applyAlignment="1">
      <alignment wrapText="1"/>
    </xf>
    <xf numFmtId="0" fontId="157" fillId="106" borderId="5" xfId="0" applyFont="1" applyFill="1" applyBorder="1" applyAlignment="1">
      <alignment wrapText="1"/>
    </xf>
    <xf numFmtId="0" fontId="92" fillId="49" borderId="101" xfId="0" applyFont="1" applyFill="1" applyBorder="1" applyAlignment="1">
      <alignment horizontal="center" vertical="center"/>
    </xf>
    <xf numFmtId="0" fontId="95" fillId="81" borderId="128" xfId="116" applyFont="1" applyFill="1" applyBorder="1" applyAlignment="1">
      <alignment horizontal="center" vertical="center"/>
    </xf>
    <xf numFmtId="0" fontId="92" fillId="49" borderId="33" xfId="0" applyFont="1" applyFill="1" applyBorder="1" applyAlignment="1">
      <alignment horizontal="center" vertical="center"/>
    </xf>
    <xf numFmtId="0" fontId="95" fillId="81" borderId="118" xfId="116" applyFont="1" applyFill="1" applyBorder="1" applyAlignment="1">
      <alignment horizontal="center" vertical="center" wrapText="1"/>
    </xf>
    <xf numFmtId="0" fontId="97" fillId="81" borderId="118" xfId="116" applyFont="1" applyFill="1" applyBorder="1" applyAlignment="1">
      <alignment horizontal="center" vertical="center"/>
    </xf>
    <xf numFmtId="0" fontId="88" fillId="0" borderId="223" xfId="0" applyFont="1" applyBorder="1" applyAlignment="1">
      <alignment horizontal="center" vertical="center"/>
    </xf>
    <xf numFmtId="0" fontId="103" fillId="81" borderId="7" xfId="116" applyFont="1" applyFill="1" applyBorder="1" applyAlignment="1">
      <alignment horizontal="center" vertical="center"/>
    </xf>
    <xf numFmtId="0" fontId="103" fillId="81" borderId="8" xfId="116" applyFont="1" applyFill="1" applyBorder="1" applyAlignment="1">
      <alignment horizontal="center" vertical="center"/>
    </xf>
    <xf numFmtId="0" fontId="103" fillId="81" borderId="41" xfId="116" applyFont="1" applyFill="1" applyBorder="1" applyAlignment="1">
      <alignment horizontal="center" vertical="center"/>
    </xf>
    <xf numFmtId="0" fontId="103" fillId="81" borderId="52" xfId="116" applyFont="1" applyFill="1" applyBorder="1" applyAlignment="1">
      <alignment horizontal="center" vertical="center"/>
    </xf>
    <xf numFmtId="0" fontId="103" fillId="81" borderId="0" xfId="116" applyFont="1" applyFill="1" applyAlignment="1">
      <alignment horizontal="center" vertical="center"/>
    </xf>
    <xf numFmtId="0" fontId="103" fillId="81" borderId="44" xfId="116" applyFont="1" applyFill="1" applyBorder="1" applyAlignment="1">
      <alignment horizontal="center" vertical="center"/>
    </xf>
    <xf numFmtId="0" fontId="95" fillId="81" borderId="103" xfId="116" applyFont="1" applyFill="1" applyBorder="1" applyAlignment="1">
      <alignment horizontal="center" vertical="center"/>
    </xf>
    <xf numFmtId="0" fontId="95" fillId="81" borderId="104" xfId="116" applyFont="1" applyFill="1" applyBorder="1" applyAlignment="1">
      <alignment horizontal="center" vertical="center"/>
    </xf>
    <xf numFmtId="0" fontId="95" fillId="81" borderId="105" xfId="116" applyFont="1" applyFill="1" applyBorder="1" applyAlignment="1">
      <alignment horizontal="center" vertical="center"/>
    </xf>
    <xf numFmtId="0" fontId="95" fillId="81" borderId="119" xfId="116" applyFont="1" applyFill="1" applyBorder="1" applyAlignment="1">
      <alignment horizontal="center" vertical="center"/>
    </xf>
    <xf numFmtId="0" fontId="95" fillId="81" borderId="121" xfId="116" applyFont="1" applyFill="1" applyBorder="1" applyAlignment="1">
      <alignment horizontal="center" vertical="center"/>
    </xf>
    <xf numFmtId="0" fontId="95" fillId="81" borderId="224" xfId="116" applyFont="1" applyFill="1" applyBorder="1" applyAlignment="1">
      <alignment horizontal="center" vertical="center"/>
    </xf>
    <xf numFmtId="0" fontId="70" fillId="66" borderId="3" xfId="1" applyFont="1" applyFill="1" applyBorder="1" applyAlignment="1" applyProtection="1">
      <alignment horizontal="center" vertical="center" wrapText="1"/>
    </xf>
    <xf numFmtId="0" fontId="70" fillId="66" borderId="11" xfId="1" applyFont="1" applyFill="1" applyBorder="1" applyAlignment="1" applyProtection="1">
      <alignment horizontal="center" vertical="center" wrapText="1"/>
    </xf>
    <xf numFmtId="0" fontId="70" fillId="66" borderId="65" xfId="1" applyFont="1" applyFill="1" applyBorder="1" applyAlignment="1" applyProtection="1">
      <alignment horizontal="center" vertical="center" wrapText="1"/>
    </xf>
    <xf numFmtId="0" fontId="118" fillId="50" borderId="7" xfId="116" applyFont="1" applyFill="1" applyBorder="1" applyAlignment="1">
      <alignment horizontal="center" vertical="center"/>
    </xf>
    <xf numFmtId="0" fontId="118" fillId="50" borderId="8" xfId="116" applyFont="1" applyFill="1" applyBorder="1" applyAlignment="1">
      <alignment horizontal="center" vertical="center"/>
    </xf>
    <xf numFmtId="0" fontId="118" fillId="50" borderId="41" xfId="116" applyFont="1" applyFill="1" applyBorder="1" applyAlignment="1">
      <alignment horizontal="center" vertical="center"/>
    </xf>
    <xf numFmtId="0" fontId="118" fillId="83" borderId="7" xfId="116" applyFont="1" applyFill="1" applyBorder="1" applyAlignment="1">
      <alignment horizontal="center" vertical="center"/>
    </xf>
    <xf numFmtId="0" fontId="118" fillId="83" borderId="8" xfId="116" applyFont="1" applyFill="1" applyBorder="1" applyAlignment="1">
      <alignment horizontal="center" vertical="center"/>
    </xf>
    <xf numFmtId="0" fontId="118" fillId="83" borderId="41" xfId="116" applyFont="1" applyFill="1" applyBorder="1" applyAlignment="1">
      <alignment horizontal="center" vertical="center"/>
    </xf>
    <xf numFmtId="0" fontId="95" fillId="81" borderId="129" xfId="116" applyFont="1" applyFill="1" applyBorder="1" applyAlignment="1">
      <alignment horizontal="center" vertical="center" wrapText="1"/>
    </xf>
    <xf numFmtId="0" fontId="95" fillId="81" borderId="100" xfId="116" applyFont="1" applyFill="1" applyBorder="1" applyAlignment="1">
      <alignment horizontal="center" vertical="center" wrapText="1"/>
    </xf>
    <xf numFmtId="0" fontId="95" fillId="81" borderId="130" xfId="116" applyFont="1" applyFill="1" applyBorder="1" applyAlignment="1">
      <alignment horizontal="center" vertical="center" wrapText="1"/>
    </xf>
    <xf numFmtId="0" fontId="92" fillId="49" borderId="19" xfId="0" applyFont="1" applyFill="1" applyBorder="1" applyAlignment="1">
      <alignment horizontal="center" vertical="center"/>
    </xf>
    <xf numFmtId="0" fontId="92" fillId="49" borderId="20" xfId="0" applyFont="1" applyFill="1" applyBorder="1" applyAlignment="1">
      <alignment horizontal="center" vertical="center"/>
    </xf>
    <xf numFmtId="0" fontId="92" fillId="49" borderId="21" xfId="0" applyFont="1" applyFill="1" applyBorder="1" applyAlignment="1">
      <alignment horizontal="center" vertical="center"/>
    </xf>
    <xf numFmtId="0" fontId="92" fillId="49" borderId="77" xfId="0" applyFont="1" applyFill="1" applyBorder="1" applyAlignment="1">
      <alignment horizontal="center" vertical="center"/>
    </xf>
    <xf numFmtId="0" fontId="95" fillId="81" borderId="127" xfId="116" applyFont="1" applyFill="1" applyBorder="1" applyAlignment="1">
      <alignment horizontal="center" vertical="center"/>
    </xf>
    <xf numFmtId="0" fontId="68" fillId="82" borderId="46" xfId="116" applyFont="1" applyFill="1" applyBorder="1" applyAlignment="1">
      <alignment horizontal="center" vertical="center"/>
    </xf>
    <xf numFmtId="0" fontId="68" fillId="82" borderId="9" xfId="116" applyFont="1" applyFill="1" applyBorder="1" applyAlignment="1">
      <alignment horizontal="center" vertical="center"/>
    </xf>
    <xf numFmtId="0" fontId="68" fillId="82" borderId="10" xfId="116" applyFont="1" applyFill="1" applyBorder="1" applyAlignment="1">
      <alignment horizontal="center" vertical="center"/>
    </xf>
    <xf numFmtId="0" fontId="95" fillId="81" borderId="128" xfId="116" applyFont="1" applyFill="1" applyBorder="1" applyAlignment="1">
      <alignment horizontal="center" vertical="center" wrapText="1"/>
    </xf>
    <xf numFmtId="0" fontId="70" fillId="60" borderId="52" xfId="116" applyFont="1" applyFill="1" applyBorder="1" applyAlignment="1">
      <alignment horizontal="center" vertical="center"/>
    </xf>
    <xf numFmtId="0" fontId="70" fillId="60" borderId="0" xfId="116" applyFont="1" applyFill="1" applyAlignment="1">
      <alignment horizontal="center" vertical="center"/>
    </xf>
    <xf numFmtId="0" fontId="70" fillId="60" borderId="44" xfId="116" applyFont="1" applyFill="1" applyBorder="1" applyAlignment="1">
      <alignment horizontal="center" vertical="center"/>
    </xf>
    <xf numFmtId="0" fontId="102" fillId="81" borderId="7" xfId="116" applyFont="1" applyFill="1" applyBorder="1" applyAlignment="1">
      <alignment horizontal="center" vertical="center"/>
    </xf>
    <xf numFmtId="0" fontId="102" fillId="81" borderId="8" xfId="116" applyFont="1" applyFill="1" applyBorder="1" applyAlignment="1">
      <alignment horizontal="center" vertical="center"/>
    </xf>
    <xf numFmtId="0" fontId="102" fillId="81" borderId="41" xfId="116" applyFont="1" applyFill="1" applyBorder="1" applyAlignment="1">
      <alignment horizontal="center" vertical="center"/>
    </xf>
    <xf numFmtId="0" fontId="102" fillId="81" borderId="52" xfId="116" applyFont="1" applyFill="1" applyBorder="1" applyAlignment="1">
      <alignment horizontal="center" vertical="center"/>
    </xf>
    <xf numFmtId="0" fontId="102" fillId="81" borderId="0" xfId="116" applyFont="1" applyFill="1" applyAlignment="1">
      <alignment horizontal="center" vertical="center"/>
    </xf>
    <xf numFmtId="0" fontId="102" fillId="81" borderId="44" xfId="116" applyFont="1" applyFill="1" applyBorder="1" applyAlignment="1">
      <alignment horizontal="center" vertical="center"/>
    </xf>
    <xf numFmtId="0" fontId="70" fillId="50" borderId="3" xfId="1" applyFont="1" applyFill="1" applyBorder="1" applyAlignment="1" applyProtection="1">
      <alignment horizontal="center" vertical="center"/>
    </xf>
    <xf numFmtId="0" fontId="68" fillId="86" borderId="11" xfId="1" applyFont="1" applyFill="1" applyBorder="1" applyAlignment="1" applyProtection="1">
      <alignment horizontal="center" vertical="center" wrapText="1"/>
    </xf>
    <xf numFmtId="0" fontId="68" fillId="86" borderId="65" xfId="1" applyFont="1" applyFill="1" applyBorder="1" applyAlignment="1" applyProtection="1">
      <alignment horizontal="center" vertical="center" wrapText="1"/>
    </xf>
    <xf numFmtId="0" fontId="70" fillId="87" borderId="76" xfId="1" applyFont="1" applyFill="1" applyBorder="1" applyAlignment="1" applyProtection="1">
      <alignment horizontal="center" vertical="center"/>
    </xf>
    <xf numFmtId="0" fontId="70" fillId="87" borderId="93" xfId="1" applyFont="1" applyFill="1" applyBorder="1" applyAlignment="1" applyProtection="1">
      <alignment horizontal="center" vertical="center"/>
    </xf>
    <xf numFmtId="0" fontId="70" fillId="87" borderId="94" xfId="1" applyFont="1" applyFill="1" applyBorder="1" applyAlignment="1" applyProtection="1">
      <alignment horizontal="center" vertical="center"/>
    </xf>
    <xf numFmtId="0" fontId="70" fillId="72" borderId="11" xfId="1" applyFont="1" applyFill="1" applyBorder="1" applyAlignment="1" applyProtection="1">
      <alignment horizontal="center" vertical="center" wrapText="1"/>
    </xf>
    <xf numFmtId="0" fontId="70" fillId="72" borderId="65" xfId="1" applyFont="1" applyFill="1" applyBorder="1" applyAlignment="1" applyProtection="1">
      <alignment horizontal="center" vertical="center" wrapText="1"/>
    </xf>
    <xf numFmtId="0" fontId="70" fillId="70" borderId="11" xfId="1" applyFont="1" applyFill="1" applyBorder="1" applyAlignment="1" applyProtection="1">
      <alignment horizontal="center" vertical="center" wrapText="1"/>
    </xf>
    <xf numFmtId="0" fontId="70" fillId="70" borderId="65" xfId="1" applyFont="1" applyFill="1" applyBorder="1" applyAlignment="1" applyProtection="1">
      <alignment horizontal="center" vertical="center" wrapText="1"/>
    </xf>
    <xf numFmtId="0" fontId="68" fillId="82" borderId="56" xfId="1" applyFont="1" applyFill="1" applyBorder="1" applyAlignment="1" applyProtection="1">
      <alignment horizontal="center" vertical="center" wrapText="1"/>
    </xf>
    <xf numFmtId="0" fontId="68" fillId="82" borderId="66" xfId="1" applyFont="1" applyFill="1" applyBorder="1" applyAlignment="1" applyProtection="1">
      <alignment horizontal="center" vertical="center" wrapText="1"/>
    </xf>
    <xf numFmtId="0" fontId="70" fillId="56" borderId="77" xfId="1" applyFont="1" applyFill="1" applyBorder="1" applyAlignment="1" applyProtection="1">
      <alignment horizontal="center" vertical="center" wrapText="1"/>
    </xf>
    <xf numFmtId="0" fontId="70" fillId="56" borderId="33" xfId="1" applyFont="1" applyFill="1" applyBorder="1" applyAlignment="1" applyProtection="1">
      <alignment horizontal="center" vertical="center" wrapText="1"/>
    </xf>
    <xf numFmtId="0" fontId="70" fillId="56" borderId="19" xfId="1" applyFont="1" applyFill="1" applyBorder="1" applyAlignment="1" applyProtection="1">
      <alignment horizontal="center" vertical="center" wrapText="1"/>
    </xf>
    <xf numFmtId="0" fontId="70" fillId="56" borderId="78" xfId="1" applyFont="1" applyFill="1" applyBorder="1" applyAlignment="1" applyProtection="1">
      <alignment horizontal="center" vertical="center" wrapText="1"/>
    </xf>
    <xf numFmtId="0" fontId="70" fillId="70" borderId="97" xfId="1" applyFont="1" applyFill="1" applyBorder="1" applyAlignment="1" applyProtection="1">
      <alignment horizontal="center" vertical="center"/>
    </xf>
    <xf numFmtId="0" fontId="70" fillId="70" borderId="12" xfId="1" applyFont="1" applyFill="1" applyBorder="1" applyAlignment="1" applyProtection="1">
      <alignment horizontal="center" vertical="center"/>
    </xf>
    <xf numFmtId="0" fontId="70" fillId="70" borderId="16" xfId="1" applyFont="1" applyFill="1" applyBorder="1" applyAlignment="1" applyProtection="1">
      <alignment horizontal="center" vertical="center"/>
    </xf>
    <xf numFmtId="0" fontId="70" fillId="70" borderId="91" xfId="1" applyFont="1" applyFill="1" applyBorder="1" applyAlignment="1" applyProtection="1">
      <alignment horizontal="center" vertical="center"/>
    </xf>
    <xf numFmtId="0" fontId="70" fillId="66" borderId="56" xfId="1" applyFont="1" applyFill="1" applyBorder="1" applyAlignment="1" applyProtection="1">
      <alignment horizontal="center" vertical="center" wrapText="1"/>
    </xf>
    <xf numFmtId="0" fontId="70" fillId="66" borderId="66" xfId="1" applyFont="1" applyFill="1" applyBorder="1" applyAlignment="1" applyProtection="1">
      <alignment horizontal="center" vertical="center" wrapText="1"/>
    </xf>
    <xf numFmtId="0" fontId="70" fillId="87" borderId="54" xfId="1" applyFont="1" applyFill="1" applyBorder="1" applyAlignment="1" applyProtection="1">
      <alignment horizontal="center" vertical="center" wrapText="1"/>
    </xf>
    <xf numFmtId="0" fontId="70" fillId="87" borderId="73" xfId="1" applyFont="1" applyFill="1" applyBorder="1" applyAlignment="1" applyProtection="1">
      <alignment horizontal="center" vertical="center" wrapText="1"/>
    </xf>
    <xf numFmtId="0" fontId="70" fillId="87" borderId="11" xfId="1" applyFont="1" applyFill="1" applyBorder="1" applyAlignment="1" applyProtection="1">
      <alignment horizontal="center" vertical="center" wrapText="1"/>
    </xf>
    <xf numFmtId="0" fontId="70" fillId="87" borderId="65" xfId="1" applyFont="1" applyFill="1" applyBorder="1" applyAlignment="1" applyProtection="1">
      <alignment horizontal="center" vertical="center" wrapText="1"/>
    </xf>
    <xf numFmtId="0" fontId="92" fillId="49" borderId="120" xfId="0" applyFont="1" applyFill="1" applyBorder="1" applyAlignment="1">
      <alignment horizontal="center" vertical="center"/>
    </xf>
    <xf numFmtId="0" fontId="84" fillId="89" borderId="2" xfId="116" applyFont="1" applyFill="1" applyBorder="1" applyAlignment="1">
      <alignment horizontal="center" vertical="center"/>
    </xf>
    <xf numFmtId="0" fontId="84" fillId="89" borderId="3" xfId="116" applyFont="1" applyFill="1" applyBorder="1" applyAlignment="1">
      <alignment horizontal="center" vertical="center"/>
    </xf>
    <xf numFmtId="0" fontId="84" fillId="89" borderId="72" xfId="116" applyFont="1" applyFill="1" applyBorder="1" applyAlignment="1">
      <alignment horizontal="center" vertical="center"/>
    </xf>
    <xf numFmtId="0" fontId="84" fillId="89" borderId="62" xfId="116" applyFont="1" applyFill="1" applyBorder="1" applyAlignment="1">
      <alignment horizontal="center" vertical="center"/>
    </xf>
    <xf numFmtId="0" fontId="84" fillId="89" borderId="73" xfId="116" applyFont="1" applyFill="1" applyBorder="1" applyAlignment="1">
      <alignment horizontal="center" vertical="center"/>
    </xf>
    <xf numFmtId="0" fontId="84" fillId="89" borderId="65" xfId="116" applyFont="1" applyFill="1" applyBorder="1" applyAlignment="1">
      <alignment horizontal="center" vertical="center"/>
    </xf>
    <xf numFmtId="0" fontId="84" fillId="89" borderId="74" xfId="116" applyFont="1" applyFill="1" applyBorder="1" applyAlignment="1">
      <alignment horizontal="center" vertical="center"/>
    </xf>
    <xf numFmtId="0" fontId="84" fillId="89" borderId="66" xfId="116" applyFont="1" applyFill="1" applyBorder="1" applyAlignment="1">
      <alignment horizontal="center" vertical="center"/>
    </xf>
    <xf numFmtId="0" fontId="70" fillId="60" borderId="7" xfId="116" applyFont="1" applyFill="1" applyBorder="1" applyAlignment="1">
      <alignment horizontal="center" vertical="center"/>
    </xf>
    <xf numFmtId="0" fontId="70" fillId="60" borderId="8" xfId="116" applyFont="1" applyFill="1" applyBorder="1" applyAlignment="1">
      <alignment horizontal="center" vertical="center"/>
    </xf>
    <xf numFmtId="0" fontId="70" fillId="60" borderId="98" xfId="116" applyFont="1" applyFill="1" applyBorder="1" applyAlignment="1">
      <alignment horizontal="center" vertical="center"/>
    </xf>
    <xf numFmtId="0" fontId="175" fillId="60" borderId="6" xfId="116" applyFont="1" applyFill="1" applyBorder="1" applyAlignment="1">
      <alignment horizontal="center" vertical="center"/>
    </xf>
    <xf numFmtId="0" fontId="70" fillId="60" borderId="41" xfId="116" applyFont="1" applyFill="1" applyBorder="1" applyAlignment="1">
      <alignment horizontal="center" vertical="center"/>
    </xf>
    <xf numFmtId="0" fontId="95" fillId="81" borderId="117" xfId="116" applyFont="1" applyFill="1" applyBorder="1" applyAlignment="1">
      <alignment horizontal="center" vertical="center"/>
    </xf>
    <xf numFmtId="0" fontId="70" fillId="70" borderId="54" xfId="1" applyFont="1" applyFill="1" applyBorder="1" applyAlignment="1" applyProtection="1">
      <alignment horizontal="center" vertical="center" wrapText="1"/>
    </xf>
    <xf numFmtId="0" fontId="70" fillId="70" borderId="73" xfId="1" applyFont="1" applyFill="1" applyBorder="1" applyAlignment="1" applyProtection="1">
      <alignment horizontal="center" vertical="center" wrapText="1"/>
    </xf>
    <xf numFmtId="0" fontId="68" fillId="86" borderId="11" xfId="1" applyFont="1" applyFill="1" applyBorder="1" applyAlignment="1" applyProtection="1">
      <alignment horizontal="center" vertical="center"/>
    </xf>
    <xf numFmtId="0" fontId="68" fillId="86" borderId="65" xfId="1" applyFont="1" applyFill="1" applyBorder="1" applyAlignment="1" applyProtection="1">
      <alignment horizontal="center" vertical="center"/>
    </xf>
    <xf numFmtId="0" fontId="97" fillId="81" borderId="3" xfId="1" applyFont="1" applyFill="1" applyBorder="1" applyAlignment="1" applyProtection="1">
      <alignment horizontal="center" vertical="center" wrapText="1"/>
    </xf>
    <xf numFmtId="0" fontId="97" fillId="81" borderId="11" xfId="1" applyFont="1" applyFill="1" applyBorder="1" applyAlignment="1" applyProtection="1">
      <alignment horizontal="center" vertical="center" wrapText="1"/>
    </xf>
    <xf numFmtId="0" fontId="97" fillId="81" borderId="65" xfId="1" applyFont="1" applyFill="1" applyBorder="1" applyAlignment="1" applyProtection="1">
      <alignment horizontal="center" vertical="center" wrapText="1"/>
    </xf>
    <xf numFmtId="0" fontId="157" fillId="106" borderId="76" xfId="0" applyFont="1" applyFill="1" applyBorder="1" applyAlignment="1">
      <alignment wrapText="1"/>
    </xf>
    <xf numFmtId="0" fontId="157" fillId="106" borderId="93" xfId="0" applyFont="1" applyFill="1" applyBorder="1" applyAlignment="1">
      <alignment wrapText="1"/>
    </xf>
    <xf numFmtId="0" fontId="157" fillId="106" borderId="240" xfId="0" applyFont="1" applyFill="1" applyBorder="1" applyAlignment="1">
      <alignment wrapText="1"/>
    </xf>
    <xf numFmtId="0" fontId="68" fillId="86" borderId="91" xfId="116" applyFont="1" applyFill="1" applyBorder="1" applyAlignment="1" applyProtection="1">
      <alignment horizontal="center" vertical="center"/>
      <protection locked="0"/>
    </xf>
    <xf numFmtId="0" fontId="88" fillId="69" borderId="95" xfId="0" applyFont="1" applyFill="1" applyBorder="1" applyAlignment="1">
      <alignment horizontal="center" vertical="center"/>
    </xf>
    <xf numFmtId="0" fontId="88" fillId="69" borderId="18" xfId="0" applyFont="1" applyFill="1" applyBorder="1" applyAlignment="1">
      <alignment horizontal="center" vertical="center"/>
    </xf>
    <xf numFmtId="0" fontId="88" fillId="69" borderId="1" xfId="0" applyFont="1" applyFill="1" applyBorder="1" applyAlignment="1">
      <alignment horizontal="center" vertical="center"/>
    </xf>
    <xf numFmtId="0" fontId="70" fillId="72" borderId="11" xfId="1" applyFont="1" applyFill="1" applyBorder="1" applyAlignment="1" applyProtection="1">
      <alignment horizontal="center" vertical="center"/>
    </xf>
    <xf numFmtId="0" fontId="70" fillId="66" borderId="2" xfId="1" applyFont="1" applyFill="1" applyBorder="1" applyAlignment="1" applyProtection="1">
      <alignment horizontal="center" vertical="center" wrapText="1"/>
    </xf>
    <xf numFmtId="0" fontId="70" fillId="66" borderId="54" xfId="1" applyFont="1" applyFill="1" applyBorder="1" applyAlignment="1" applyProtection="1">
      <alignment horizontal="center" vertical="center" wrapText="1"/>
    </xf>
    <xf numFmtId="0" fontId="70" fillId="66" borderId="73" xfId="1" applyFont="1" applyFill="1" applyBorder="1" applyAlignment="1" applyProtection="1">
      <alignment horizontal="center" vertical="center" wrapText="1"/>
    </xf>
    <xf numFmtId="0" fontId="70" fillId="52" borderId="2" xfId="116" applyFont="1" applyFill="1" applyBorder="1" applyAlignment="1">
      <alignment horizontal="center" vertical="center" wrapText="1"/>
    </xf>
    <xf numFmtId="0" fontId="70" fillId="52" borderId="48" xfId="116" applyFont="1" applyFill="1" applyBorder="1" applyAlignment="1">
      <alignment horizontal="center" vertical="center" wrapText="1"/>
    </xf>
    <xf numFmtId="0" fontId="70" fillId="52" borderId="62" xfId="116" applyFont="1" applyFill="1" applyBorder="1" applyAlignment="1">
      <alignment horizontal="center" vertical="center" wrapText="1"/>
    </xf>
    <xf numFmtId="0" fontId="70" fillId="52" borderId="54" xfId="116" applyFont="1" applyFill="1" applyBorder="1" applyAlignment="1">
      <alignment horizontal="center" vertical="center" wrapText="1"/>
    </xf>
    <xf numFmtId="0" fontId="70" fillId="52" borderId="57" xfId="116" applyFont="1" applyFill="1" applyBorder="1" applyAlignment="1">
      <alignment horizontal="center" vertical="center" wrapText="1"/>
    </xf>
    <xf numFmtId="0" fontId="70" fillId="52" borderId="56" xfId="116" applyFont="1" applyFill="1" applyBorder="1" applyAlignment="1">
      <alignment horizontal="center" vertical="center" wrapText="1"/>
    </xf>
    <xf numFmtId="0" fontId="70" fillId="60" borderId="2" xfId="116" applyFont="1" applyFill="1" applyBorder="1" applyAlignment="1">
      <alignment horizontal="center" vertical="center"/>
    </xf>
    <xf numFmtId="0" fontId="70" fillId="60" borderId="3" xfId="116" applyFont="1" applyFill="1" applyBorder="1" applyAlignment="1">
      <alignment horizontal="center" vertical="center"/>
    </xf>
    <xf numFmtId="0" fontId="70" fillId="60" borderId="62" xfId="116" applyFont="1" applyFill="1" applyBorder="1" applyAlignment="1">
      <alignment horizontal="center" vertical="center"/>
    </xf>
    <xf numFmtId="0" fontId="70" fillId="60" borderId="54" xfId="116" applyFont="1" applyFill="1" applyBorder="1" applyAlignment="1">
      <alignment horizontal="center" vertical="center"/>
    </xf>
    <xf numFmtId="0" fontId="70" fillId="60" borderId="11" xfId="116" applyFont="1" applyFill="1" applyBorder="1" applyAlignment="1">
      <alignment horizontal="center" vertical="center"/>
    </xf>
    <xf numFmtId="0" fontId="70" fillId="60" borderId="56" xfId="116" applyFont="1" applyFill="1" applyBorder="1" applyAlignment="1">
      <alignment horizontal="center" vertical="center"/>
    </xf>
    <xf numFmtId="0" fontId="94" fillId="49" borderId="11" xfId="116" applyFont="1" applyFill="1" applyBorder="1" applyAlignment="1">
      <alignment horizontal="center" vertical="center"/>
    </xf>
    <xf numFmtId="0" fontId="94" fillId="49" borderId="56" xfId="116" applyFont="1" applyFill="1" applyBorder="1" applyAlignment="1">
      <alignment horizontal="center" vertical="center"/>
    </xf>
    <xf numFmtId="0" fontId="68" fillId="82" borderId="8" xfId="116" applyFont="1" applyFill="1" applyBorder="1" applyAlignment="1">
      <alignment horizontal="center" vertical="center"/>
    </xf>
    <xf numFmtId="0" fontId="68" fillId="82" borderId="41" xfId="116" applyFont="1" applyFill="1" applyBorder="1" applyAlignment="1">
      <alignment horizontal="center" vertical="center"/>
    </xf>
    <xf numFmtId="0" fontId="68" fillId="82" borderId="0" xfId="116" applyFont="1" applyFill="1" applyAlignment="1">
      <alignment horizontal="center" vertical="center"/>
    </xf>
    <xf numFmtId="0" fontId="68" fillId="82" borderId="44" xfId="116" applyFont="1" applyFill="1" applyBorder="1" applyAlignment="1">
      <alignment horizontal="center" vertical="center"/>
    </xf>
    <xf numFmtId="0" fontId="97" fillId="81" borderId="52" xfId="1" applyFont="1" applyFill="1" applyBorder="1" applyAlignment="1" applyProtection="1">
      <alignment horizontal="center" vertical="center" wrapText="1"/>
    </xf>
    <xf numFmtId="0" fontId="97" fillId="81" borderId="0" xfId="1" applyFont="1" applyFill="1" applyAlignment="1" applyProtection="1">
      <alignment horizontal="center" vertical="center" wrapText="1"/>
    </xf>
    <xf numFmtId="0" fontId="97" fillId="81" borderId="44" xfId="1" applyFont="1" applyFill="1" applyBorder="1" applyAlignment="1" applyProtection="1">
      <alignment horizontal="center" vertical="center" wrapText="1"/>
    </xf>
    <xf numFmtId="0" fontId="70" fillId="56" borderId="52" xfId="1" applyFont="1" applyFill="1" applyBorder="1" applyAlignment="1" applyProtection="1">
      <alignment horizontal="center" vertical="center" wrapText="1"/>
    </xf>
    <xf numFmtId="0" fontId="70" fillId="56" borderId="0" xfId="1" applyFont="1" applyFill="1" applyAlignment="1" applyProtection="1">
      <alignment horizontal="center" vertical="center" wrapText="1"/>
    </xf>
    <xf numFmtId="0" fontId="70" fillId="56" borderId="44" xfId="1" applyFont="1" applyFill="1" applyBorder="1" applyAlignment="1" applyProtection="1">
      <alignment horizontal="center" vertical="center" wrapText="1"/>
    </xf>
    <xf numFmtId="0" fontId="63" fillId="60" borderId="15" xfId="116" applyFont="1" applyFill="1" applyBorder="1" applyAlignment="1">
      <alignment horizontal="center" vertical="center" wrapText="1"/>
    </xf>
    <xf numFmtId="0" fontId="63" fillId="60" borderId="84" xfId="116" applyFont="1" applyFill="1" applyBorder="1" applyAlignment="1">
      <alignment horizontal="center" vertical="center" wrapText="1"/>
    </xf>
    <xf numFmtId="0" fontId="70" fillId="72" borderId="7" xfId="1" applyFont="1" applyFill="1" applyBorder="1" applyAlignment="1" applyProtection="1">
      <alignment horizontal="center" vertical="center" wrapText="1"/>
    </xf>
    <xf numFmtId="0" fontId="70" fillId="72" borderId="98" xfId="1" applyFont="1" applyFill="1" applyBorder="1" applyAlignment="1" applyProtection="1">
      <alignment horizontal="center" vertical="center" wrapText="1"/>
    </xf>
    <xf numFmtId="0" fontId="70" fillId="72" borderId="82" xfId="1" applyFont="1" applyFill="1" applyBorder="1" applyAlignment="1" applyProtection="1">
      <alignment horizontal="center" vertical="center" wrapText="1"/>
    </xf>
    <xf numFmtId="0" fontId="70" fillId="72" borderId="21" xfId="1" applyFont="1" applyFill="1" applyBorder="1" applyAlignment="1" applyProtection="1">
      <alignment horizontal="center" vertical="center" wrapText="1"/>
    </xf>
    <xf numFmtId="0" fontId="70" fillId="72" borderId="6" xfId="1" applyFont="1" applyFill="1" applyBorder="1" applyAlignment="1" applyProtection="1">
      <alignment horizontal="center" vertical="center" wrapText="1"/>
    </xf>
    <xf numFmtId="0" fontId="70" fillId="72" borderId="19" xfId="1" applyFont="1" applyFill="1" applyBorder="1" applyAlignment="1" applyProtection="1">
      <alignment horizontal="center" vertical="center" wrapText="1"/>
    </xf>
    <xf numFmtId="0" fontId="70" fillId="87" borderId="5" xfId="1" applyFont="1" applyFill="1" applyBorder="1" applyAlignment="1" applyProtection="1">
      <alignment horizontal="center" vertical="center" wrapText="1"/>
    </xf>
    <xf numFmtId="0" fontId="70" fillId="87" borderId="18" xfId="1" applyFont="1" applyFill="1" applyBorder="1" applyAlignment="1" applyProtection="1">
      <alignment horizontal="center" vertical="center" wrapText="1"/>
    </xf>
    <xf numFmtId="0" fontId="70" fillId="87" borderId="64" xfId="1" applyFont="1" applyFill="1" applyBorder="1" applyAlignment="1" applyProtection="1">
      <alignment horizontal="center" vertical="center" wrapText="1"/>
    </xf>
    <xf numFmtId="0" fontId="70" fillId="90" borderId="11" xfId="1" applyFont="1" applyFill="1" applyBorder="1" applyAlignment="1" applyProtection="1">
      <alignment horizontal="center" vertical="center" wrapText="1"/>
    </xf>
    <xf numFmtId="0" fontId="70" fillId="70" borderId="2" xfId="1" applyFont="1" applyFill="1" applyBorder="1" applyAlignment="1" applyProtection="1">
      <alignment horizontal="center" vertical="center" wrapText="1"/>
    </xf>
    <xf numFmtId="0" fontId="70" fillId="52" borderId="3" xfId="1" applyFont="1" applyFill="1" applyBorder="1" applyAlignment="1" applyProtection="1">
      <alignment horizontal="center" vertical="center"/>
    </xf>
    <xf numFmtId="0" fontId="70" fillId="52" borderId="11" xfId="1" applyFont="1" applyFill="1" applyBorder="1" applyAlignment="1" applyProtection="1">
      <alignment horizontal="center" vertical="center"/>
    </xf>
    <xf numFmtId="0" fontId="70" fillId="49" borderId="3" xfId="1" applyFont="1" applyFill="1" applyBorder="1" applyAlignment="1" applyProtection="1">
      <alignment horizontal="center" vertical="center" wrapText="1"/>
    </xf>
    <xf numFmtId="0" fontId="120" fillId="49" borderId="7" xfId="1" applyFont="1" applyFill="1" applyBorder="1" applyAlignment="1" applyProtection="1">
      <alignment horizontal="center" vertical="center" wrapText="1"/>
    </xf>
    <xf numFmtId="0" fontId="120" fillId="49" borderId="8" xfId="1" applyFont="1" applyFill="1" applyBorder="1" applyAlignment="1" applyProtection="1">
      <alignment horizontal="center" vertical="center" wrapText="1"/>
    </xf>
    <xf numFmtId="0" fontId="120" fillId="49" borderId="41" xfId="1" applyFont="1" applyFill="1" applyBorder="1" applyAlignment="1" applyProtection="1">
      <alignment horizontal="center" vertical="center" wrapText="1"/>
    </xf>
    <xf numFmtId="0" fontId="120" fillId="49" borderId="52" xfId="1" applyFont="1" applyFill="1" applyBorder="1" applyAlignment="1" applyProtection="1">
      <alignment horizontal="center" vertical="center" wrapText="1"/>
    </xf>
    <xf numFmtId="0" fontId="120" fillId="49" borderId="0" xfId="1" applyFont="1" applyFill="1" applyAlignment="1" applyProtection="1">
      <alignment horizontal="center" vertical="center" wrapText="1"/>
    </xf>
    <xf numFmtId="0" fontId="120" fillId="49" borderId="44" xfId="1" applyFont="1" applyFill="1" applyBorder="1" applyAlignment="1" applyProtection="1">
      <alignment horizontal="center" vertical="center" wrapText="1"/>
    </xf>
    <xf numFmtId="0" fontId="120" fillId="49" borderId="45" xfId="1" applyFont="1" applyFill="1" applyBorder="1" applyAlignment="1" applyProtection="1">
      <alignment horizontal="center" vertical="center" wrapText="1"/>
    </xf>
    <xf numFmtId="0" fontId="120" fillId="49" borderId="37" xfId="1" applyFont="1" applyFill="1" applyBorder="1" applyAlignment="1" applyProtection="1">
      <alignment horizontal="center" vertical="center" wrapText="1"/>
    </xf>
    <xf numFmtId="0" fontId="120" fillId="49" borderId="36" xfId="1" applyFont="1" applyFill="1" applyBorder="1" applyAlignment="1" applyProtection="1">
      <alignment horizontal="center" vertical="center" wrapText="1"/>
    </xf>
    <xf numFmtId="0" fontId="70" fillId="92" borderId="3" xfId="1" applyFont="1" applyFill="1" applyBorder="1" applyAlignment="1" applyProtection="1">
      <alignment horizontal="center" vertical="center" wrapText="1"/>
    </xf>
    <xf numFmtId="0" fontId="70" fillId="92" borderId="11" xfId="1" applyFont="1" applyFill="1" applyBorder="1" applyAlignment="1" applyProtection="1">
      <alignment horizontal="center" vertical="center" wrapText="1"/>
    </xf>
    <xf numFmtId="0" fontId="70" fillId="92" borderId="65" xfId="1" applyFont="1" applyFill="1" applyBorder="1" applyAlignment="1" applyProtection="1">
      <alignment horizontal="center" vertical="center" wrapText="1"/>
    </xf>
    <xf numFmtId="0" fontId="70" fillId="85" borderId="2" xfId="1" applyFont="1" applyFill="1" applyBorder="1" applyAlignment="1" applyProtection="1">
      <alignment horizontal="center" vertical="center" wrapText="1"/>
    </xf>
    <xf numFmtId="0" fontId="70" fillId="85" borderId="3" xfId="1" applyFont="1" applyFill="1" applyBorder="1" applyAlignment="1" applyProtection="1">
      <alignment horizontal="center" vertical="center" wrapText="1"/>
    </xf>
    <xf numFmtId="0" fontId="70" fillId="85" borderId="62" xfId="1" applyFont="1" applyFill="1" applyBorder="1" applyAlignment="1" applyProtection="1">
      <alignment horizontal="center" vertical="center" wrapText="1"/>
    </xf>
    <xf numFmtId="0" fontId="70" fillId="85" borderId="54" xfId="1" applyFont="1" applyFill="1" applyBorder="1" applyAlignment="1" applyProtection="1">
      <alignment horizontal="center" vertical="center" wrapText="1"/>
    </xf>
    <xf numFmtId="0" fontId="70" fillId="85" borderId="11" xfId="1" applyFont="1" applyFill="1" applyBorder="1" applyAlignment="1" applyProtection="1">
      <alignment horizontal="center" vertical="center" wrapText="1"/>
    </xf>
    <xf numFmtId="0" fontId="70" fillId="85" borderId="56" xfId="1" applyFont="1" applyFill="1" applyBorder="1" applyAlignment="1" applyProtection="1">
      <alignment horizontal="center" vertical="center" wrapText="1"/>
    </xf>
    <xf numFmtId="0" fontId="70" fillId="50" borderId="5" xfId="1" applyFont="1" applyFill="1" applyBorder="1" applyAlignment="1" applyProtection="1">
      <alignment horizontal="center" vertical="center" wrapText="1"/>
    </xf>
    <xf numFmtId="0" fontId="70" fillId="50" borderId="18" xfId="1" applyFont="1" applyFill="1" applyBorder="1" applyAlignment="1" applyProtection="1">
      <alignment horizontal="center" vertical="center" wrapText="1"/>
    </xf>
    <xf numFmtId="0" fontId="70" fillId="50" borderId="64" xfId="1" applyFont="1" applyFill="1" applyBorder="1" applyAlignment="1" applyProtection="1">
      <alignment horizontal="center" vertical="center" wrapText="1"/>
    </xf>
    <xf numFmtId="0" fontId="68" fillId="60" borderId="40" xfId="116" applyFont="1" applyFill="1" applyBorder="1" applyAlignment="1" applyProtection="1">
      <alignment horizontal="center" vertical="center"/>
      <protection locked="0"/>
    </xf>
    <xf numFmtId="0" fontId="68" fillId="60" borderId="43" xfId="116" applyFont="1" applyFill="1" applyBorder="1" applyAlignment="1" applyProtection="1">
      <alignment horizontal="center" vertical="center"/>
      <protection locked="0"/>
    </xf>
    <xf numFmtId="0" fontId="68" fillId="60" borderId="35" xfId="116" applyFont="1" applyFill="1" applyBorder="1" applyAlignment="1" applyProtection="1">
      <alignment horizontal="center" vertical="center"/>
      <protection locked="0"/>
    </xf>
    <xf numFmtId="0" fontId="70" fillId="55" borderId="3" xfId="1" applyFont="1" applyFill="1" applyBorder="1" applyAlignment="1" applyProtection="1">
      <alignment horizontal="center" vertical="center" wrapText="1"/>
    </xf>
    <xf numFmtId="0" fontId="70" fillId="55" borderId="11" xfId="1" applyFont="1" applyFill="1" applyBorder="1" applyAlignment="1" applyProtection="1">
      <alignment horizontal="center" vertical="center" wrapText="1"/>
    </xf>
    <xf numFmtId="0" fontId="70" fillId="55" borderId="65" xfId="1" applyFont="1" applyFill="1" applyBorder="1" applyAlignment="1" applyProtection="1">
      <alignment horizontal="center" vertical="center" wrapText="1"/>
    </xf>
    <xf numFmtId="0" fontId="70" fillId="69" borderId="3" xfId="1" applyFont="1" applyFill="1" applyBorder="1" applyAlignment="1" applyProtection="1">
      <alignment horizontal="center" vertical="center" wrapText="1"/>
    </xf>
    <xf numFmtId="0" fontId="70" fillId="69" borderId="11" xfId="1" applyFont="1" applyFill="1" applyBorder="1" applyAlignment="1" applyProtection="1">
      <alignment horizontal="center" vertical="center" wrapText="1"/>
    </xf>
    <xf numFmtId="0" fontId="70" fillId="69" borderId="65" xfId="1" applyFont="1" applyFill="1" applyBorder="1" applyAlignment="1" applyProtection="1">
      <alignment horizontal="center" vertical="center" wrapText="1"/>
    </xf>
    <xf numFmtId="0" fontId="70" fillId="70" borderId="3" xfId="1" applyFont="1" applyFill="1" applyBorder="1" applyAlignment="1" applyProtection="1">
      <alignment horizontal="center" vertical="center" wrapText="1"/>
    </xf>
    <xf numFmtId="0" fontId="104" fillId="50" borderId="11" xfId="1" applyFont="1" applyFill="1" applyBorder="1" applyAlignment="1">
      <alignment horizontal="left" vertical="center" wrapText="1"/>
    </xf>
    <xf numFmtId="0" fontId="104" fillId="52" borderId="11" xfId="1" applyFont="1" applyFill="1" applyBorder="1" applyAlignment="1">
      <alignment horizontal="left" vertical="center" wrapText="1"/>
    </xf>
    <xf numFmtId="0" fontId="55" fillId="0" borderId="11" xfId="0" applyFont="1" applyBorder="1" applyAlignment="1">
      <alignment horizontal="center"/>
    </xf>
    <xf numFmtId="0" fontId="168" fillId="0" borderId="11" xfId="0" applyFont="1" applyBorder="1" applyAlignment="1">
      <alignment horizontal="center" vertical="center"/>
    </xf>
    <xf numFmtId="0" fontId="104" fillId="50" borderId="11" xfId="116" applyFont="1" applyFill="1" applyBorder="1" applyAlignment="1">
      <alignment horizontal="left" vertical="center" wrapText="1"/>
    </xf>
    <xf numFmtId="0" fontId="119" fillId="50" borderId="13" xfId="116" applyFont="1" applyFill="1" applyBorder="1" applyAlignment="1">
      <alignment horizontal="center" vertical="center" wrapText="1"/>
    </xf>
    <xf numFmtId="0" fontId="119" fillId="50" borderId="57" xfId="116" applyFont="1" applyFill="1" applyBorder="1" applyAlignment="1">
      <alignment horizontal="center" vertical="center" wrapText="1"/>
    </xf>
    <xf numFmtId="0" fontId="119" fillId="50" borderId="14" xfId="116" applyFont="1" applyFill="1" applyBorder="1" applyAlignment="1">
      <alignment horizontal="center" vertical="center" wrapText="1"/>
    </xf>
    <xf numFmtId="0" fontId="104" fillId="52" borderId="13" xfId="1" applyFont="1" applyFill="1" applyBorder="1" applyAlignment="1">
      <alignment horizontal="center" vertical="center" wrapText="1"/>
    </xf>
    <xf numFmtId="0" fontId="104" fillId="52" borderId="57" xfId="1" applyFont="1" applyFill="1" applyBorder="1" applyAlignment="1">
      <alignment horizontal="center" vertical="center" wrapText="1"/>
    </xf>
    <xf numFmtId="0" fontId="104" fillId="52" borderId="14" xfId="1" applyFont="1" applyFill="1" applyBorder="1" applyAlignment="1">
      <alignment horizontal="center" vertical="center" wrapText="1"/>
    </xf>
    <xf numFmtId="0" fontId="134" fillId="50" borderId="13" xfId="1" applyFont="1" applyFill="1" applyBorder="1" applyAlignment="1">
      <alignment horizontal="center" vertical="center" wrapText="1"/>
    </xf>
    <xf numFmtId="0" fontId="134" fillId="50" borderId="57" xfId="1" applyFont="1" applyFill="1" applyBorder="1" applyAlignment="1">
      <alignment horizontal="center" vertical="center" wrapText="1"/>
    </xf>
    <xf numFmtId="0" fontId="134" fillId="50" borderId="14" xfId="1" applyFont="1" applyFill="1" applyBorder="1" applyAlignment="1">
      <alignment horizontal="center" vertical="center" wrapText="1"/>
    </xf>
    <xf numFmtId="0" fontId="157" fillId="106" borderId="4" xfId="0" applyFont="1" applyFill="1" applyBorder="1" applyAlignment="1">
      <alignment vertical="center" wrapText="1"/>
    </xf>
    <xf numFmtId="0" fontId="157" fillId="106" borderId="95" xfId="0" applyFont="1" applyFill="1" applyBorder="1" applyAlignment="1">
      <alignment vertical="center" wrapText="1"/>
    </xf>
    <xf numFmtId="0" fontId="157" fillId="106" borderId="239" xfId="0" applyFont="1" applyFill="1" applyBorder="1" applyAlignment="1">
      <alignment vertical="center" wrapText="1"/>
    </xf>
    <xf numFmtId="0" fontId="157" fillId="106" borderId="5" xfId="0" applyFont="1" applyFill="1" applyBorder="1" applyAlignment="1">
      <alignment vertical="center" wrapText="1"/>
    </xf>
    <xf numFmtId="0" fontId="157" fillId="106" borderId="18" xfId="0" applyFont="1" applyFill="1" applyBorder="1" applyAlignment="1">
      <alignment vertical="center" wrapText="1"/>
    </xf>
    <xf numFmtId="0" fontId="157" fillId="106" borderId="231" xfId="0" applyFont="1" applyFill="1" applyBorder="1" applyAlignment="1">
      <alignment vertical="center" wrapText="1"/>
    </xf>
    <xf numFmtId="17" fontId="157" fillId="106" borderId="5" xfId="0" applyNumberFormat="1" applyFont="1" applyFill="1" applyBorder="1" applyAlignment="1">
      <alignment vertical="center" wrapText="1"/>
    </xf>
    <xf numFmtId="0" fontId="170" fillId="114" borderId="76" xfId="0" applyFont="1" applyFill="1" applyBorder="1" applyAlignment="1">
      <alignment vertical="center"/>
    </xf>
    <xf numFmtId="0" fontId="170" fillId="114" borderId="93" xfId="0" applyFont="1" applyFill="1" applyBorder="1" applyAlignment="1">
      <alignment vertical="center"/>
    </xf>
    <xf numFmtId="0" fontId="170" fillId="114" borderId="240" xfId="0" applyFont="1" applyFill="1" applyBorder="1" applyAlignment="1">
      <alignment vertical="center"/>
    </xf>
    <xf numFmtId="0" fontId="157" fillId="106" borderId="76" xfId="0" applyFont="1" applyFill="1" applyBorder="1" applyAlignment="1">
      <alignment vertical="center" wrapText="1"/>
    </xf>
    <xf numFmtId="0" fontId="157" fillId="106" borderId="93" xfId="0" applyFont="1" applyFill="1" applyBorder="1" applyAlignment="1">
      <alignment vertical="center" wrapText="1"/>
    </xf>
    <xf numFmtId="0" fontId="157" fillId="106" borderId="240" xfId="0" applyFont="1" applyFill="1" applyBorder="1" applyAlignment="1">
      <alignment vertical="center" wrapText="1"/>
    </xf>
    <xf numFmtId="0" fontId="88" fillId="84" borderId="40" xfId="0" applyFont="1" applyFill="1" applyBorder="1" applyAlignment="1" applyProtection="1">
      <alignment horizontal="center" vertical="center" textRotation="255"/>
      <protection locked="0"/>
    </xf>
    <xf numFmtId="0" fontId="88" fillId="84" borderId="43" xfId="0" applyFont="1" applyFill="1" applyBorder="1" applyAlignment="1" applyProtection="1">
      <alignment horizontal="center" vertical="center" textRotation="255"/>
      <protection locked="0"/>
    </xf>
    <xf numFmtId="0" fontId="88" fillId="84" borderId="35" xfId="0" applyFont="1" applyFill="1" applyBorder="1" applyAlignment="1" applyProtection="1">
      <alignment horizontal="center" vertical="center" textRotation="255"/>
      <protection locked="0"/>
    </xf>
    <xf numFmtId="0" fontId="88" fillId="52" borderId="40" xfId="0" applyFont="1" applyFill="1" applyBorder="1" applyAlignment="1" applyProtection="1">
      <alignment horizontal="center" vertical="center" textRotation="255"/>
      <protection locked="0"/>
    </xf>
    <xf numFmtId="0" fontId="88" fillId="52" borderId="43" xfId="0" applyFont="1" applyFill="1" applyBorder="1" applyAlignment="1" applyProtection="1">
      <alignment horizontal="center" vertical="center" textRotation="255"/>
      <protection locked="0"/>
    </xf>
    <xf numFmtId="0" fontId="88" fillId="52" borderId="35" xfId="0" applyFont="1" applyFill="1" applyBorder="1" applyAlignment="1" applyProtection="1">
      <alignment horizontal="center" vertical="center" textRotation="255"/>
      <protection locked="0"/>
    </xf>
    <xf numFmtId="0" fontId="78" fillId="97" borderId="5" xfId="0" applyFont="1" applyFill="1" applyBorder="1" applyAlignment="1">
      <alignment vertical="center" wrapText="1"/>
    </xf>
    <xf numFmtId="0" fontId="78" fillId="97" borderId="18" xfId="0" applyFont="1" applyFill="1" applyBorder="1" applyAlignment="1">
      <alignment vertical="center" wrapText="1"/>
    </xf>
    <xf numFmtId="0" fontId="78" fillId="97" borderId="231" xfId="0" applyFont="1" applyFill="1" applyBorder="1" applyAlignment="1">
      <alignment vertical="center" wrapText="1"/>
    </xf>
    <xf numFmtId="0" fontId="88" fillId="70" borderId="40" xfId="0" applyFont="1" applyFill="1" applyBorder="1" applyAlignment="1" applyProtection="1">
      <alignment horizontal="center" vertical="center" textRotation="255"/>
      <protection locked="0"/>
    </xf>
    <xf numFmtId="0" fontId="88" fillId="70" borderId="43" xfId="0" applyFont="1" applyFill="1" applyBorder="1" applyAlignment="1" applyProtection="1">
      <alignment horizontal="center" vertical="center" textRotation="255"/>
      <protection locked="0"/>
    </xf>
    <xf numFmtId="0" fontId="88" fillId="70" borderId="35" xfId="0" applyFont="1" applyFill="1" applyBorder="1" applyAlignment="1" applyProtection="1">
      <alignment horizontal="center" vertical="center" textRotation="255"/>
      <protection locked="0"/>
    </xf>
    <xf numFmtId="0" fontId="143" fillId="88" borderId="218" xfId="1" applyFont="1" applyFill="1" applyBorder="1" applyAlignment="1" applyProtection="1">
      <alignment horizontal="center" vertical="center" wrapText="1"/>
      <protection locked="0"/>
    </xf>
    <xf numFmtId="0" fontId="143" fillId="88" borderId="0" xfId="1" applyFont="1" applyFill="1" applyAlignment="1" applyProtection="1">
      <alignment horizontal="center" vertical="center" wrapText="1"/>
      <protection locked="0"/>
    </xf>
    <xf numFmtId="0" fontId="143" fillId="88" borderId="44" xfId="1" applyFont="1" applyFill="1" applyBorder="1" applyAlignment="1" applyProtection="1">
      <alignment horizontal="center" vertical="center" wrapText="1"/>
      <protection locked="0"/>
    </xf>
    <xf numFmtId="0" fontId="68" fillId="82" borderId="52" xfId="116" applyFont="1" applyFill="1" applyBorder="1" applyAlignment="1">
      <alignment horizontal="center" vertical="center"/>
    </xf>
    <xf numFmtId="0" fontId="93" fillId="69" borderId="46" xfId="1" applyFont="1" applyFill="1" applyBorder="1" applyAlignment="1" applyProtection="1">
      <alignment horizontal="center" vertical="center" wrapText="1"/>
    </xf>
    <xf numFmtId="0" fontId="93" fillId="69" borderId="9" xfId="1" applyFont="1" applyFill="1" applyBorder="1" applyAlignment="1" applyProtection="1">
      <alignment horizontal="center" vertical="center" wrapText="1"/>
    </xf>
    <xf numFmtId="0" fontId="93" fillId="69" borderId="10" xfId="1" applyFont="1" applyFill="1" applyBorder="1" applyAlignment="1" applyProtection="1">
      <alignment horizontal="center" vertical="center" wrapText="1"/>
    </xf>
    <xf numFmtId="0" fontId="68" fillId="60" borderId="43" xfId="116" applyFont="1" applyFill="1" applyBorder="1" applyAlignment="1">
      <alignment horizontal="center" vertical="center"/>
    </xf>
    <xf numFmtId="0" fontId="150" fillId="94" borderId="40" xfId="0" applyFont="1" applyFill="1" applyBorder="1" applyAlignment="1" applyProtection="1">
      <alignment horizontal="center" vertical="center" textRotation="255"/>
      <protection locked="0"/>
    </xf>
    <xf numFmtId="0" fontId="150" fillId="94" borderId="43" xfId="0" applyFont="1" applyFill="1" applyBorder="1" applyAlignment="1" applyProtection="1">
      <alignment horizontal="center" vertical="center" textRotation="255"/>
      <protection locked="0"/>
    </xf>
    <xf numFmtId="0" fontId="150" fillId="94" borderId="35" xfId="0" applyFont="1" applyFill="1" applyBorder="1" applyAlignment="1" applyProtection="1">
      <alignment horizontal="center" vertical="center" textRotation="255"/>
      <protection locked="0"/>
    </xf>
    <xf numFmtId="0" fontId="143" fillId="88" borderId="46" xfId="1" applyFont="1" applyFill="1" applyBorder="1" applyAlignment="1" applyProtection="1">
      <alignment horizontal="center" vertical="center" wrapText="1"/>
      <protection locked="0"/>
    </xf>
    <xf numFmtId="0" fontId="143" fillId="88" borderId="9" xfId="1" applyFont="1" applyFill="1" applyBorder="1" applyAlignment="1" applyProtection="1">
      <alignment horizontal="center" vertical="center" wrapText="1"/>
      <protection locked="0"/>
    </xf>
    <xf numFmtId="0" fontId="143" fillId="88" borderId="10" xfId="1" applyFont="1" applyFill="1" applyBorder="1" applyAlignment="1" applyProtection="1">
      <alignment horizontal="center" vertical="center" wrapText="1"/>
      <protection locked="0"/>
    </xf>
    <xf numFmtId="0" fontId="144" fillId="88" borderId="46" xfId="1" applyFont="1" applyFill="1" applyBorder="1" applyAlignment="1" applyProtection="1">
      <alignment horizontal="center" vertical="center" wrapText="1"/>
      <protection locked="0"/>
    </xf>
    <xf numFmtId="0" fontId="144" fillId="88" borderId="9" xfId="1" applyFont="1" applyFill="1" applyBorder="1" applyAlignment="1" applyProtection="1">
      <alignment horizontal="center" vertical="center" wrapText="1"/>
      <protection locked="0"/>
    </xf>
    <xf numFmtId="0" fontId="143" fillId="88" borderId="45" xfId="1" applyFont="1" applyFill="1" applyBorder="1" applyAlignment="1" applyProtection="1">
      <alignment horizontal="center" vertical="center" wrapText="1"/>
      <protection locked="0"/>
    </xf>
    <xf numFmtId="0" fontId="143" fillId="88" borderId="37" xfId="1" applyFont="1" applyFill="1" applyBorder="1" applyAlignment="1" applyProtection="1">
      <alignment horizontal="center" vertical="center" wrapText="1"/>
      <protection locked="0"/>
    </xf>
    <xf numFmtId="0" fontId="70" fillId="55" borderId="62" xfId="1" applyFont="1" applyFill="1" applyBorder="1" applyAlignment="1" applyProtection="1">
      <alignment horizontal="center" vertical="center" wrapText="1"/>
    </xf>
    <xf numFmtId="0" fontId="70" fillId="55" borderId="56" xfId="1" applyFont="1" applyFill="1" applyBorder="1" applyAlignment="1" applyProtection="1">
      <alignment horizontal="center" vertical="center" wrapText="1"/>
    </xf>
    <xf numFmtId="0" fontId="70" fillId="60" borderId="37" xfId="1" applyFont="1" applyFill="1" applyBorder="1" applyAlignment="1" applyProtection="1">
      <alignment horizontal="center" vertical="center" wrapText="1"/>
      <protection locked="0"/>
    </xf>
    <xf numFmtId="0" fontId="68" fillId="82" borderId="79" xfId="116" applyFont="1" applyFill="1" applyBorder="1" applyAlignment="1">
      <alignment horizontal="center" vertical="center"/>
    </xf>
    <xf numFmtId="0" fontId="68" fillId="82" borderId="80" xfId="116" applyFont="1" applyFill="1" applyBorder="1" applyAlignment="1">
      <alignment horizontal="center" vertical="center"/>
    </xf>
    <xf numFmtId="0" fontId="68" fillId="82" borderId="81" xfId="116" applyFont="1" applyFill="1" applyBorder="1" applyAlignment="1">
      <alignment horizontal="center" vertical="center"/>
    </xf>
    <xf numFmtId="0" fontId="97" fillId="81" borderId="9" xfId="1" applyFont="1" applyFill="1" applyBorder="1" applyAlignment="1" applyProtection="1">
      <alignment horizontal="center" vertical="center" wrapText="1"/>
    </xf>
    <xf numFmtId="0" fontId="97" fillId="81" borderId="10" xfId="1" applyFont="1" applyFill="1" applyBorder="1" applyAlignment="1" applyProtection="1">
      <alignment horizontal="center" vertical="center" wrapText="1"/>
    </xf>
    <xf numFmtId="0" fontId="164" fillId="109" borderId="5" xfId="0" applyFont="1" applyFill="1" applyBorder="1" applyAlignment="1">
      <alignment horizontal="center" vertical="center" wrapText="1"/>
    </xf>
    <xf numFmtId="0" fontId="88" fillId="95" borderId="5" xfId="0" applyFont="1" applyFill="1" applyBorder="1" applyAlignment="1">
      <alignment horizontal="center" vertical="center" wrapText="1"/>
    </xf>
    <xf numFmtId="0" fontId="4" fillId="57" borderId="46" xfId="0" applyFont="1" applyFill="1" applyBorder="1" applyAlignment="1">
      <alignment horizontal="center" vertical="center" wrapText="1"/>
    </xf>
    <xf numFmtId="0" fontId="4" fillId="57" borderId="9" xfId="0" applyFont="1" applyFill="1" applyBorder="1" applyAlignment="1">
      <alignment horizontal="center" vertical="center" wrapText="1"/>
    </xf>
    <xf numFmtId="0" fontId="4" fillId="57" borderId="10" xfId="0" applyFont="1" applyFill="1" applyBorder="1" applyAlignment="1">
      <alignment horizontal="center" vertical="center" wrapText="1"/>
    </xf>
    <xf numFmtId="0" fontId="5" fillId="50" borderId="7" xfId="0" applyFont="1" applyFill="1" applyBorder="1" applyAlignment="1">
      <alignment horizontal="center" vertical="center"/>
    </xf>
    <xf numFmtId="0" fontId="5" fillId="50" borderId="8" xfId="0" applyFont="1" applyFill="1" applyBorder="1" applyAlignment="1">
      <alignment horizontal="center" vertical="center"/>
    </xf>
    <xf numFmtId="0" fontId="5" fillId="50" borderId="41" xfId="0" applyFont="1" applyFill="1" applyBorder="1" applyAlignment="1">
      <alignment horizontal="center" vertical="center"/>
    </xf>
    <xf numFmtId="0" fontId="5" fillId="50" borderId="45" xfId="0" applyFont="1" applyFill="1" applyBorder="1" applyAlignment="1">
      <alignment horizontal="center" vertical="center"/>
    </xf>
    <xf numFmtId="0" fontId="5" fillId="50" borderId="37" xfId="0" applyFont="1" applyFill="1" applyBorder="1" applyAlignment="1">
      <alignment horizontal="center" vertical="center"/>
    </xf>
    <xf numFmtId="0" fontId="5" fillId="50" borderId="36" xfId="0" applyFont="1" applyFill="1" applyBorder="1" applyAlignment="1">
      <alignment horizontal="center" vertical="center"/>
    </xf>
    <xf numFmtId="0" fontId="4" fillId="57" borderId="51" xfId="0" applyFont="1" applyFill="1" applyBorder="1" applyAlignment="1">
      <alignment horizontal="center" vertical="center"/>
    </xf>
    <xf numFmtId="0" fontId="4" fillId="57" borderId="9" xfId="0" applyFont="1" applyFill="1" applyBorder="1" applyAlignment="1">
      <alignment horizontal="center" vertical="center"/>
    </xf>
    <xf numFmtId="0" fontId="4" fillId="57" borderId="10" xfId="0" applyFont="1" applyFill="1" applyBorder="1" applyAlignment="1">
      <alignment horizontal="center" vertical="center"/>
    </xf>
    <xf numFmtId="0" fontId="4" fillId="57" borderId="46" xfId="0" applyFont="1" applyFill="1" applyBorder="1" applyAlignment="1">
      <alignment horizontal="center" vertical="center"/>
    </xf>
    <xf numFmtId="0" fontId="4" fillId="57" borderId="49" xfId="0" applyFont="1" applyFill="1" applyBorder="1" applyAlignment="1">
      <alignment horizontal="center" vertical="center" wrapText="1"/>
    </xf>
    <xf numFmtId="0" fontId="4" fillId="57" borderId="51" xfId="0" applyFont="1" applyFill="1" applyBorder="1" applyAlignment="1">
      <alignment horizontal="center" vertical="center" wrapText="1"/>
    </xf>
    <xf numFmtId="0" fontId="4" fillId="57" borderId="7" xfId="0" applyFont="1" applyFill="1" applyBorder="1" applyAlignment="1">
      <alignment horizontal="center" vertical="center" wrapText="1"/>
    </xf>
    <xf numFmtId="0" fontId="4" fillId="57" borderId="8" xfId="0" applyFont="1" applyFill="1" applyBorder="1" applyAlignment="1">
      <alignment horizontal="center" vertical="center" wrapText="1"/>
    </xf>
    <xf numFmtId="0" fontId="4" fillId="57" borderId="41" xfId="0" applyFont="1" applyFill="1" applyBorder="1" applyAlignment="1">
      <alignment horizontal="center" vertical="center" wrapText="1"/>
    </xf>
    <xf numFmtId="0" fontId="4" fillId="57" borderId="49" xfId="0" applyFont="1" applyFill="1" applyBorder="1" applyAlignment="1">
      <alignment horizontal="center" vertical="center"/>
    </xf>
    <xf numFmtId="0" fontId="28" fillId="0" borderId="38" xfId="0" applyFont="1" applyBorder="1" applyAlignment="1">
      <alignment horizontal="center" vertical="center" wrapText="1"/>
    </xf>
    <xf numFmtId="0" fontId="28" fillId="0" borderId="39" xfId="0" applyFont="1" applyBorder="1" applyAlignment="1">
      <alignment horizontal="center" vertical="center" wrapText="1"/>
    </xf>
    <xf numFmtId="0" fontId="27" fillId="0" borderId="0" xfId="0" applyFont="1" applyAlignment="1">
      <alignment horizontal="center" vertical="center" wrapText="1"/>
    </xf>
    <xf numFmtId="0" fontId="25" fillId="48" borderId="4" xfId="0" applyFont="1" applyFill="1" applyBorder="1" applyAlignment="1">
      <alignment horizontal="center" vertical="center"/>
    </xf>
    <xf numFmtId="0" fontId="25" fillId="48" borderId="6" xfId="0" applyFont="1" applyFill="1" applyBorder="1" applyAlignment="1">
      <alignment horizontal="center" vertical="center"/>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4" fillId="0" borderId="0" xfId="0" applyFont="1" applyAlignment="1">
      <alignment horizontal="center" vertical="center" wrapText="1"/>
    </xf>
    <xf numFmtId="0" fontId="28" fillId="60" borderId="46" xfId="0" applyFont="1" applyFill="1" applyBorder="1" applyAlignment="1">
      <alignment horizontal="center" vertical="center"/>
    </xf>
    <xf numFmtId="0" fontId="28" fillId="60" borderId="10" xfId="0" applyFont="1" applyFill="1" applyBorder="1" applyAlignment="1">
      <alignment horizontal="center" vertical="center"/>
    </xf>
    <xf numFmtId="0" fontId="28" fillId="60" borderId="46" xfId="0" applyFont="1" applyFill="1" applyBorder="1" applyAlignment="1">
      <alignment horizontal="center" vertical="center" wrapText="1"/>
    </xf>
    <xf numFmtId="0" fontId="28" fillId="60" borderId="10" xfId="0" applyFont="1" applyFill="1" applyBorder="1" applyAlignment="1">
      <alignment horizontal="center" vertical="center" wrapText="1"/>
    </xf>
    <xf numFmtId="0" fontId="45" fillId="0" borderId="0" xfId="0" applyFont="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37" fillId="62" borderId="21" xfId="0" applyFont="1" applyFill="1" applyBorder="1" applyAlignment="1">
      <alignment horizontal="left" vertical="center" wrapText="1"/>
    </xf>
    <xf numFmtId="0" fontId="37" fillId="62" borderId="17" xfId="0" applyFont="1" applyFill="1" applyBorder="1" applyAlignment="1">
      <alignment horizontal="left" vertical="center" wrapText="1"/>
    </xf>
    <xf numFmtId="0" fontId="38" fillId="62" borderId="18" xfId="0" applyFont="1" applyFill="1" applyBorder="1" applyAlignment="1">
      <alignment horizontal="left" vertical="center" wrapText="1"/>
    </xf>
    <xf numFmtId="0" fontId="40" fillId="64" borderId="59" xfId="115" applyFont="1" applyFill="1" applyAlignment="1">
      <alignment horizontal="center" vertical="center" wrapText="1"/>
    </xf>
    <xf numFmtId="0" fontId="37" fillId="0" borderId="61" xfId="0" applyFont="1" applyBorder="1" applyAlignment="1">
      <alignment horizontal="left" vertical="center" wrapText="1"/>
    </xf>
    <xf numFmtId="0" fontId="37" fillId="0" borderId="14" xfId="0" applyFont="1" applyBorder="1" applyAlignment="1">
      <alignment horizontal="left" vertical="center" wrapText="1"/>
    </xf>
    <xf numFmtId="0" fontId="37" fillId="0" borderId="55" xfId="0" applyFont="1" applyBorder="1" applyAlignment="1">
      <alignment horizontal="left" vertical="center" wrapText="1"/>
    </xf>
    <xf numFmtId="0" fontId="38" fillId="0" borderId="5" xfId="0" applyFont="1" applyBorder="1" applyAlignment="1">
      <alignment horizontal="left" vertical="center" wrapText="1"/>
    </xf>
    <xf numFmtId="0" fontId="38" fillId="0" borderId="18" xfId="0" applyFont="1" applyBorder="1" applyAlignment="1">
      <alignment horizontal="left" vertical="center" wrapText="1"/>
    </xf>
    <xf numFmtId="0" fontId="38" fillId="0" borderId="64" xfId="0" applyFont="1" applyBorder="1" applyAlignment="1">
      <alignment horizontal="left" vertical="center" wrapText="1"/>
    </xf>
    <xf numFmtId="0" fontId="40" fillId="63" borderId="59" xfId="115" applyFont="1" applyFill="1" applyAlignment="1">
      <alignment horizontal="center" vertical="center" wrapText="1"/>
    </xf>
    <xf numFmtId="0" fontId="39" fillId="0" borderId="19" xfId="0" applyFont="1" applyBorder="1" applyAlignment="1">
      <alignment horizontal="center"/>
    </xf>
    <xf numFmtId="0" fontId="39" fillId="0" borderId="20" xfId="0" applyFont="1" applyBorder="1" applyAlignment="1">
      <alignment horizontal="center"/>
    </xf>
    <xf numFmtId="0" fontId="39" fillId="0" borderId="21" xfId="0" applyFont="1" applyBorder="1" applyAlignment="1">
      <alignment horizontal="center"/>
    </xf>
    <xf numFmtId="0" fontId="37" fillId="48" borderId="7" xfId="0" applyFont="1" applyFill="1" applyBorder="1" applyAlignment="1">
      <alignment horizontal="center" vertical="center" wrapText="1"/>
    </xf>
    <xf numFmtId="0" fontId="37" fillId="48" borderId="8" xfId="0" applyFont="1" applyFill="1" applyBorder="1" applyAlignment="1">
      <alignment horizontal="center" vertical="center" wrapText="1"/>
    </xf>
    <xf numFmtId="0" fontId="37" fillId="48" borderId="41" xfId="0" applyFont="1" applyFill="1" applyBorder="1" applyAlignment="1">
      <alignment horizontal="center" vertical="center" wrapText="1"/>
    </xf>
    <xf numFmtId="0" fontId="37" fillId="48" borderId="45" xfId="0" applyFont="1" applyFill="1" applyBorder="1" applyAlignment="1">
      <alignment horizontal="center" vertical="center" wrapText="1"/>
    </xf>
    <xf numFmtId="0" fontId="37" fillId="48" borderId="37" xfId="0" applyFont="1" applyFill="1" applyBorder="1" applyAlignment="1">
      <alignment horizontal="center" vertical="center" wrapText="1"/>
    </xf>
    <xf numFmtId="0" fontId="37" fillId="48" borderId="36" xfId="0" applyFont="1" applyFill="1" applyBorder="1" applyAlignment="1">
      <alignment horizontal="center" vertical="center" wrapText="1"/>
    </xf>
    <xf numFmtId="0" fontId="37" fillId="48" borderId="40" xfId="0" applyFont="1" applyFill="1" applyBorder="1" applyAlignment="1">
      <alignment horizontal="center" vertical="center" wrapText="1"/>
    </xf>
    <xf numFmtId="0" fontId="37" fillId="48" borderId="43" xfId="0" applyFont="1" applyFill="1" applyBorder="1" applyAlignment="1">
      <alignment horizontal="center" vertical="center" wrapText="1"/>
    </xf>
    <xf numFmtId="0" fontId="37" fillId="48" borderId="35" xfId="0" applyFont="1" applyFill="1" applyBorder="1" applyAlignment="1">
      <alignment horizontal="center" vertical="center" wrapText="1"/>
    </xf>
    <xf numFmtId="0" fontId="38" fillId="48" borderId="69" xfId="0" applyFont="1" applyFill="1" applyBorder="1" applyAlignment="1">
      <alignment horizontal="left" vertical="center" wrapText="1"/>
    </xf>
    <xf numFmtId="0" fontId="38" fillId="48" borderId="70" xfId="0" applyFont="1" applyFill="1" applyBorder="1" applyAlignment="1">
      <alignment horizontal="left" vertical="center" wrapText="1"/>
    </xf>
    <xf numFmtId="0" fontId="38" fillId="48" borderId="71" xfId="0" applyFont="1" applyFill="1" applyBorder="1" applyAlignment="1">
      <alignment horizontal="left" vertical="center" wrapText="1"/>
    </xf>
    <xf numFmtId="0" fontId="5" fillId="0" borderId="40"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5" fillId="0" borderId="35" xfId="0" applyFont="1" applyBorder="1" applyAlignment="1" applyProtection="1">
      <alignment horizontal="center" vertical="center"/>
      <protection locked="0"/>
    </xf>
    <xf numFmtId="0" fontId="38" fillId="0" borderId="60"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67" xfId="0" applyFont="1" applyBorder="1" applyAlignment="1">
      <alignment horizontal="center" vertical="center" wrapText="1"/>
    </xf>
    <xf numFmtId="0" fontId="37" fillId="62" borderId="14" xfId="0" applyFont="1" applyFill="1" applyBorder="1" applyAlignment="1">
      <alignment horizontal="left" vertical="center" wrapText="1"/>
    </xf>
    <xf numFmtId="0" fontId="40" fillId="63" borderId="59" xfId="115" applyFont="1" applyFill="1" applyAlignment="1">
      <alignment horizontal="center" vertical="center"/>
    </xf>
    <xf numFmtId="0" fontId="53" fillId="67" borderId="40" xfId="0" applyFont="1" applyFill="1" applyBorder="1" applyAlignment="1">
      <alignment horizontal="center" vertical="center" wrapText="1"/>
    </xf>
    <xf numFmtId="0" fontId="53" fillId="67" borderId="43" xfId="0" applyFont="1" applyFill="1" applyBorder="1" applyAlignment="1">
      <alignment horizontal="center" vertical="center" wrapText="1"/>
    </xf>
    <xf numFmtId="0" fontId="53" fillId="67" borderId="35" xfId="0" applyFont="1" applyFill="1" applyBorder="1" applyAlignment="1">
      <alignment horizontal="center" vertical="center" wrapText="1"/>
    </xf>
    <xf numFmtId="0" fontId="50" fillId="62" borderId="18" xfId="0" applyFont="1" applyFill="1" applyBorder="1" applyAlignment="1">
      <alignment horizontal="left" vertical="center" wrapText="1"/>
    </xf>
    <xf numFmtId="0" fontId="52" fillId="0" borderId="61" xfId="0" applyFont="1" applyBorder="1" applyAlignment="1">
      <alignment horizontal="center" vertical="center" wrapText="1"/>
    </xf>
    <xf numFmtId="0" fontId="52" fillId="0" borderId="55" xfId="0" applyFont="1" applyBorder="1" applyAlignment="1">
      <alignment horizontal="center" vertical="center" wrapText="1"/>
    </xf>
    <xf numFmtId="0" fontId="5" fillId="0" borderId="40" xfId="0" applyFont="1" applyBorder="1" applyAlignment="1" applyProtection="1">
      <alignment horizontal="center" vertical="center" wrapText="1"/>
      <protection locked="0"/>
    </xf>
    <xf numFmtId="0" fontId="5" fillId="0" borderId="43"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49" fillId="0" borderId="60" xfId="0" applyFont="1" applyBorder="1" applyAlignment="1">
      <alignment horizontal="center" vertical="center" wrapText="1"/>
    </xf>
    <xf numFmtId="0" fontId="49" fillId="0" borderId="63" xfId="0" applyFont="1" applyBorder="1" applyAlignment="1">
      <alignment horizontal="center" vertical="center" wrapText="1"/>
    </xf>
    <xf numFmtId="0" fontId="49" fillId="0" borderId="67" xfId="0" applyFont="1" applyBorder="1" applyAlignment="1">
      <alignment horizontal="center" vertical="center" wrapText="1"/>
    </xf>
    <xf numFmtId="0" fontId="50" fillId="0" borderId="5" xfId="0" applyFont="1" applyBorder="1" applyAlignment="1">
      <alignment horizontal="left" vertical="center" wrapText="1"/>
    </xf>
    <xf numFmtId="0" fontId="50" fillId="0" borderId="64" xfId="0" applyFont="1" applyBorder="1" applyAlignment="1">
      <alignment horizontal="left" vertical="center" wrapText="1"/>
    </xf>
    <xf numFmtId="0" fontId="52" fillId="62" borderId="21" xfId="0" applyFont="1" applyFill="1" applyBorder="1" applyAlignment="1">
      <alignment horizontal="center" vertical="center" wrapText="1"/>
    </xf>
    <xf numFmtId="0" fontId="52" fillId="62" borderId="17" xfId="0" applyFont="1" applyFill="1" applyBorder="1" applyAlignment="1">
      <alignment horizontal="center" vertical="center" wrapText="1"/>
    </xf>
    <xf numFmtId="0" fontId="52" fillId="0" borderId="14" xfId="0" applyFont="1" applyBorder="1" applyAlignment="1">
      <alignment horizontal="center" vertical="center" wrapText="1"/>
    </xf>
    <xf numFmtId="0" fontId="50" fillId="0" borderId="18" xfId="0" applyFont="1" applyBorder="1" applyAlignment="1">
      <alignment horizontal="left" vertical="center" wrapText="1"/>
    </xf>
    <xf numFmtId="0" fontId="49" fillId="67" borderId="69" xfId="0" applyFont="1" applyFill="1" applyBorder="1" applyAlignment="1">
      <alignment horizontal="left" vertical="center" wrapText="1"/>
    </xf>
    <xf numFmtId="0" fontId="49" fillId="67" borderId="70" xfId="0" applyFont="1" applyFill="1" applyBorder="1" applyAlignment="1">
      <alignment horizontal="left" vertical="center" wrapText="1"/>
    </xf>
    <xf numFmtId="0" fontId="49" fillId="67" borderId="71" xfId="0" applyFont="1" applyFill="1" applyBorder="1" applyAlignment="1">
      <alignment horizontal="left" vertical="center" wrapText="1"/>
    </xf>
    <xf numFmtId="0" fontId="4" fillId="63" borderId="59" xfId="115" applyFont="1" applyFill="1" applyAlignment="1">
      <alignment horizontal="center" vertical="center" wrapText="1"/>
    </xf>
    <xf numFmtId="0" fontId="4" fillId="63" borderId="59" xfId="115" applyFont="1" applyFill="1" applyAlignment="1">
      <alignment horizontal="center" vertical="center"/>
    </xf>
    <xf numFmtId="0" fontId="4" fillId="64" borderId="59" xfId="115" applyFont="1" applyFill="1" applyAlignment="1">
      <alignment horizontal="center" vertical="center" wrapText="1"/>
    </xf>
    <xf numFmtId="0" fontId="50" fillId="0" borderId="13" xfId="0" applyFont="1" applyBorder="1" applyAlignment="1">
      <alignment horizontal="center" vertical="center"/>
    </xf>
    <xf numFmtId="0" fontId="50" fillId="0" borderId="14" xfId="0" applyFont="1" applyBorder="1" applyAlignment="1">
      <alignment horizontal="center" vertical="center"/>
    </xf>
    <xf numFmtId="0" fontId="50" fillId="0" borderId="72" xfId="0" applyFont="1" applyBorder="1" applyAlignment="1">
      <alignment horizontal="center" vertical="center"/>
    </xf>
    <xf numFmtId="0" fontId="50" fillId="0" borderId="48" xfId="0" applyFont="1" applyBorder="1" applyAlignment="1">
      <alignment horizontal="center" vertical="center"/>
    </xf>
    <xf numFmtId="0" fontId="50" fillId="0" borderId="61" xfId="0" applyFont="1" applyBorder="1" applyAlignment="1">
      <alignment horizontal="center" vertical="center"/>
    </xf>
    <xf numFmtId="0" fontId="51" fillId="67" borderId="69" xfId="0" applyFont="1" applyFill="1" applyBorder="1" applyAlignment="1">
      <alignment horizontal="left" vertical="center" wrapText="1"/>
    </xf>
    <xf numFmtId="0" fontId="51" fillId="67" borderId="70" xfId="0" applyFont="1" applyFill="1" applyBorder="1" applyAlignment="1">
      <alignment horizontal="left" vertical="center" wrapText="1"/>
    </xf>
    <xf numFmtId="0" fontId="51" fillId="67" borderId="71" xfId="0" applyFont="1" applyFill="1" applyBorder="1" applyAlignment="1">
      <alignment horizontal="left" vertical="center" wrapText="1"/>
    </xf>
    <xf numFmtId="0" fontId="0" fillId="0" borderId="0" xfId="0" applyAlignment="1" applyProtection="1">
      <alignment horizontal="left" wrapText="1"/>
      <protection locked="0"/>
    </xf>
    <xf numFmtId="0" fontId="39" fillId="0" borderId="13" xfId="0" applyFont="1" applyBorder="1" applyAlignment="1">
      <alignment horizontal="center" vertical="center"/>
    </xf>
    <xf numFmtId="0" fontId="39" fillId="0" borderId="14" xfId="0" applyFont="1" applyBorder="1" applyAlignment="1">
      <alignment horizontal="center" vertical="center"/>
    </xf>
    <xf numFmtId="0" fontId="53" fillId="67" borderId="7" xfId="0" applyFont="1" applyFill="1" applyBorder="1" applyAlignment="1">
      <alignment horizontal="center" vertical="center" wrapText="1"/>
    </xf>
    <xf numFmtId="0" fontId="53" fillId="67" borderId="8" xfId="0" applyFont="1" applyFill="1" applyBorder="1" applyAlignment="1">
      <alignment horizontal="center" vertical="center" wrapText="1"/>
    </xf>
    <xf numFmtId="0" fontId="53" fillId="67" borderId="41" xfId="0" applyFont="1" applyFill="1" applyBorder="1" applyAlignment="1">
      <alignment horizontal="center" vertical="center" wrapText="1"/>
    </xf>
    <xf numFmtId="0" fontId="53" fillId="67" borderId="45" xfId="0" applyFont="1" applyFill="1" applyBorder="1" applyAlignment="1">
      <alignment horizontal="center" vertical="center" wrapText="1"/>
    </xf>
    <xf numFmtId="0" fontId="53" fillId="67" borderId="37" xfId="0" applyFont="1" applyFill="1" applyBorder="1" applyAlignment="1">
      <alignment horizontal="center" vertical="center" wrapText="1"/>
    </xf>
    <xf numFmtId="0" fontId="53" fillId="67" borderId="36" xfId="0" applyFont="1" applyFill="1" applyBorder="1" applyAlignment="1">
      <alignment horizontal="center" vertical="center" wrapText="1"/>
    </xf>
    <xf numFmtId="0" fontId="52" fillId="62" borderId="14" xfId="0" applyFont="1" applyFill="1" applyBorder="1" applyAlignment="1">
      <alignment horizontal="center" vertical="center" wrapText="1"/>
    </xf>
    <xf numFmtId="0" fontId="52" fillId="67" borderId="40" xfId="0" applyFont="1" applyFill="1" applyBorder="1" applyAlignment="1">
      <alignment horizontal="center" vertical="center" wrapText="1"/>
    </xf>
    <xf numFmtId="0" fontId="52" fillId="67" borderId="43" xfId="0" applyFont="1" applyFill="1" applyBorder="1" applyAlignment="1">
      <alignment horizontal="center" vertical="center" wrapText="1"/>
    </xf>
    <xf numFmtId="0" fontId="3" fillId="0" borderId="4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5" fillId="48" borderId="40" xfId="0" applyFont="1" applyFill="1" applyBorder="1" applyAlignment="1" applyProtection="1">
      <alignment horizontal="center" vertical="center" wrapText="1"/>
      <protection locked="0"/>
    </xf>
    <xf numFmtId="0" fontId="5" fillId="48" borderId="43" xfId="0" applyFont="1" applyFill="1" applyBorder="1" applyAlignment="1" applyProtection="1">
      <alignment horizontal="center" vertical="center" wrapText="1"/>
      <protection locked="0"/>
    </xf>
    <xf numFmtId="0" fontId="5" fillId="48" borderId="35" xfId="0" applyFont="1" applyFill="1" applyBorder="1" applyAlignment="1" applyProtection="1">
      <alignment horizontal="center" vertical="center" wrapText="1"/>
      <protection locked="0"/>
    </xf>
    <xf numFmtId="0" fontId="5" fillId="48" borderId="7" xfId="0" applyFont="1" applyFill="1" applyBorder="1" applyAlignment="1" applyProtection="1">
      <alignment horizontal="center" vertical="center" wrapText="1"/>
      <protection locked="0"/>
    </xf>
    <xf numFmtId="0" fontId="5" fillId="48" borderId="41" xfId="0" applyFont="1" applyFill="1" applyBorder="1" applyAlignment="1" applyProtection="1">
      <alignment horizontal="center" vertical="center" wrapText="1"/>
      <protection locked="0"/>
    </xf>
    <xf numFmtId="0" fontId="5" fillId="48" borderId="45" xfId="0" applyFont="1" applyFill="1" applyBorder="1" applyAlignment="1" applyProtection="1">
      <alignment horizontal="center" vertical="center" wrapText="1"/>
      <protection locked="0"/>
    </xf>
    <xf numFmtId="0" fontId="5" fillId="48" borderId="36" xfId="0" applyFont="1" applyFill="1" applyBorder="1" applyAlignment="1" applyProtection="1">
      <alignment horizontal="center" vertical="center" wrapText="1"/>
      <protection locked="0"/>
    </xf>
    <xf numFmtId="0" fontId="3" fillId="0" borderId="40"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42" xfId="0" applyFont="1" applyBorder="1" applyAlignment="1">
      <alignment horizontal="center" vertical="center" wrapText="1"/>
    </xf>
    <xf numFmtId="0" fontId="3" fillId="59" borderId="40" xfId="0" applyFont="1" applyFill="1" applyBorder="1" applyAlignment="1" applyProtection="1">
      <alignment horizontal="center" vertical="center" wrapText="1"/>
      <protection locked="0"/>
    </xf>
    <xf numFmtId="0" fontId="3" fillId="59" borderId="43" xfId="0" applyFont="1" applyFill="1" applyBorder="1" applyAlignment="1" applyProtection="1">
      <alignment horizontal="center" vertical="center" wrapText="1"/>
      <protection locked="0"/>
    </xf>
    <xf numFmtId="0" fontId="3" fillId="59" borderId="42" xfId="0" applyFont="1" applyFill="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47"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5" fillId="48" borderId="40" xfId="0" applyFont="1" applyFill="1" applyBorder="1" applyAlignment="1" applyProtection="1">
      <alignment horizontal="center" vertical="center"/>
      <protection locked="0"/>
    </xf>
    <xf numFmtId="0" fontId="5" fillId="48" borderId="35" xfId="0" applyFont="1" applyFill="1" applyBorder="1" applyAlignment="1" applyProtection="1">
      <alignment horizontal="center" vertical="center"/>
      <protection locked="0"/>
    </xf>
    <xf numFmtId="0" fontId="5" fillId="48" borderId="46" xfId="0" applyFont="1" applyFill="1" applyBorder="1" applyAlignment="1" applyProtection="1">
      <alignment horizontal="center" vertical="center"/>
      <protection locked="0"/>
    </xf>
    <xf numFmtId="0" fontId="5" fillId="48" borderId="9" xfId="0" applyFont="1" applyFill="1" applyBorder="1" applyAlignment="1" applyProtection="1">
      <alignment horizontal="center" vertical="center"/>
      <protection locked="0"/>
    </xf>
    <xf numFmtId="0" fontId="5" fillId="48" borderId="10" xfId="0" applyFont="1" applyFill="1" applyBorder="1" applyAlignment="1" applyProtection="1">
      <alignment horizontal="center" vertical="center"/>
      <protection locked="0"/>
    </xf>
    <xf numFmtId="0" fontId="0" fillId="59" borderId="40" xfId="0" applyFill="1" applyBorder="1" applyAlignment="1" applyProtection="1">
      <alignment horizontal="center" vertical="center" wrapText="1"/>
      <protection locked="0"/>
    </xf>
    <xf numFmtId="0" fontId="4" fillId="0" borderId="0" xfId="0" applyFont="1" applyAlignment="1" applyProtection="1">
      <alignment horizontal="center" wrapText="1"/>
      <protection locked="0"/>
    </xf>
    <xf numFmtId="0" fontId="0" fillId="0" borderId="37" xfId="0" applyBorder="1" applyAlignment="1">
      <alignment horizontal="center"/>
    </xf>
    <xf numFmtId="0" fontId="123" fillId="82" borderId="7" xfId="0" applyFont="1" applyFill="1" applyBorder="1" applyAlignment="1">
      <alignment horizontal="center" vertical="center" wrapText="1"/>
    </xf>
    <xf numFmtId="0" fontId="124" fillId="82" borderId="8" xfId="0" applyFont="1" applyFill="1" applyBorder="1" applyAlignment="1">
      <alignment horizontal="center" vertical="center" wrapText="1"/>
    </xf>
    <xf numFmtId="0" fontId="124" fillId="82" borderId="41" xfId="0" applyFont="1" applyFill="1" applyBorder="1" applyAlignment="1">
      <alignment horizontal="center" vertical="center" wrapText="1"/>
    </xf>
    <xf numFmtId="0" fontId="124" fillId="82" borderId="45" xfId="0" applyFont="1" applyFill="1" applyBorder="1" applyAlignment="1">
      <alignment horizontal="center" vertical="center" wrapText="1"/>
    </xf>
    <xf numFmtId="0" fontId="124" fillId="82" borderId="37" xfId="0" applyFont="1" applyFill="1" applyBorder="1" applyAlignment="1">
      <alignment horizontal="center" vertical="center" wrapText="1"/>
    </xf>
    <xf numFmtId="0" fontId="124" fillId="82" borderId="36" xfId="0" applyFont="1" applyFill="1" applyBorder="1" applyAlignment="1">
      <alignment horizontal="center" vertical="center" wrapText="1"/>
    </xf>
    <xf numFmtId="0" fontId="57" fillId="84" borderId="46" xfId="0" applyFont="1" applyFill="1" applyBorder="1" applyAlignment="1">
      <alignment horizontal="center" vertical="center" wrapText="1"/>
    </xf>
    <xf numFmtId="0" fontId="57" fillId="84" borderId="9" xfId="0" applyFont="1" applyFill="1" applyBorder="1" applyAlignment="1">
      <alignment horizontal="center" vertical="center" wrapText="1"/>
    </xf>
    <xf numFmtId="0" fontId="57" fillId="84" borderId="10" xfId="0" applyFont="1" applyFill="1" applyBorder="1" applyAlignment="1">
      <alignment horizontal="center" vertical="center" wrapText="1"/>
    </xf>
    <xf numFmtId="0" fontId="69" fillId="74" borderId="11" xfId="117" applyFont="1" applyFill="1" applyBorder="1" applyAlignment="1">
      <alignment horizontal="left" vertical="center" wrapText="1"/>
    </xf>
    <xf numFmtId="0" fontId="69" fillId="74" borderId="13" xfId="117" applyFont="1" applyFill="1" applyBorder="1" applyAlignment="1">
      <alignment horizontal="left" vertical="center" wrapText="1"/>
    </xf>
    <xf numFmtId="0" fontId="0" fillId="0" borderId="9" xfId="0" applyBorder="1" applyAlignment="1">
      <alignment horizontal="center"/>
    </xf>
    <xf numFmtId="0" fontId="69" fillId="56" borderId="11" xfId="117" applyFont="1" applyFill="1" applyBorder="1" applyAlignment="1">
      <alignment horizontal="left" vertical="center" wrapText="1"/>
    </xf>
    <xf numFmtId="0" fontId="69" fillId="56" borderId="13" xfId="117" applyFont="1" applyFill="1" applyBorder="1" applyAlignment="1">
      <alignment horizontal="left" vertical="center" wrapText="1"/>
    </xf>
    <xf numFmtId="0" fontId="69" fillId="56" borderId="2" xfId="117" applyFont="1" applyFill="1" applyBorder="1" applyAlignment="1">
      <alignment horizontal="center" vertical="center" wrapText="1"/>
    </xf>
    <xf numFmtId="0" fontId="69" fillId="56" borderId="73" xfId="117" applyFont="1" applyFill="1" applyBorder="1" applyAlignment="1">
      <alignment horizontal="center" vertical="center" wrapText="1"/>
    </xf>
    <xf numFmtId="0" fontId="69" fillId="56" borderId="3" xfId="117" applyFont="1" applyFill="1" applyBorder="1" applyAlignment="1">
      <alignment horizontal="center" vertical="center" wrapText="1"/>
    </xf>
    <xf numFmtId="0" fontId="69" fillId="56" borderId="72" xfId="117" applyFont="1" applyFill="1" applyBorder="1" applyAlignment="1">
      <alignment horizontal="center" vertical="center" wrapText="1"/>
    </xf>
    <xf numFmtId="0" fontId="69" fillId="56" borderId="4" xfId="117" applyFont="1" applyFill="1" applyBorder="1" applyAlignment="1">
      <alignment horizontal="center" vertical="center" wrapText="1"/>
    </xf>
    <xf numFmtId="0" fontId="69" fillId="56" borderId="76" xfId="117" applyFont="1" applyFill="1" applyBorder="1" applyAlignment="1">
      <alignment horizontal="center" vertical="center" wrapText="1"/>
    </xf>
    <xf numFmtId="0" fontId="69" fillId="56" borderId="65" xfId="117" applyFont="1" applyFill="1" applyBorder="1" applyAlignment="1">
      <alignment horizontal="center" vertical="center" wrapText="1"/>
    </xf>
    <xf numFmtId="0" fontId="69" fillId="56" borderId="74" xfId="117" applyFont="1" applyFill="1" applyBorder="1" applyAlignment="1">
      <alignment horizontal="center" vertical="center" wrapText="1"/>
    </xf>
    <xf numFmtId="0" fontId="69" fillId="74" borderId="33" xfId="117" applyFont="1" applyFill="1" applyBorder="1" applyAlignment="1">
      <alignment horizontal="left" vertical="center" wrapText="1"/>
    </xf>
    <xf numFmtId="0" fontId="69" fillId="74" borderId="19" xfId="117" applyFont="1" applyFill="1" applyBorder="1" applyAlignment="1">
      <alignment horizontal="left" vertical="center" wrapText="1"/>
    </xf>
    <xf numFmtId="0" fontId="69" fillId="60" borderId="11" xfId="117" applyFont="1" applyFill="1" applyBorder="1" applyAlignment="1">
      <alignment horizontal="left" vertical="center" wrapText="1"/>
    </xf>
    <xf numFmtId="0" fontId="69" fillId="60" borderId="13" xfId="117" applyFont="1" applyFill="1" applyBorder="1" applyAlignment="1">
      <alignment horizontal="left" vertical="center" wrapText="1"/>
    </xf>
    <xf numFmtId="0" fontId="68" fillId="77" borderId="73" xfId="116" applyFont="1" applyFill="1" applyBorder="1" applyAlignment="1">
      <alignment horizontal="center" vertical="center" wrapText="1"/>
    </xf>
    <xf numFmtId="0" fontId="68" fillId="77" borderId="65" xfId="116" applyFont="1" applyFill="1" applyBorder="1" applyAlignment="1">
      <alignment horizontal="center" vertical="center" wrapText="1"/>
    </xf>
    <xf numFmtId="0" fontId="66" fillId="77" borderId="65" xfId="116" applyFont="1" applyFill="1" applyBorder="1" applyAlignment="1">
      <alignment horizontal="center" vertical="center" wrapText="1"/>
    </xf>
    <xf numFmtId="0" fontId="66" fillId="77" borderId="66" xfId="116" applyFont="1" applyFill="1" applyBorder="1" applyAlignment="1">
      <alignment horizontal="center" vertical="center" wrapText="1"/>
    </xf>
    <xf numFmtId="0" fontId="69" fillId="74" borderId="65" xfId="117" applyFont="1" applyFill="1" applyBorder="1" applyAlignment="1">
      <alignment horizontal="left" vertical="center" wrapText="1"/>
    </xf>
    <xf numFmtId="0" fontId="69" fillId="74" borderId="74" xfId="117" applyFont="1" applyFill="1" applyBorder="1" applyAlignment="1">
      <alignment horizontal="left" vertical="center" wrapText="1"/>
    </xf>
    <xf numFmtId="0" fontId="68" fillId="76" borderId="54" xfId="116" applyFont="1" applyFill="1" applyBorder="1" applyAlignment="1">
      <alignment horizontal="center" vertical="center" wrapText="1"/>
    </xf>
    <xf numFmtId="0" fontId="68" fillId="76" borderId="11" xfId="116" applyFont="1" applyFill="1" applyBorder="1" applyAlignment="1">
      <alignment horizontal="center" vertical="center" wrapText="1"/>
    </xf>
    <xf numFmtId="0" fontId="66" fillId="76" borderId="13" xfId="116" applyFont="1" applyFill="1" applyBorder="1" applyAlignment="1">
      <alignment horizontal="center" vertical="center" wrapText="1"/>
    </xf>
    <xf numFmtId="0" fontId="66" fillId="76" borderId="53" xfId="116" applyFont="1" applyFill="1" applyBorder="1" applyAlignment="1">
      <alignment horizontal="center" vertical="center" wrapText="1"/>
    </xf>
    <xf numFmtId="0" fontId="0" fillId="56" borderId="7" xfId="0" applyFill="1" applyBorder="1" applyAlignment="1">
      <alignment horizontal="left" vertical="center"/>
    </xf>
    <xf numFmtId="0" fontId="0" fillId="56" borderId="8" xfId="0" applyFill="1" applyBorder="1" applyAlignment="1">
      <alignment horizontal="left" vertical="center"/>
    </xf>
    <xf numFmtId="0" fontId="0" fillId="56" borderId="52" xfId="0" applyFill="1" applyBorder="1" applyAlignment="1">
      <alignment horizontal="left" vertical="center"/>
    </xf>
    <xf numFmtId="0" fontId="0" fillId="56" borderId="0" xfId="0" applyFill="1" applyAlignment="1">
      <alignment horizontal="left" vertical="center"/>
    </xf>
    <xf numFmtId="0" fontId="0" fillId="56" borderId="52" xfId="0" applyFill="1" applyBorder="1" applyAlignment="1">
      <alignment horizontal="center" vertical="center"/>
    </xf>
    <xf numFmtId="0" fontId="0" fillId="56" borderId="0" xfId="0" applyFill="1" applyAlignment="1">
      <alignment horizontal="center" vertical="center"/>
    </xf>
    <xf numFmtId="0" fontId="44" fillId="56" borderId="3" xfId="0" applyFont="1" applyFill="1" applyBorder="1" applyAlignment="1">
      <alignment horizontal="center" vertical="center"/>
    </xf>
    <xf numFmtId="0" fontId="44" fillId="56" borderId="11" xfId="0" applyFont="1" applyFill="1" applyBorder="1" applyAlignment="1">
      <alignment horizontal="center" vertical="center"/>
    </xf>
    <xf numFmtId="0" fontId="44" fillId="56" borderId="12" xfId="0" applyFont="1" applyFill="1" applyBorder="1" applyAlignment="1">
      <alignment horizontal="center" vertical="center"/>
    </xf>
    <xf numFmtId="0" fontId="0" fillId="56" borderId="62" xfId="0" applyFill="1" applyBorder="1" applyAlignment="1">
      <alignment horizontal="center" vertical="center"/>
    </xf>
    <xf numFmtId="0" fontId="0" fillId="56" borderId="56" xfId="0" applyFill="1" applyBorder="1" applyAlignment="1">
      <alignment horizontal="center" vertical="center"/>
    </xf>
    <xf numFmtId="0" fontId="0" fillId="56" borderId="91" xfId="0" applyFill="1" applyBorder="1" applyAlignment="1">
      <alignment horizontal="center" vertical="center"/>
    </xf>
    <xf numFmtId="0" fontId="68" fillId="75" borderId="7" xfId="116" applyFont="1" applyFill="1" applyBorder="1" applyAlignment="1">
      <alignment horizontal="center" vertical="center" wrapText="1"/>
    </xf>
    <xf numFmtId="0" fontId="68" fillId="75" borderId="98" xfId="116" applyFont="1" applyFill="1" applyBorder="1" applyAlignment="1">
      <alignment horizontal="center" vertical="center" wrapText="1"/>
    </xf>
    <xf numFmtId="0" fontId="68" fillId="75" borderId="82" xfId="116" applyFont="1" applyFill="1" applyBorder="1" applyAlignment="1">
      <alignment horizontal="center" vertical="center" wrapText="1"/>
    </xf>
    <xf numFmtId="0" fontId="68" fillId="75" borderId="21" xfId="116" applyFont="1" applyFill="1" applyBorder="1" applyAlignment="1">
      <alignment horizontal="center" vertical="center" wrapText="1"/>
    </xf>
    <xf numFmtId="0" fontId="66" fillId="75" borderId="5" xfId="116" applyFont="1" applyFill="1" applyBorder="1" applyAlignment="1">
      <alignment horizontal="center" vertical="center" wrapText="1"/>
    </xf>
    <xf numFmtId="0" fontId="66" fillId="75" borderId="33" xfId="116" applyFont="1" applyFill="1" applyBorder="1" applyAlignment="1">
      <alignment horizontal="center" vertical="center" wrapText="1"/>
    </xf>
    <xf numFmtId="0" fontId="66" fillId="75" borderId="6" xfId="116" applyFont="1" applyFill="1" applyBorder="1" applyAlignment="1">
      <alignment horizontal="center" vertical="center" wrapText="1"/>
    </xf>
    <xf numFmtId="0" fontId="66" fillId="75" borderId="41" xfId="116" applyFont="1" applyFill="1" applyBorder="1" applyAlignment="1">
      <alignment horizontal="center" vertical="center" wrapText="1"/>
    </xf>
    <xf numFmtId="0" fontId="66" fillId="75" borderId="19" xfId="116" applyFont="1" applyFill="1" applyBorder="1" applyAlignment="1">
      <alignment horizontal="center" vertical="center" wrapText="1"/>
    </xf>
    <xf numFmtId="0" fontId="66" fillId="75" borderId="22" xfId="116" applyFont="1" applyFill="1" applyBorder="1" applyAlignment="1">
      <alignment horizontal="center" vertical="center" wrapText="1"/>
    </xf>
    <xf numFmtId="0" fontId="26" fillId="0" borderId="11" xfId="0" applyFont="1" applyBorder="1" applyAlignment="1">
      <alignment horizontal="center" vertical="center" wrapText="1"/>
    </xf>
    <xf numFmtId="9" fontId="47" fillId="0" borderId="11" xfId="0" applyNumberFormat="1" applyFont="1" applyBorder="1" applyAlignment="1">
      <alignment horizontal="center" vertical="center" wrapText="1"/>
    </xf>
    <xf numFmtId="9" fontId="47" fillId="0" borderId="56" xfId="0" applyNumberFormat="1" applyFont="1" applyBorder="1" applyAlignment="1">
      <alignment horizontal="center" vertical="center" wrapText="1"/>
    </xf>
    <xf numFmtId="0" fontId="78" fillId="84" borderId="11" xfId="0" applyFont="1" applyFill="1" applyBorder="1" applyAlignment="1">
      <alignment horizontal="center" vertical="center"/>
    </xf>
    <xf numFmtId="0" fontId="122" fillId="52" borderId="11" xfId="0" applyFont="1" applyFill="1" applyBorder="1" applyAlignment="1">
      <alignment horizontal="center" vertical="center"/>
    </xf>
    <xf numFmtId="0" fontId="5" fillId="49" borderId="74" xfId="0" applyFont="1" applyFill="1" applyBorder="1" applyAlignment="1">
      <alignment horizontal="center" vertical="center"/>
    </xf>
    <xf numFmtId="0" fontId="5" fillId="49" borderId="39" xfId="0" applyFont="1" applyFill="1" applyBorder="1" applyAlignment="1">
      <alignment horizontal="center" vertical="center"/>
    </xf>
    <xf numFmtId="0" fontId="44" fillId="0" borderId="91" xfId="0" applyFont="1" applyBorder="1" applyAlignment="1">
      <alignment horizontal="center" vertical="center" wrapText="1"/>
    </xf>
    <xf numFmtId="0" fontId="44" fillId="0" borderId="94" xfId="0" applyFont="1" applyBorder="1" applyAlignment="1">
      <alignment horizontal="center" vertical="center" wrapText="1"/>
    </xf>
    <xf numFmtId="0" fontId="5" fillId="70" borderId="13" xfId="0" applyFont="1" applyFill="1" applyBorder="1" applyAlignment="1">
      <alignment horizontal="center" vertical="center" wrapText="1"/>
    </xf>
    <xf numFmtId="0" fontId="5" fillId="70" borderId="14" xfId="0" applyFont="1" applyFill="1" applyBorder="1" applyAlignment="1">
      <alignment horizontal="center" vertical="center" wrapText="1"/>
    </xf>
    <xf numFmtId="0" fontId="76" fillId="82" borderId="148" xfId="0" applyFont="1" applyFill="1" applyBorder="1" applyAlignment="1">
      <alignment horizontal="center" vertical="center"/>
    </xf>
    <xf numFmtId="0" fontId="76" fillId="82" borderId="48" xfId="0" applyFont="1" applyFill="1" applyBorder="1" applyAlignment="1">
      <alignment horizontal="center" vertical="center"/>
    </xf>
    <xf numFmtId="0" fontId="76" fillId="82" borderId="149" xfId="0" applyFont="1" applyFill="1" applyBorder="1" applyAlignment="1">
      <alignment horizontal="center" vertical="center"/>
    </xf>
    <xf numFmtId="0" fontId="5" fillId="70" borderId="92" xfId="0" applyFont="1" applyFill="1" applyBorder="1" applyAlignment="1">
      <alignment horizontal="center" vertical="center" wrapText="1"/>
    </xf>
    <xf numFmtId="0" fontId="5" fillId="70" borderId="57" xfId="0" applyFont="1" applyFill="1" applyBorder="1" applyAlignment="1">
      <alignment horizontal="center" vertical="center" wrapText="1"/>
    </xf>
    <xf numFmtId="0" fontId="59" fillId="52" borderId="7" xfId="0" applyFont="1" applyFill="1" applyBorder="1" applyAlignment="1">
      <alignment horizontal="center" vertical="center" wrapText="1"/>
    </xf>
    <xf numFmtId="0" fontId="59" fillId="52" borderId="8" xfId="0" applyFont="1" applyFill="1" applyBorder="1" applyAlignment="1">
      <alignment horizontal="center" vertical="center" wrapText="1"/>
    </xf>
    <xf numFmtId="0" fontId="59" fillId="52" borderId="41" xfId="0" applyFont="1" applyFill="1" applyBorder="1" applyAlignment="1">
      <alignment horizontal="center" vertical="center" wrapText="1"/>
    </xf>
    <xf numFmtId="0" fontId="59" fillId="52" borderId="45" xfId="0" applyFont="1" applyFill="1" applyBorder="1" applyAlignment="1">
      <alignment horizontal="center" vertical="center" wrapText="1"/>
    </xf>
    <xf numFmtId="0" fontId="59" fillId="52" borderId="37" xfId="0" applyFont="1" applyFill="1" applyBorder="1" applyAlignment="1">
      <alignment horizontal="center" vertical="center" wrapText="1"/>
    </xf>
    <xf numFmtId="0" fontId="59" fillId="52" borderId="36" xfId="0" applyFont="1" applyFill="1" applyBorder="1" applyAlignment="1">
      <alignment horizontal="center" vertical="center" wrapText="1"/>
    </xf>
    <xf numFmtId="0" fontId="74" fillId="0" borderId="8" xfId="0" applyFont="1" applyBorder="1" applyAlignment="1">
      <alignment horizontal="center" vertical="center" wrapText="1"/>
    </xf>
    <xf numFmtId="0" fontId="74" fillId="0" borderId="37" xfId="0" applyFont="1" applyBorder="1" applyAlignment="1">
      <alignment horizontal="center" vertical="center" wrapText="1"/>
    </xf>
    <xf numFmtId="0" fontId="0" fillId="0" borderId="8" xfId="0" applyBorder="1" applyAlignment="1">
      <alignment horizontal="center"/>
    </xf>
    <xf numFmtId="0" fontId="46" fillId="70" borderId="0" xfId="0" applyFont="1" applyFill="1" applyAlignment="1">
      <alignment horizontal="center" vertical="center" wrapText="1"/>
    </xf>
    <xf numFmtId="0" fontId="46" fillId="70" borderId="44" xfId="0" applyFont="1" applyFill="1" applyBorder="1" applyAlignment="1">
      <alignment horizontal="center" vertical="center" wrapText="1"/>
    </xf>
    <xf numFmtId="0" fontId="5" fillId="52" borderId="38" xfId="0" applyFont="1" applyFill="1" applyBorder="1" applyAlignment="1">
      <alignment horizontal="center" vertical="center"/>
    </xf>
    <xf numFmtId="0" fontId="5" fillId="52" borderId="55" xfId="0" applyFont="1" applyFill="1" applyBorder="1" applyAlignment="1">
      <alignment horizontal="center" vertical="center"/>
    </xf>
    <xf numFmtId="0" fontId="121" fillId="82" borderId="7" xfId="116" applyFont="1" applyFill="1" applyBorder="1" applyAlignment="1">
      <alignment horizontal="center" vertical="center" wrapText="1"/>
    </xf>
    <xf numFmtId="0" fontId="121" fillId="82" borderId="8" xfId="116" applyFont="1" applyFill="1" applyBorder="1" applyAlignment="1">
      <alignment horizontal="center" vertical="center" wrapText="1"/>
    </xf>
    <xf numFmtId="0" fontId="121" fillId="82" borderId="41" xfId="116" applyFont="1" applyFill="1" applyBorder="1" applyAlignment="1">
      <alignment horizontal="center" vertical="center" wrapText="1"/>
    </xf>
    <xf numFmtId="0" fontId="121" fillId="82" borderId="52" xfId="116" applyFont="1" applyFill="1" applyBorder="1" applyAlignment="1">
      <alignment horizontal="center" vertical="center" wrapText="1"/>
    </xf>
    <xf numFmtId="0" fontId="121" fillId="82" borderId="0" xfId="116" applyFont="1" applyFill="1" applyAlignment="1">
      <alignment horizontal="center" vertical="center" wrapText="1"/>
    </xf>
    <xf numFmtId="0" fontId="121" fillId="82" borderId="44" xfId="116" applyFont="1" applyFill="1" applyBorder="1" applyAlignment="1">
      <alignment horizontal="center" vertical="center" wrapText="1"/>
    </xf>
    <xf numFmtId="0" fontId="80" fillId="82" borderId="7" xfId="116" applyFont="1" applyFill="1" applyBorder="1" applyAlignment="1">
      <alignment horizontal="center" vertical="center" wrapText="1"/>
    </xf>
    <xf numFmtId="0" fontId="80" fillId="82" borderId="8" xfId="116" applyFont="1" applyFill="1" applyBorder="1" applyAlignment="1">
      <alignment horizontal="center" vertical="center" wrapText="1"/>
    </xf>
    <xf numFmtId="0" fontId="80" fillId="82" borderId="41" xfId="116" applyFont="1" applyFill="1" applyBorder="1" applyAlignment="1">
      <alignment horizontal="center" vertical="center" wrapText="1"/>
    </xf>
    <xf numFmtId="0" fontId="80" fillId="82" borderId="82" xfId="116" applyFont="1" applyFill="1" applyBorder="1" applyAlignment="1">
      <alignment horizontal="center" vertical="center" wrapText="1"/>
    </xf>
    <xf numFmtId="0" fontId="80" fillId="82" borderId="20" xfId="116" applyFont="1" applyFill="1" applyBorder="1" applyAlignment="1">
      <alignment horizontal="center" vertical="center" wrapText="1"/>
    </xf>
    <xf numFmtId="0" fontId="80" fillId="82" borderId="22" xfId="116" applyFont="1" applyFill="1" applyBorder="1" applyAlignment="1">
      <alignment horizontal="center" vertical="center" wrapText="1"/>
    </xf>
    <xf numFmtId="0" fontId="26" fillId="0" borderId="65" xfId="0" applyFont="1" applyBorder="1" applyAlignment="1">
      <alignment horizontal="center" vertical="center" wrapText="1"/>
    </xf>
    <xf numFmtId="9" fontId="47" fillId="0" borderId="65" xfId="0" applyNumberFormat="1" applyFont="1" applyBorder="1" applyAlignment="1">
      <alignment horizontal="center" vertical="center" wrapText="1"/>
    </xf>
    <xf numFmtId="9" fontId="47" fillId="0" borderId="66" xfId="0" applyNumberFormat="1" applyFont="1" applyBorder="1" applyAlignment="1">
      <alignment horizontal="center" vertical="center" wrapText="1"/>
    </xf>
    <xf numFmtId="0" fontId="122" fillId="68" borderId="11" xfId="0" applyFont="1" applyFill="1" applyBorder="1" applyAlignment="1">
      <alignment horizontal="center" vertical="center"/>
    </xf>
    <xf numFmtId="0" fontId="122" fillId="49" borderId="65" xfId="0" applyFont="1" applyFill="1" applyBorder="1" applyAlignment="1">
      <alignment horizontal="center" vertical="center"/>
    </xf>
    <xf numFmtId="0" fontId="122" fillId="51" borderId="11" xfId="0" applyFont="1" applyFill="1" applyBorder="1" applyAlignment="1">
      <alignment horizontal="center" vertical="center"/>
    </xf>
    <xf numFmtId="0" fontId="122" fillId="50" borderId="11" xfId="0" applyFont="1" applyFill="1" applyBorder="1" applyAlignment="1">
      <alignment horizontal="center" vertical="center"/>
    </xf>
    <xf numFmtId="0" fontId="77" fillId="84" borderId="11" xfId="0" applyFont="1" applyFill="1" applyBorder="1" applyAlignment="1">
      <alignment horizontal="center" vertical="center" wrapText="1"/>
    </xf>
    <xf numFmtId="0" fontId="77" fillId="84" borderId="11" xfId="0" applyFont="1" applyFill="1" applyBorder="1" applyAlignment="1">
      <alignment horizontal="center" vertical="center"/>
    </xf>
    <xf numFmtId="0" fontId="77" fillId="84" borderId="56" xfId="0" applyFont="1" applyFill="1" applyBorder="1" applyAlignment="1">
      <alignment horizontal="center" vertical="center"/>
    </xf>
    <xf numFmtId="0" fontId="45" fillId="52" borderId="91" xfId="0" applyFont="1" applyFill="1" applyBorder="1" applyAlignment="1">
      <alignment horizontal="center" vertical="center"/>
    </xf>
    <xf numFmtId="0" fontId="45" fillId="52" borderId="94" xfId="0" applyFont="1" applyFill="1" applyBorder="1" applyAlignment="1">
      <alignment horizontal="center" vertical="center"/>
    </xf>
    <xf numFmtId="0" fontId="74" fillId="49" borderId="12" xfId="0" applyFont="1" applyFill="1" applyBorder="1" applyAlignment="1">
      <alignment horizontal="center" vertical="center" wrapText="1"/>
    </xf>
    <xf numFmtId="0" fontId="74" fillId="49" borderId="33" xfId="0" applyFont="1" applyFill="1" applyBorder="1" applyAlignment="1">
      <alignment horizontal="center" vertical="center" wrapText="1"/>
    </xf>
    <xf numFmtId="0" fontId="0" fillId="0" borderId="93" xfId="0" applyBorder="1" applyAlignment="1">
      <alignment horizontal="center"/>
    </xf>
    <xf numFmtId="0" fontId="69" fillId="74" borderId="97" xfId="117" applyFont="1" applyFill="1" applyBorder="1" applyAlignment="1">
      <alignment horizontal="center" vertical="center" wrapText="1"/>
    </xf>
    <xf numFmtId="0" fontId="69" fillId="74" borderId="77" xfId="117" applyFont="1" applyFill="1" applyBorder="1" applyAlignment="1">
      <alignment horizontal="center" vertical="center" wrapText="1"/>
    </xf>
    <xf numFmtId="0" fontId="69" fillId="74" borderId="16" xfId="117" applyFont="1" applyFill="1" applyBorder="1" applyAlignment="1">
      <alignment horizontal="center" vertical="center" wrapText="1"/>
    </xf>
    <xf numFmtId="0" fontId="69" fillId="74" borderId="84" xfId="117" applyFont="1" applyFill="1" applyBorder="1" applyAlignment="1">
      <alignment horizontal="center" vertical="center" wrapText="1"/>
    </xf>
    <xf numFmtId="0" fontId="69" fillId="74" borderId="19" xfId="117" applyFont="1" applyFill="1" applyBorder="1" applyAlignment="1">
      <alignment horizontal="center" vertical="center" wrapText="1"/>
    </xf>
    <xf numFmtId="0" fontId="69" fillId="74" borderId="22" xfId="117" applyFont="1" applyFill="1" applyBorder="1" applyAlignment="1">
      <alignment horizontal="center" vertical="center" wrapText="1"/>
    </xf>
    <xf numFmtId="0" fontId="72" fillId="74" borderId="97" xfId="117" applyFont="1" applyFill="1" applyBorder="1" applyAlignment="1">
      <alignment horizontal="center" vertical="center" wrapText="1"/>
    </xf>
    <xf numFmtId="0" fontId="72" fillId="74" borderId="77" xfId="117" applyFont="1" applyFill="1" applyBorder="1" applyAlignment="1">
      <alignment horizontal="center" vertical="center" wrapText="1"/>
    </xf>
    <xf numFmtId="0" fontId="71" fillId="74" borderId="91" xfId="117" applyFont="1" applyFill="1" applyBorder="1" applyAlignment="1">
      <alignment horizontal="center" vertical="center" wrapText="1"/>
    </xf>
    <xf numFmtId="0" fontId="71" fillId="74" borderId="78" xfId="117" applyFont="1" applyFill="1" applyBorder="1" applyAlignment="1">
      <alignment horizontal="center" vertical="center" wrapText="1"/>
    </xf>
    <xf numFmtId="0" fontId="73" fillId="68" borderId="12" xfId="0" applyFont="1" applyFill="1" applyBorder="1" applyAlignment="1">
      <alignment horizontal="center" vertical="center" textRotation="255" wrapText="1"/>
    </xf>
    <xf numFmtId="0" fontId="73" fillId="68" borderId="18" xfId="0" applyFont="1" applyFill="1" applyBorder="1" applyAlignment="1">
      <alignment horizontal="center" vertical="center" textRotation="255" wrapText="1"/>
    </xf>
    <xf numFmtId="0" fontId="73" fillId="68" borderId="33" xfId="0" applyFont="1" applyFill="1" applyBorder="1" applyAlignment="1">
      <alignment horizontal="center" vertical="center" textRotation="255" wrapText="1"/>
    </xf>
    <xf numFmtId="0" fontId="73" fillId="0" borderId="92" xfId="0" applyFont="1" applyBorder="1" applyAlignment="1">
      <alignment horizontal="center" vertical="center" wrapText="1"/>
    </xf>
    <xf numFmtId="0" fontId="73" fillId="0" borderId="14" xfId="0" applyFont="1" applyBorder="1" applyAlignment="1">
      <alignment horizontal="center" vertical="center" wrapText="1"/>
    </xf>
    <xf numFmtId="0" fontId="73" fillId="0" borderId="83" xfId="0" applyFont="1" applyBorder="1" applyAlignment="1">
      <alignment horizontal="center" vertical="center" wrapText="1"/>
    </xf>
    <xf numFmtId="0" fontId="73" fillId="0" borderId="17" xfId="0" applyFont="1" applyBorder="1" applyAlignment="1">
      <alignment horizontal="center" vertical="center" wrapText="1"/>
    </xf>
    <xf numFmtId="0" fontId="73" fillId="0" borderId="82" xfId="0" applyFont="1" applyBorder="1" applyAlignment="1">
      <alignment horizontal="center" vertical="center" wrapText="1"/>
    </xf>
    <xf numFmtId="0" fontId="73" fillId="0" borderId="21" xfId="0" applyFont="1" applyBorder="1" applyAlignment="1">
      <alignment horizontal="center" vertical="center" wrapText="1"/>
    </xf>
    <xf numFmtId="0" fontId="74" fillId="0" borderId="83"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17" xfId="0" applyFont="1" applyBorder="1" applyAlignment="1">
      <alignment horizontal="center" vertical="center" wrapText="1"/>
    </xf>
    <xf numFmtId="0" fontId="74" fillId="0" borderId="45" xfId="0" applyFont="1" applyBorder="1" applyAlignment="1">
      <alignment horizontal="center" vertical="center" wrapText="1"/>
    </xf>
    <xf numFmtId="0" fontId="74" fillId="0" borderId="75" xfId="0" applyFont="1" applyBorder="1" applyAlignment="1">
      <alignment horizontal="center" vertical="center" wrapText="1"/>
    </xf>
    <xf numFmtId="0" fontId="44" fillId="0" borderId="16" xfId="0" applyFont="1" applyBorder="1" applyAlignment="1">
      <alignment horizontal="center" vertical="center" wrapText="1"/>
    </xf>
    <xf numFmtId="0" fontId="44" fillId="0" borderId="17" xfId="0" applyFont="1" applyBorder="1" applyAlignment="1">
      <alignment horizontal="center" vertical="center" wrapText="1"/>
    </xf>
    <xf numFmtId="0" fontId="44" fillId="0" borderId="147" xfId="0" applyFont="1" applyBorder="1" applyAlignment="1">
      <alignment horizontal="center" vertical="center" wrapText="1"/>
    </xf>
    <xf numFmtId="0" fontId="44" fillId="0" borderId="75" xfId="0" applyFont="1" applyBorder="1" applyAlignment="1">
      <alignment horizontal="center" vertical="center" wrapText="1"/>
    </xf>
    <xf numFmtId="0" fontId="5" fillId="83" borderId="74" xfId="0" applyFont="1" applyFill="1" applyBorder="1" applyAlignment="1">
      <alignment horizontal="center" vertical="center"/>
    </xf>
    <xf numFmtId="0" fontId="5" fillId="83" borderId="55" xfId="0" applyFont="1" applyFill="1" applyBorder="1" applyAlignment="1">
      <alignment horizontal="center" vertical="center"/>
    </xf>
    <xf numFmtId="0" fontId="45" fillId="60" borderId="97" xfId="0" applyFont="1" applyFill="1" applyBorder="1" applyAlignment="1">
      <alignment horizontal="center" vertical="center"/>
    </xf>
    <xf numFmtId="0" fontId="45" fillId="60" borderId="96" xfId="0" applyFont="1" applyFill="1" applyBorder="1" applyAlignment="1">
      <alignment horizontal="center" vertical="center"/>
    </xf>
    <xf numFmtId="0" fontId="0" fillId="0" borderId="12" xfId="0" applyBorder="1" applyAlignment="1">
      <alignment horizontal="center"/>
    </xf>
    <xf numFmtId="0" fontId="0" fillId="0" borderId="64" xfId="0" applyBorder="1" applyAlignment="1">
      <alignment horizontal="center"/>
    </xf>
    <xf numFmtId="0" fontId="45" fillId="50" borderId="12" xfId="0" applyFont="1" applyFill="1" applyBorder="1" applyAlignment="1">
      <alignment horizontal="center" vertical="center"/>
    </xf>
    <xf numFmtId="0" fontId="45" fillId="50" borderId="64" xfId="0" applyFont="1" applyFill="1" applyBorder="1" applyAlignment="1">
      <alignment horizontal="center" vertical="center"/>
    </xf>
    <xf numFmtId="0" fontId="79" fillId="118" borderId="57" xfId="0" applyFont="1" applyFill="1" applyBorder="1" applyAlignment="1">
      <alignment horizontal="center" wrapText="1"/>
    </xf>
    <xf numFmtId="0" fontId="79" fillId="118" borderId="244" xfId="0" applyFont="1" applyFill="1" applyBorder="1" applyAlignment="1">
      <alignment horizontal="center" wrapText="1"/>
    </xf>
    <xf numFmtId="0" fontId="162" fillId="115" borderId="7" xfId="0" applyFont="1" applyFill="1" applyBorder="1" applyAlignment="1">
      <alignment horizontal="center" wrapText="1"/>
    </xf>
    <xf numFmtId="0" fontId="162" fillId="115" borderId="8" xfId="0" applyFont="1" applyFill="1" applyBorder="1" applyAlignment="1">
      <alignment horizontal="center" wrapText="1"/>
    </xf>
    <xf numFmtId="0" fontId="162" fillId="115" borderId="242" xfId="0" applyFont="1" applyFill="1" applyBorder="1" applyAlignment="1">
      <alignment horizontal="center" wrapText="1"/>
    </xf>
    <xf numFmtId="0" fontId="165" fillId="115" borderId="7" xfId="0" applyFont="1" applyFill="1" applyBorder="1" applyAlignment="1">
      <alignment horizontal="center" wrapText="1"/>
    </xf>
    <xf numFmtId="0" fontId="165" fillId="115" borderId="8" xfId="0" applyFont="1" applyFill="1" applyBorder="1" applyAlignment="1">
      <alignment horizontal="center" wrapText="1"/>
    </xf>
    <xf numFmtId="0" fontId="165" fillId="115" borderId="242" xfId="0" applyFont="1" applyFill="1" applyBorder="1" applyAlignment="1">
      <alignment horizontal="center" wrapText="1"/>
    </xf>
    <xf numFmtId="0" fontId="56" fillId="60" borderId="8" xfId="0" applyFont="1" applyFill="1" applyBorder="1" applyAlignment="1">
      <alignment horizontal="center" vertical="center"/>
    </xf>
    <xf numFmtId="0" fontId="85" fillId="82" borderId="13" xfId="0" applyFont="1" applyFill="1" applyBorder="1" applyAlignment="1">
      <alignment horizontal="center" vertical="center"/>
    </xf>
    <xf numFmtId="0" fontId="85" fillId="82" borderId="57" xfId="0" applyFont="1" applyFill="1" applyBorder="1" applyAlignment="1">
      <alignment horizontal="center" vertical="center"/>
    </xf>
    <xf numFmtId="0" fontId="85" fillId="82" borderId="14" xfId="0" applyFont="1" applyFill="1" applyBorder="1" applyAlignment="1">
      <alignment horizontal="center" vertical="center"/>
    </xf>
    <xf numFmtId="0" fontId="70" fillId="60" borderId="13" xfId="0" applyFont="1" applyFill="1" applyBorder="1" applyAlignment="1">
      <alignment horizontal="center" vertical="center"/>
    </xf>
    <xf numFmtId="0" fontId="70" fillId="60" borderId="57" xfId="0" applyFont="1" applyFill="1" applyBorder="1" applyAlignment="1">
      <alignment horizontal="center" vertical="center"/>
    </xf>
    <xf numFmtId="0" fontId="70" fillId="60" borderId="14" xfId="0" applyFont="1" applyFill="1" applyBorder="1" applyAlignment="1">
      <alignment horizontal="center" vertical="center"/>
    </xf>
    <xf numFmtId="0" fontId="70" fillId="60" borderId="1" xfId="0" applyFont="1" applyFill="1" applyBorder="1" applyAlignment="1">
      <alignment horizontal="center" vertical="center"/>
    </xf>
    <xf numFmtId="0" fontId="70" fillId="60" borderId="23" xfId="0" applyFont="1" applyFill="1" applyBorder="1" applyAlignment="1">
      <alignment horizontal="center" vertical="center"/>
    </xf>
    <xf numFmtId="0" fontId="70" fillId="60" borderId="19" xfId="0" applyFont="1" applyFill="1" applyBorder="1" applyAlignment="1">
      <alignment horizontal="center" vertical="center"/>
    </xf>
    <xf numFmtId="0" fontId="70" fillId="60" borderId="20" xfId="0" applyFont="1" applyFill="1" applyBorder="1" applyAlignment="1">
      <alignment horizontal="center" vertical="center"/>
    </xf>
    <xf numFmtId="0" fontId="70" fillId="60" borderId="21" xfId="0" applyFont="1" applyFill="1" applyBorder="1" applyAlignment="1">
      <alignment horizontal="center" vertical="center"/>
    </xf>
    <xf numFmtId="0" fontId="81" fillId="84" borderId="80" xfId="0" applyFont="1" applyFill="1" applyBorder="1" applyAlignment="1">
      <alignment horizontal="center" vertical="center"/>
    </xf>
    <xf numFmtId="0" fontId="81" fillId="84" borderId="81" xfId="0" applyFont="1" applyFill="1" applyBorder="1" applyAlignment="1">
      <alignment horizontal="center" vertical="center"/>
    </xf>
    <xf numFmtId="0" fontId="79" fillId="0" borderId="33" xfId="0" applyFont="1" applyBorder="1" applyAlignment="1">
      <alignment horizontal="left" vertical="center" wrapText="1"/>
    </xf>
    <xf numFmtId="0" fontId="79" fillId="0" borderId="78" xfId="0" applyFont="1" applyBorder="1" applyAlignment="1">
      <alignment horizontal="left" vertical="center" wrapText="1"/>
    </xf>
    <xf numFmtId="0" fontId="79" fillId="0" borderId="11" xfId="0" applyFont="1" applyBorder="1" applyAlignment="1">
      <alignment horizontal="left" vertical="center" wrapText="1"/>
    </xf>
    <xf numFmtId="0" fontId="79" fillId="0" borderId="56" xfId="0" applyFont="1" applyBorder="1" applyAlignment="1">
      <alignment horizontal="left" vertical="center" wrapText="1"/>
    </xf>
    <xf numFmtId="0" fontId="79" fillId="118" borderId="150" xfId="0" applyFont="1" applyFill="1" applyBorder="1" applyAlignment="1">
      <alignment horizontal="center" wrapText="1"/>
    </xf>
    <xf numFmtId="0" fontId="79" fillId="118" borderId="245" xfId="0" applyFont="1" applyFill="1" applyBorder="1" applyAlignment="1">
      <alignment horizontal="center" wrapText="1"/>
    </xf>
    <xf numFmtId="0" fontId="79" fillId="118" borderId="48" xfId="0" applyFont="1" applyFill="1" applyBorder="1" applyAlignment="1">
      <alignment horizontal="center" wrapText="1"/>
    </xf>
    <xf numFmtId="0" fontId="79" fillId="118" borderId="243" xfId="0" applyFont="1" applyFill="1" applyBorder="1" applyAlignment="1">
      <alignment horizontal="center" wrapText="1"/>
    </xf>
    <xf numFmtId="0" fontId="81" fillId="116" borderId="9" xfId="0" applyFont="1" applyFill="1" applyBorder="1" applyAlignment="1">
      <alignment horizontal="center"/>
    </xf>
    <xf numFmtId="0" fontId="81" fillId="116" borderId="49" xfId="0" applyFont="1" applyFill="1" applyBorder="1" applyAlignment="1">
      <alignment horizontal="center"/>
    </xf>
    <xf numFmtId="0" fontId="79" fillId="0" borderId="65" xfId="0" applyFont="1" applyBorder="1" applyAlignment="1">
      <alignment horizontal="left" vertical="center" wrapText="1"/>
    </xf>
    <xf numFmtId="0" fontId="79" fillId="0" borderId="66" xfId="0" applyFont="1" applyBorder="1" applyAlignment="1">
      <alignment horizontal="left" vertical="center" wrapText="1"/>
    </xf>
    <xf numFmtId="0" fontId="80" fillId="82" borderId="8" xfId="116" applyFont="1" applyFill="1" applyBorder="1" applyAlignment="1">
      <alignment horizontal="center" vertical="center"/>
    </xf>
    <xf numFmtId="0" fontId="82" fillId="0" borderId="3" xfId="0" applyFont="1" applyBorder="1" applyAlignment="1">
      <alignment horizontal="left" vertical="center" wrapText="1"/>
    </xf>
    <xf numFmtId="0" fontId="82" fillId="0" borderId="11" xfId="0" applyFont="1" applyBorder="1" applyAlignment="1">
      <alignment horizontal="left" vertical="center" wrapText="1"/>
    </xf>
    <xf numFmtId="0" fontId="82" fillId="0" borderId="65" xfId="0" applyFont="1" applyBorder="1" applyAlignment="1">
      <alignment horizontal="left" vertical="center" wrapText="1"/>
    </xf>
    <xf numFmtId="0" fontId="76" fillId="82" borderId="7" xfId="116" applyFont="1" applyFill="1" applyBorder="1" applyAlignment="1">
      <alignment horizontal="center" vertical="center" wrapText="1"/>
    </xf>
    <xf numFmtId="0" fontId="67" fillId="82" borderId="8" xfId="116" applyFont="1" applyFill="1" applyBorder="1" applyAlignment="1">
      <alignment horizontal="center" vertical="center"/>
    </xf>
    <xf numFmtId="0" fontId="81" fillId="84" borderId="5" xfId="0" applyFont="1" applyFill="1" applyBorder="1" applyAlignment="1">
      <alignment horizontal="center" vertical="center" wrapText="1"/>
    </xf>
    <xf numFmtId="0" fontId="80" fillId="82" borderId="4" xfId="116" applyFont="1" applyFill="1" applyBorder="1" applyAlignment="1">
      <alignment horizontal="center" vertical="center" wrapText="1"/>
    </xf>
    <xf numFmtId="0" fontId="80" fillId="82" borderId="5" xfId="116" applyFont="1" applyFill="1" applyBorder="1" applyAlignment="1">
      <alignment horizontal="center" vertical="center"/>
    </xf>
    <xf numFmtId="0" fontId="80" fillId="82" borderId="76" xfId="116" applyFont="1" applyFill="1" applyBorder="1" applyAlignment="1">
      <alignment horizontal="center" vertical="center"/>
    </xf>
    <xf numFmtId="0" fontId="76" fillId="82" borderId="4" xfId="116" applyFont="1" applyFill="1" applyBorder="1" applyAlignment="1">
      <alignment horizontal="center" vertical="center" wrapText="1"/>
    </xf>
    <xf numFmtId="0" fontId="67" fillId="82" borderId="5" xfId="116" applyFont="1" applyFill="1" applyBorder="1" applyAlignment="1">
      <alignment horizontal="center" vertical="center"/>
    </xf>
    <xf numFmtId="0" fontId="67" fillId="82" borderId="76" xfId="116" applyFont="1" applyFill="1" applyBorder="1" applyAlignment="1">
      <alignment horizontal="center" vertical="center"/>
    </xf>
    <xf numFmtId="0" fontId="64" fillId="60" borderId="172" xfId="0" applyFont="1" applyFill="1" applyBorder="1" applyAlignment="1">
      <alignment horizontal="center" vertical="center" wrapText="1"/>
    </xf>
    <xf numFmtId="0" fontId="64" fillId="60" borderId="171" xfId="0" applyFont="1" applyFill="1" applyBorder="1" applyAlignment="1">
      <alignment horizontal="center" vertical="center" wrapText="1"/>
    </xf>
    <xf numFmtId="0" fontId="64" fillId="60" borderId="157" xfId="0" applyFont="1" applyFill="1" applyBorder="1" applyAlignment="1">
      <alignment horizontal="center" vertical="center" wrapText="1"/>
    </xf>
    <xf numFmtId="0" fontId="70" fillId="51" borderId="156" xfId="0" applyFont="1" applyFill="1" applyBorder="1" applyAlignment="1">
      <alignment horizontal="center" vertical="center"/>
    </xf>
    <xf numFmtId="0" fontId="63" fillId="51" borderId="169" xfId="0" applyFont="1" applyFill="1" applyBorder="1" applyAlignment="1">
      <alignment horizontal="center" vertical="center"/>
    </xf>
    <xf numFmtId="0" fontId="63" fillId="51" borderId="168" xfId="0" applyFont="1" applyFill="1" applyBorder="1" applyAlignment="1">
      <alignment horizontal="center" vertical="center"/>
    </xf>
    <xf numFmtId="0" fontId="63" fillId="51" borderId="195" xfId="0" applyFont="1" applyFill="1" applyBorder="1" applyAlignment="1">
      <alignment horizontal="center" vertical="center"/>
    </xf>
    <xf numFmtId="0" fontId="63" fillId="51" borderId="187" xfId="0" applyFont="1" applyFill="1" applyBorder="1" applyAlignment="1">
      <alignment horizontal="center" vertical="center"/>
    </xf>
    <xf numFmtId="0" fontId="63" fillId="51" borderId="184" xfId="0" applyFont="1" applyFill="1" applyBorder="1" applyAlignment="1">
      <alignment horizontal="center" vertical="center"/>
    </xf>
    <xf numFmtId="0" fontId="63" fillId="51" borderId="196" xfId="0" applyFont="1" applyFill="1" applyBorder="1" applyAlignment="1">
      <alignment horizontal="center" vertical="center"/>
    </xf>
    <xf numFmtId="0" fontId="63" fillId="73" borderId="161" xfId="0" applyFont="1" applyFill="1" applyBorder="1" applyAlignment="1">
      <alignment horizontal="center" vertical="center"/>
    </xf>
    <xf numFmtId="0" fontId="63" fillId="73" borderId="160" xfId="0" applyFont="1" applyFill="1" applyBorder="1" applyAlignment="1">
      <alignment horizontal="center" vertical="center"/>
    </xf>
    <xf numFmtId="0" fontId="63" fillId="73" borderId="159" xfId="0" applyFont="1" applyFill="1" applyBorder="1" applyAlignment="1">
      <alignment horizontal="center" vertical="center"/>
    </xf>
    <xf numFmtId="0" fontId="63" fillId="73" borderId="158" xfId="0" applyFont="1" applyFill="1" applyBorder="1" applyAlignment="1">
      <alignment horizontal="center" vertical="center"/>
    </xf>
    <xf numFmtId="0" fontId="64" fillId="60" borderId="185" xfId="0" applyFont="1" applyFill="1" applyBorder="1" applyAlignment="1">
      <alignment horizontal="left" vertical="center" wrapText="1"/>
    </xf>
    <xf numFmtId="0" fontId="64" fillId="60" borderId="184" xfId="0" applyFont="1" applyFill="1" applyBorder="1" applyAlignment="1">
      <alignment horizontal="left" vertical="center" wrapText="1"/>
    </xf>
    <xf numFmtId="0" fontId="64" fillId="60" borderId="196" xfId="0" applyFont="1" applyFill="1" applyBorder="1" applyAlignment="1">
      <alignment horizontal="left" vertical="center" wrapText="1"/>
    </xf>
    <xf numFmtId="0" fontId="88" fillId="50" borderId="169" xfId="0" applyFont="1" applyFill="1" applyBorder="1" applyAlignment="1">
      <alignment horizontal="center" vertical="center" wrapText="1"/>
    </xf>
    <xf numFmtId="0" fontId="88" fillId="50" borderId="168" xfId="0" applyFont="1" applyFill="1" applyBorder="1" applyAlignment="1">
      <alignment horizontal="center" vertical="center" wrapText="1"/>
    </xf>
    <xf numFmtId="0" fontId="88" fillId="50" borderId="167" xfId="0" applyFont="1" applyFill="1" applyBorder="1" applyAlignment="1">
      <alignment horizontal="center" vertical="center" wrapText="1"/>
    </xf>
    <xf numFmtId="0" fontId="88" fillId="50" borderId="166" xfId="0" applyFont="1" applyFill="1" applyBorder="1" applyAlignment="1">
      <alignment horizontal="center" vertical="center" wrapText="1"/>
    </xf>
    <xf numFmtId="0" fontId="88" fillId="50" borderId="0" xfId="0" applyFont="1" applyFill="1" applyAlignment="1">
      <alignment horizontal="center" vertical="center" wrapText="1"/>
    </xf>
    <xf numFmtId="0" fontId="88" fillId="50" borderId="165" xfId="0" applyFont="1" applyFill="1" applyBorder="1" applyAlignment="1">
      <alignment horizontal="center" vertical="center" wrapText="1"/>
    </xf>
    <xf numFmtId="0" fontId="88" fillId="50" borderId="187" xfId="0" applyFont="1" applyFill="1" applyBorder="1" applyAlignment="1">
      <alignment horizontal="center" vertical="center" wrapText="1"/>
    </xf>
    <xf numFmtId="0" fontId="88" fillId="50" borderId="184" xfId="0" applyFont="1" applyFill="1" applyBorder="1" applyAlignment="1">
      <alignment horizontal="center" vertical="center" wrapText="1"/>
    </xf>
    <xf numFmtId="0" fontId="88" fillId="50" borderId="186" xfId="0" applyFont="1" applyFill="1" applyBorder="1" applyAlignment="1">
      <alignment horizontal="center" vertical="center" wrapText="1"/>
    </xf>
    <xf numFmtId="0" fontId="88" fillId="50" borderId="164" xfId="0" applyFont="1" applyFill="1" applyBorder="1" applyAlignment="1">
      <alignment horizontal="center" vertical="center" wrapText="1"/>
    </xf>
    <xf numFmtId="0" fontId="88" fillId="50" borderId="163" xfId="0" applyFont="1" applyFill="1" applyBorder="1" applyAlignment="1">
      <alignment horizontal="center" vertical="center" wrapText="1"/>
    </xf>
    <xf numFmtId="0" fontId="88" fillId="50" borderId="162" xfId="0" applyFont="1" applyFill="1" applyBorder="1" applyAlignment="1">
      <alignment horizontal="center" vertical="center" wrapText="1"/>
    </xf>
    <xf numFmtId="0" fontId="127" fillId="50" borderId="180" xfId="0" applyFont="1" applyFill="1" applyBorder="1" applyAlignment="1">
      <alignment horizontal="center" vertical="center"/>
    </xf>
    <xf numFmtId="0" fontId="127" fillId="50" borderId="179" xfId="0" applyFont="1" applyFill="1" applyBorder="1" applyAlignment="1">
      <alignment horizontal="center" vertical="center"/>
    </xf>
    <xf numFmtId="0" fontId="127" fillId="50" borderId="198" xfId="0" applyFont="1" applyFill="1" applyBorder="1" applyAlignment="1">
      <alignment horizontal="center" vertical="center"/>
    </xf>
    <xf numFmtId="0" fontId="127" fillId="50" borderId="178" xfId="0" applyFont="1" applyFill="1" applyBorder="1" applyAlignment="1">
      <alignment horizontal="center" vertical="center"/>
    </xf>
    <xf numFmtId="0" fontId="70" fillId="51" borderId="157" xfId="0" applyFont="1" applyFill="1" applyBorder="1" applyAlignment="1">
      <alignment horizontal="center" vertical="center"/>
    </xf>
    <xf numFmtId="0" fontId="128" fillId="50" borderId="180" xfId="0" applyFont="1" applyFill="1" applyBorder="1" applyAlignment="1">
      <alignment horizontal="center" vertical="center"/>
    </xf>
    <xf numFmtId="0" fontId="128" fillId="50" borderId="179" xfId="0" applyFont="1" applyFill="1" applyBorder="1" applyAlignment="1">
      <alignment horizontal="center" vertical="center"/>
    </xf>
    <xf numFmtId="0" fontId="128" fillId="50" borderId="178" xfId="0" applyFont="1" applyFill="1" applyBorder="1" applyAlignment="1">
      <alignment horizontal="center" vertical="center"/>
    </xf>
    <xf numFmtId="0" fontId="63" fillId="51" borderId="153" xfId="0" applyFont="1" applyFill="1" applyBorder="1" applyAlignment="1">
      <alignment horizontal="center" vertical="center"/>
    </xf>
    <xf numFmtId="0" fontId="63" fillId="51" borderId="152" xfId="0" applyFont="1" applyFill="1" applyBorder="1" applyAlignment="1">
      <alignment horizontal="center" vertical="center"/>
    </xf>
    <xf numFmtId="0" fontId="63" fillId="51" borderId="151" xfId="0" applyFont="1" applyFill="1" applyBorder="1" applyAlignment="1">
      <alignment horizontal="center" vertical="center"/>
    </xf>
    <xf numFmtId="0" fontId="79" fillId="0" borderId="175" xfId="0" applyFont="1" applyBorder="1" applyAlignment="1">
      <alignment horizontal="center"/>
    </xf>
    <xf numFmtId="0" fontId="79" fillId="0" borderId="174" xfId="0" applyFont="1" applyBorder="1" applyAlignment="1">
      <alignment horizontal="center"/>
    </xf>
    <xf numFmtId="0" fontId="79" fillId="0" borderId="173" xfId="0" applyFont="1" applyBorder="1" applyAlignment="1">
      <alignment horizontal="center"/>
    </xf>
    <xf numFmtId="0" fontId="79" fillId="0" borderId="166" xfId="0" applyFont="1" applyBorder="1" applyAlignment="1">
      <alignment horizontal="center"/>
    </xf>
    <xf numFmtId="0" fontId="79" fillId="0" borderId="165" xfId="0" applyFont="1" applyBorder="1" applyAlignment="1">
      <alignment horizontal="center"/>
    </xf>
    <xf numFmtId="0" fontId="79" fillId="0" borderId="187" xfId="0" applyFont="1" applyBorder="1" applyAlignment="1">
      <alignment horizontal="center"/>
    </xf>
    <xf numFmtId="0" fontId="79" fillId="0" borderId="184" xfId="0" applyFont="1" applyBorder="1" applyAlignment="1">
      <alignment horizontal="center"/>
    </xf>
    <xf numFmtId="0" fontId="79" fillId="0" borderId="186" xfId="0" applyFont="1" applyBorder="1" applyAlignment="1">
      <alignment horizontal="center"/>
    </xf>
    <xf numFmtId="0" fontId="130" fillId="52" borderId="189" xfId="116" applyFont="1" applyFill="1" applyBorder="1" applyAlignment="1">
      <alignment horizontal="center" vertical="center" wrapText="1"/>
    </xf>
    <xf numFmtId="0" fontId="130" fillId="52" borderId="174" xfId="116" applyFont="1" applyFill="1" applyBorder="1" applyAlignment="1">
      <alignment horizontal="center" vertical="center" wrapText="1"/>
    </xf>
    <xf numFmtId="0" fontId="130" fillId="52" borderId="188" xfId="116" applyFont="1" applyFill="1" applyBorder="1" applyAlignment="1">
      <alignment horizontal="center" vertical="center" wrapText="1"/>
    </xf>
    <xf numFmtId="0" fontId="130" fillId="52" borderId="0" xfId="116" applyFont="1" applyFill="1" applyAlignment="1">
      <alignment horizontal="center" vertical="center" wrapText="1"/>
    </xf>
    <xf numFmtId="0" fontId="130" fillId="52" borderId="185" xfId="116" applyFont="1" applyFill="1" applyBorder="1" applyAlignment="1">
      <alignment horizontal="center" vertical="center" wrapText="1"/>
    </xf>
    <xf numFmtId="0" fontId="130" fillId="52" borderId="184" xfId="116" applyFont="1" applyFill="1" applyBorder="1" applyAlignment="1">
      <alignment horizontal="center" vertical="center" wrapText="1"/>
    </xf>
    <xf numFmtId="0" fontId="0" fillId="0" borderId="174" xfId="0" applyBorder="1" applyAlignment="1">
      <alignment horizontal="center"/>
    </xf>
    <xf numFmtId="0" fontId="63" fillId="73" borderId="172" xfId="0" applyFont="1" applyFill="1" applyBorder="1" applyAlignment="1">
      <alignment horizontal="center" vertical="center"/>
    </xf>
    <xf numFmtId="0" fontId="63" fillId="73" borderId="171" xfId="0" applyFont="1" applyFill="1" applyBorder="1" applyAlignment="1">
      <alignment horizontal="center" vertical="center"/>
    </xf>
    <xf numFmtId="0" fontId="125" fillId="84" borderId="157" xfId="0" applyFont="1" applyFill="1" applyBorder="1" applyAlignment="1">
      <alignment horizontal="center" vertical="center"/>
    </xf>
    <xf numFmtId="0" fontId="125" fillId="84" borderId="156" xfId="0" applyFont="1" applyFill="1" applyBorder="1" applyAlignment="1">
      <alignment horizontal="center" vertical="center"/>
    </xf>
    <xf numFmtId="0" fontId="125" fillId="84" borderId="194" xfId="0" applyFont="1" applyFill="1" applyBorder="1" applyAlignment="1">
      <alignment horizontal="center" vertical="center"/>
    </xf>
    <xf numFmtId="0" fontId="125" fillId="84" borderId="192" xfId="0" applyFont="1" applyFill="1" applyBorder="1" applyAlignment="1">
      <alignment horizontal="center" vertical="center"/>
    </xf>
    <xf numFmtId="0" fontId="125" fillId="84" borderId="153" xfId="0" applyFont="1" applyFill="1" applyBorder="1" applyAlignment="1">
      <alignment horizontal="center" vertical="center"/>
    </xf>
    <xf numFmtId="0" fontId="125" fillId="84" borderId="152" xfId="0" applyFont="1" applyFill="1" applyBorder="1" applyAlignment="1">
      <alignment horizontal="center" vertical="center"/>
    </xf>
    <xf numFmtId="0" fontId="87" fillId="49" borderId="156" xfId="0" applyFont="1" applyFill="1" applyBorder="1" applyAlignment="1">
      <alignment horizontal="center" vertical="center"/>
    </xf>
    <xf numFmtId="0" fontId="87" fillId="49" borderId="192" xfId="0" applyFont="1" applyFill="1" applyBorder="1" applyAlignment="1">
      <alignment horizontal="center" vertical="center"/>
    </xf>
    <xf numFmtId="0" fontId="87" fillId="49" borderId="152" xfId="0" applyFont="1" applyFill="1" applyBorder="1" applyAlignment="1">
      <alignment horizontal="center" vertical="center"/>
    </xf>
    <xf numFmtId="0" fontId="62" fillId="0" borderId="156" xfId="0" applyFont="1" applyBorder="1" applyAlignment="1">
      <alignment horizontal="center" vertical="center" wrapText="1"/>
    </xf>
    <xf numFmtId="0" fontId="62" fillId="0" borderId="155" xfId="0" applyFont="1" applyBorder="1" applyAlignment="1">
      <alignment horizontal="center" vertical="center" wrapText="1"/>
    </xf>
    <xf numFmtId="0" fontId="62" fillId="0" borderId="172" xfId="0" applyFont="1" applyBorder="1" applyAlignment="1">
      <alignment horizontal="center" vertical="center" wrapText="1"/>
    </xf>
    <xf numFmtId="0" fontId="62" fillId="0" borderId="171" xfId="0" applyFont="1" applyBorder="1" applyAlignment="1">
      <alignment horizontal="center" vertical="center" wrapText="1"/>
    </xf>
    <xf numFmtId="0" fontId="62" fillId="0" borderId="170" xfId="0" applyFont="1" applyBorder="1" applyAlignment="1">
      <alignment horizontal="center" vertical="center" wrapText="1"/>
    </xf>
    <xf numFmtId="0" fontId="62" fillId="0" borderId="157" xfId="0" applyFont="1" applyBorder="1" applyAlignment="1">
      <alignment horizontal="center" vertical="center" wrapText="1"/>
    </xf>
    <xf numFmtId="0" fontId="126" fillId="49" borderId="156" xfId="0" applyFont="1" applyFill="1" applyBorder="1" applyAlignment="1">
      <alignment horizontal="center" vertical="center"/>
    </xf>
    <xf numFmtId="0" fontId="63" fillId="73" borderId="177" xfId="0" applyFont="1" applyFill="1" applyBorder="1" applyAlignment="1">
      <alignment horizontal="center" vertical="center"/>
    </xf>
    <xf numFmtId="0" fontId="63" fillId="73" borderId="176" xfId="0" applyFont="1" applyFill="1" applyBorder="1" applyAlignment="1">
      <alignment horizontal="center" vertical="center"/>
    </xf>
    <xf numFmtId="0" fontId="129" fillId="50" borderId="183" xfId="0" applyFont="1" applyFill="1" applyBorder="1" applyAlignment="1">
      <alignment horizontal="center" vertical="center"/>
    </xf>
    <xf numFmtId="0" fontId="129" fillId="50" borderId="182" xfId="0" applyFont="1" applyFill="1" applyBorder="1" applyAlignment="1">
      <alignment horizontal="center" vertical="center"/>
    </xf>
    <xf numFmtId="0" fontId="129" fillId="50" borderId="181" xfId="0" applyFont="1" applyFill="1" applyBorder="1" applyAlignment="1">
      <alignment horizontal="center" vertical="center"/>
    </xf>
    <xf numFmtId="0" fontId="0" fillId="0" borderId="154" xfId="0" applyBorder="1" applyAlignment="1">
      <alignment horizontal="center"/>
    </xf>
    <xf numFmtId="0" fontId="62" fillId="0" borderId="192" xfId="0" applyFont="1" applyBorder="1" applyAlignment="1">
      <alignment horizontal="center" vertical="center" wrapText="1"/>
    </xf>
    <xf numFmtId="0" fontId="62" fillId="0" borderId="193" xfId="0" applyFont="1" applyBorder="1" applyAlignment="1">
      <alignment horizontal="center" vertical="center" wrapText="1"/>
    </xf>
    <xf numFmtId="0" fontId="62" fillId="0" borderId="152" xfId="0" applyFont="1" applyBorder="1" applyAlignment="1">
      <alignment horizontal="center" vertical="center" wrapText="1"/>
    </xf>
    <xf numFmtId="0" fontId="62" fillId="0" borderId="151" xfId="0" applyFont="1" applyBorder="1" applyAlignment="1">
      <alignment horizontal="center" vertical="center" wrapText="1"/>
    </xf>
    <xf numFmtId="0" fontId="63" fillId="0" borderId="179" xfId="116" applyFont="1" applyBorder="1" applyAlignment="1">
      <alignment horizontal="center" vertical="center"/>
    </xf>
    <xf numFmtId="0" fontId="63" fillId="0" borderId="178" xfId="116" applyFont="1" applyBorder="1" applyAlignment="1">
      <alignment horizontal="center" vertical="center"/>
    </xf>
    <xf numFmtId="0" fontId="63" fillId="0" borderId="156" xfId="116" applyFont="1" applyBorder="1" applyAlignment="1">
      <alignment horizontal="center" vertical="center"/>
    </xf>
    <xf numFmtId="0" fontId="63" fillId="0" borderId="155" xfId="116" applyFont="1" applyBorder="1" applyAlignment="1">
      <alignment horizontal="center" vertical="center"/>
    </xf>
    <xf numFmtId="0" fontId="63" fillId="0" borderId="152" xfId="116" applyFont="1" applyBorder="1" applyAlignment="1">
      <alignment horizontal="center" vertical="center"/>
    </xf>
    <xf numFmtId="0" fontId="63" fillId="0" borderId="151" xfId="116" applyFont="1" applyBorder="1" applyAlignment="1">
      <alignment horizontal="center" vertical="center"/>
    </xf>
    <xf numFmtId="0" fontId="72" fillId="50" borderId="179" xfId="116" applyFont="1" applyFill="1" applyBorder="1" applyAlignment="1">
      <alignment horizontal="center" vertical="center" wrapText="1"/>
    </xf>
    <xf numFmtId="0" fontId="72" fillId="50" borderId="156" xfId="116" applyFont="1" applyFill="1" applyBorder="1" applyAlignment="1">
      <alignment horizontal="center" vertical="center"/>
    </xf>
    <xf numFmtId="0" fontId="72" fillId="50" borderId="152" xfId="116" applyFont="1" applyFill="1" applyBorder="1" applyAlignment="1">
      <alignment horizontal="center" vertical="center"/>
    </xf>
    <xf numFmtId="0" fontId="62" fillId="0" borderId="0" xfId="0" applyFont="1" applyAlignment="1">
      <alignment horizontal="center" vertical="center"/>
    </xf>
    <xf numFmtId="0" fontId="0" fillId="0" borderId="7" xfId="0" applyBorder="1" applyAlignment="1">
      <alignment horizontal="center"/>
    </xf>
    <xf numFmtId="0" fontId="0" fillId="0" borderId="41" xfId="0"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5" fillId="0" borderId="53" xfId="0" applyFont="1" applyBorder="1" applyAlignment="1">
      <alignment horizontal="center"/>
    </xf>
    <xf numFmtId="0" fontId="62" fillId="0" borderId="11" xfId="0" applyFont="1" applyBorder="1" applyAlignment="1">
      <alignment horizontal="center"/>
    </xf>
    <xf numFmtId="0" fontId="63" fillId="0" borderId="12" xfId="0" applyFont="1" applyBorder="1" applyAlignment="1">
      <alignment horizontal="center"/>
    </xf>
    <xf numFmtId="0" fontId="63" fillId="0" borderId="13" xfId="0" applyFont="1" applyBorder="1" applyAlignment="1">
      <alignment horizontal="center"/>
    </xf>
    <xf numFmtId="0" fontId="63" fillId="0" borderId="53" xfId="0" applyFont="1" applyBorder="1" applyAlignment="1">
      <alignment horizontal="center"/>
    </xf>
    <xf numFmtId="0" fontId="62" fillId="0" borderId="7" xfId="0" applyFont="1" applyBorder="1" applyAlignment="1">
      <alignment horizontal="center"/>
    </xf>
    <xf numFmtId="0" fontId="62" fillId="0" borderId="8" xfId="0" applyFont="1" applyBorder="1" applyAlignment="1">
      <alignment horizontal="center"/>
    </xf>
    <xf numFmtId="0" fontId="62" fillId="0" borderId="41" xfId="0" applyFont="1" applyBorder="1" applyAlignment="1">
      <alignment horizontal="center"/>
    </xf>
    <xf numFmtId="0" fontId="62" fillId="0" borderId="20" xfId="0" applyFont="1" applyBorder="1" applyAlignment="1">
      <alignment horizontal="center" vertical="center"/>
    </xf>
    <xf numFmtId="0" fontId="4" fillId="60" borderId="11" xfId="0" applyFont="1" applyFill="1" applyBorder="1" applyAlignment="1">
      <alignment horizontal="center" vertical="center"/>
    </xf>
    <xf numFmtId="0" fontId="59" fillId="71" borderId="86" xfId="0" applyFont="1" applyFill="1" applyBorder="1" applyAlignment="1">
      <alignment horizontal="center" vertical="center" wrapText="1"/>
    </xf>
    <xf numFmtId="0" fontId="59" fillId="71" borderId="85" xfId="0" applyFont="1" applyFill="1" applyBorder="1" applyAlignment="1">
      <alignment horizontal="center" vertical="center" wrapText="1"/>
    </xf>
    <xf numFmtId="0" fontId="59" fillId="71" borderId="87" xfId="0" applyFont="1" applyFill="1" applyBorder="1" applyAlignment="1">
      <alignment horizontal="center" vertical="center" wrapText="1"/>
    </xf>
    <xf numFmtId="0" fontId="59" fillId="71" borderId="88" xfId="0" applyFont="1" applyFill="1" applyBorder="1" applyAlignment="1">
      <alignment horizontal="center" vertical="center" wrapText="1"/>
    </xf>
    <xf numFmtId="0" fontId="59" fillId="71" borderId="89" xfId="0" applyFont="1" applyFill="1" applyBorder="1" applyAlignment="1">
      <alignment horizontal="center" vertical="center" wrapText="1"/>
    </xf>
    <xf numFmtId="0" fontId="59" fillId="71" borderId="90" xfId="0" applyFont="1" applyFill="1" applyBorder="1" applyAlignment="1">
      <alignment horizontal="center" vertical="center" wrapText="1"/>
    </xf>
    <xf numFmtId="0" fontId="59" fillId="52" borderId="86" xfId="0" applyFont="1" applyFill="1" applyBorder="1" applyAlignment="1">
      <alignment horizontal="center" vertical="center" wrapText="1"/>
    </xf>
    <xf numFmtId="0" fontId="59" fillId="52" borderId="85" xfId="0" applyFont="1" applyFill="1" applyBorder="1" applyAlignment="1">
      <alignment horizontal="center" vertical="center" wrapText="1"/>
    </xf>
    <xf numFmtId="0" fontId="59" fillId="52" borderId="87" xfId="0" applyFont="1" applyFill="1" applyBorder="1" applyAlignment="1">
      <alignment horizontal="center" vertical="center" wrapText="1"/>
    </xf>
    <xf numFmtId="0" fontId="59" fillId="52" borderId="88" xfId="0" applyFont="1" applyFill="1" applyBorder="1" applyAlignment="1">
      <alignment horizontal="center" vertical="center" wrapText="1"/>
    </xf>
    <xf numFmtId="0" fontId="59" fillId="52" borderId="89" xfId="0" applyFont="1" applyFill="1" applyBorder="1" applyAlignment="1">
      <alignment horizontal="center" vertical="center" wrapText="1"/>
    </xf>
    <xf numFmtId="0" fontId="59" fillId="52" borderId="90" xfId="0" applyFont="1" applyFill="1" applyBorder="1" applyAlignment="1">
      <alignment horizontal="center" vertical="center" wrapText="1"/>
    </xf>
    <xf numFmtId="0" fontId="60" fillId="68" borderId="40" xfId="0" applyFont="1" applyFill="1" applyBorder="1" applyAlignment="1">
      <alignment horizontal="center" vertical="center" textRotation="255" wrapText="1"/>
    </xf>
    <xf numFmtId="0" fontId="60" fillId="68" borderId="43" xfId="0" applyFont="1" applyFill="1" applyBorder="1" applyAlignment="1">
      <alignment horizontal="center" vertical="center" textRotation="255" wrapText="1"/>
    </xf>
    <xf numFmtId="0" fontId="60" fillId="68" borderId="35" xfId="0" applyFont="1" applyFill="1" applyBorder="1" applyAlignment="1">
      <alignment horizontal="center" vertical="center" textRotation="255" wrapText="1"/>
    </xf>
    <xf numFmtId="0" fontId="46" fillId="70" borderId="46" xfId="0" applyFont="1" applyFill="1" applyBorder="1" applyAlignment="1">
      <alignment horizontal="center" vertical="center" wrapText="1"/>
    </xf>
    <xf numFmtId="0" fontId="46" fillId="70" borderId="9" xfId="0" applyFont="1" applyFill="1" applyBorder="1" applyAlignment="1">
      <alignment horizontal="center" vertical="center" wrapText="1"/>
    </xf>
    <xf numFmtId="0" fontId="46" fillId="70" borderId="10" xfId="0" applyFont="1" applyFill="1" applyBorder="1" applyAlignment="1">
      <alignment horizontal="center" vertical="center" wrapText="1"/>
    </xf>
    <xf numFmtId="0" fontId="4" fillId="52" borderId="1" xfId="0" applyFont="1" applyFill="1" applyBorder="1" applyAlignment="1">
      <alignment horizontal="center" vertical="center"/>
    </xf>
    <xf numFmtId="0" fontId="4" fillId="52" borderId="0" xfId="0" applyFont="1" applyFill="1" applyAlignment="1">
      <alignment horizontal="center" vertical="center"/>
    </xf>
    <xf numFmtId="0" fontId="59" fillId="64" borderId="86" xfId="0" applyFont="1" applyFill="1" applyBorder="1" applyAlignment="1">
      <alignment horizontal="center" vertical="center" wrapText="1"/>
    </xf>
    <xf numFmtId="0" fontId="59" fillId="64" borderId="85" xfId="0" applyFont="1" applyFill="1" applyBorder="1" applyAlignment="1">
      <alignment horizontal="center" vertical="center" wrapText="1"/>
    </xf>
    <xf numFmtId="0" fontId="59" fillId="64" borderId="87" xfId="0" applyFont="1" applyFill="1" applyBorder="1" applyAlignment="1">
      <alignment horizontal="center" vertical="center" wrapText="1"/>
    </xf>
    <xf numFmtId="0" fontId="59" fillId="64" borderId="88" xfId="0" applyFont="1" applyFill="1" applyBorder="1" applyAlignment="1">
      <alignment horizontal="center" vertical="center" wrapText="1"/>
    </xf>
    <xf numFmtId="0" fontId="59" fillId="64" borderId="89" xfId="0" applyFont="1" applyFill="1" applyBorder="1" applyAlignment="1">
      <alignment horizontal="center" vertical="center" wrapText="1"/>
    </xf>
    <xf numFmtId="0" fontId="59" fillId="64" borderId="90" xfId="0" applyFont="1" applyFill="1" applyBorder="1" applyAlignment="1">
      <alignment horizontal="center" vertical="center" wrapText="1"/>
    </xf>
    <xf numFmtId="0" fontId="27" fillId="0" borderId="0" xfId="0" applyFont="1" applyAlignment="1">
      <alignment horizontal="left" vertical="center" wrapText="1"/>
    </xf>
    <xf numFmtId="0" fontId="46" fillId="49" borderId="0" xfId="0" applyFont="1" applyFill="1" applyAlignment="1">
      <alignment horizontal="center" vertical="center" wrapText="1"/>
    </xf>
    <xf numFmtId="0" fontId="88" fillId="95" borderId="18" xfId="0" applyFont="1" applyFill="1" applyBorder="1" applyAlignment="1">
      <alignment horizontal="center" vertical="center" wrapText="1"/>
    </xf>
    <xf numFmtId="0" fontId="88" fillId="95" borderId="64" xfId="0" applyFont="1" applyFill="1" applyBorder="1" applyAlignment="1">
      <alignment horizontal="center" vertical="center" wrapText="1"/>
    </xf>
    <xf numFmtId="17" fontId="94" fillId="60" borderId="18" xfId="116" applyNumberFormat="1" applyFont="1" applyFill="1" applyBorder="1" applyAlignment="1" applyProtection="1">
      <alignment horizontal="center" vertical="center" wrapText="1"/>
      <protection locked="0"/>
    </xf>
    <xf numFmtId="17" fontId="94" fillId="60" borderId="64" xfId="116" applyNumberFormat="1" applyFont="1" applyFill="1" applyBorder="1" applyAlignment="1" applyProtection="1">
      <alignment horizontal="center" vertical="center" wrapText="1"/>
      <protection locked="0"/>
    </xf>
    <xf numFmtId="0" fontId="94" fillId="60" borderId="95" xfId="116" applyFont="1" applyFill="1" applyBorder="1" applyAlignment="1" applyProtection="1">
      <alignment horizontal="center" vertical="center" wrapText="1"/>
      <protection locked="0"/>
    </xf>
    <xf numFmtId="0" fontId="94" fillId="60" borderId="96" xfId="116" applyFont="1" applyFill="1" applyBorder="1" applyAlignment="1" applyProtection="1">
      <alignment horizontal="center" vertical="center" wrapText="1"/>
      <protection locked="0"/>
    </xf>
    <xf numFmtId="0" fontId="157" fillId="106" borderId="5" xfId="0" applyFont="1" applyFill="1" applyBorder="1" applyAlignment="1"/>
    <xf numFmtId="0" fontId="3" fillId="0" borderId="11" xfId="0" applyFont="1" applyBorder="1" applyAlignment="1"/>
    <xf numFmtId="0" fontId="55" fillId="0" borderId="11" xfId="0" applyFont="1" applyBorder="1" applyAlignment="1"/>
    <xf numFmtId="0" fontId="3" fillId="0" borderId="56" xfId="0" applyFont="1" applyBorder="1" applyAlignment="1"/>
    <xf numFmtId="0" fontId="3" fillId="0" borderId="54" xfId="0" applyFont="1" applyBorder="1" applyAlignment="1"/>
    <xf numFmtId="0" fontId="157" fillId="106" borderId="18" xfId="0" applyFont="1" applyFill="1" applyBorder="1" applyAlignment="1"/>
    <xf numFmtId="0" fontId="3" fillId="0" borderId="65" xfId="0" applyFont="1" applyBorder="1" applyAlignment="1"/>
    <xf numFmtId="0" fontId="55" fillId="0" borderId="65" xfId="0" applyFont="1" applyBorder="1" applyAlignment="1"/>
    <xf numFmtId="0" fontId="3" fillId="0" borderId="66" xfId="0" applyFont="1" applyBorder="1" applyAlignment="1"/>
    <xf numFmtId="0" fontId="3" fillId="0" borderId="73" xfId="0" applyFont="1" applyBorder="1" applyAlignment="1"/>
    <xf numFmtId="0" fontId="157" fillId="106" borderId="231" xfId="0" applyFont="1" applyFill="1" applyBorder="1" applyAlignment="1"/>
    <xf numFmtId="0" fontId="3" fillId="0" borderId="18" xfId="0" applyFont="1" applyBorder="1" applyAlignment="1"/>
    <xf numFmtId="0" fontId="55" fillId="0" borderId="18" xfId="0" applyFont="1" applyBorder="1" applyAlignment="1"/>
    <xf numFmtId="0" fontId="3" fillId="0" borderId="93" xfId="0" applyFont="1" applyBorder="1" applyAlignment="1"/>
    <xf numFmtId="0" fontId="3" fillId="0" borderId="95" xfId="0" applyFont="1" applyBorder="1" applyAlignment="1"/>
    <xf numFmtId="0" fontId="3" fillId="0" borderId="64" xfId="0" applyFont="1" applyBorder="1" applyAlignment="1"/>
    <xf numFmtId="0" fontId="55" fillId="0" borderId="64" xfId="0" applyFont="1" applyBorder="1" applyAlignment="1"/>
    <xf numFmtId="0" fontId="3" fillId="0" borderId="94" xfId="0" applyFont="1" applyBorder="1" applyAlignment="1"/>
    <xf numFmtId="0" fontId="3" fillId="0" borderId="96" xfId="0" applyFont="1" applyBorder="1" applyAlignment="1"/>
  </cellXfs>
  <cellStyles count="119">
    <cellStyle name="20% - Énfasis1 2" xfId="2" xr:uid="{00000000-0005-0000-0000-000000000000}"/>
    <cellStyle name="20% - Énfasis1 3" xfId="3" xr:uid="{00000000-0005-0000-0000-000001000000}"/>
    <cellStyle name="20% - Énfasis2 2" xfId="4" xr:uid="{00000000-0005-0000-0000-000002000000}"/>
    <cellStyle name="20% - Énfasis2 3" xfId="5" xr:uid="{00000000-0005-0000-0000-000003000000}"/>
    <cellStyle name="20% - Énfasis3 2" xfId="6" xr:uid="{00000000-0005-0000-0000-000004000000}"/>
    <cellStyle name="20% - Énfasis3 3" xfId="7" xr:uid="{00000000-0005-0000-0000-000005000000}"/>
    <cellStyle name="20% - Énfasis4 2" xfId="8" xr:uid="{00000000-0005-0000-0000-000006000000}"/>
    <cellStyle name="20% - Énfasis4 3" xfId="9" xr:uid="{00000000-0005-0000-0000-000007000000}"/>
    <cellStyle name="20% - Énfasis5 2" xfId="10" xr:uid="{00000000-0005-0000-0000-000008000000}"/>
    <cellStyle name="20% - Énfasis5 3" xfId="11" xr:uid="{00000000-0005-0000-0000-000009000000}"/>
    <cellStyle name="20% - Énfasis6 2" xfId="12" xr:uid="{00000000-0005-0000-0000-00000A000000}"/>
    <cellStyle name="20% - Énfasis6 3" xfId="13" xr:uid="{00000000-0005-0000-0000-00000B000000}"/>
    <cellStyle name="40% - Énfasis1 2" xfId="14" xr:uid="{00000000-0005-0000-0000-00000C000000}"/>
    <cellStyle name="40% - Énfasis1 3" xfId="15" xr:uid="{00000000-0005-0000-0000-00000D000000}"/>
    <cellStyle name="40% - Énfasis2 2" xfId="16" xr:uid="{00000000-0005-0000-0000-00000E000000}"/>
    <cellStyle name="40% - Énfasis2 3" xfId="17" xr:uid="{00000000-0005-0000-0000-00000F000000}"/>
    <cellStyle name="40% - Énfasis3 2" xfId="18" xr:uid="{00000000-0005-0000-0000-000010000000}"/>
    <cellStyle name="40% - Énfasis3 3" xfId="19" xr:uid="{00000000-0005-0000-0000-000011000000}"/>
    <cellStyle name="40% - Énfasis4 2" xfId="20" xr:uid="{00000000-0005-0000-0000-000012000000}"/>
    <cellStyle name="40% - Énfasis4 3" xfId="21" xr:uid="{00000000-0005-0000-0000-000013000000}"/>
    <cellStyle name="40% - Énfasis5 2" xfId="22" xr:uid="{00000000-0005-0000-0000-000014000000}"/>
    <cellStyle name="40% - Énfasis5 3" xfId="23" xr:uid="{00000000-0005-0000-0000-000015000000}"/>
    <cellStyle name="40% - Énfasis6 2" xfId="24" xr:uid="{00000000-0005-0000-0000-000016000000}"/>
    <cellStyle name="40% - Énfasis6 3" xfId="25" xr:uid="{00000000-0005-0000-0000-000017000000}"/>
    <cellStyle name="60% - Énfasis1 2" xfId="26" xr:uid="{00000000-0005-0000-0000-000018000000}"/>
    <cellStyle name="60% - Énfasis1 3" xfId="27" xr:uid="{00000000-0005-0000-0000-000019000000}"/>
    <cellStyle name="60% - Énfasis2 2" xfId="28" xr:uid="{00000000-0005-0000-0000-00001A000000}"/>
    <cellStyle name="60% - Énfasis2 3" xfId="29" xr:uid="{00000000-0005-0000-0000-00001B000000}"/>
    <cellStyle name="60% - Énfasis3 2" xfId="30" xr:uid="{00000000-0005-0000-0000-00001C000000}"/>
    <cellStyle name="60% - Énfasis3 3" xfId="31" xr:uid="{00000000-0005-0000-0000-00001D000000}"/>
    <cellStyle name="60% - Énfasis4 2" xfId="32" xr:uid="{00000000-0005-0000-0000-00001E000000}"/>
    <cellStyle name="60% - Énfasis4 3" xfId="33" xr:uid="{00000000-0005-0000-0000-00001F000000}"/>
    <cellStyle name="60% - Énfasis5 2" xfId="34" xr:uid="{00000000-0005-0000-0000-000020000000}"/>
    <cellStyle name="60% - Énfasis5 3" xfId="35" xr:uid="{00000000-0005-0000-0000-000021000000}"/>
    <cellStyle name="60% - Énfasis6 2" xfId="36" xr:uid="{00000000-0005-0000-0000-000022000000}"/>
    <cellStyle name="60% - Énfasis6 3" xfId="37" xr:uid="{00000000-0005-0000-0000-000023000000}"/>
    <cellStyle name="Buena 2" xfId="38" xr:uid="{00000000-0005-0000-0000-000024000000}"/>
    <cellStyle name="Buena 3" xfId="39" xr:uid="{00000000-0005-0000-0000-000025000000}"/>
    <cellStyle name="Cálculo 2" xfId="40" xr:uid="{00000000-0005-0000-0000-000026000000}"/>
    <cellStyle name="Cálculo 3" xfId="41" xr:uid="{00000000-0005-0000-0000-000027000000}"/>
    <cellStyle name="Celda de comprobación" xfId="115" builtinId="23"/>
    <cellStyle name="Celda de comprobación 2" xfId="42" xr:uid="{00000000-0005-0000-0000-000029000000}"/>
    <cellStyle name="Celda de comprobación 3" xfId="43" xr:uid="{00000000-0005-0000-0000-00002A000000}"/>
    <cellStyle name="Celda vinculada 2" xfId="44" xr:uid="{00000000-0005-0000-0000-00002B000000}"/>
    <cellStyle name="Encabezado 1" xfId="114" builtinId="16"/>
    <cellStyle name="Encabezado 4 2" xfId="45" xr:uid="{00000000-0005-0000-0000-00002D000000}"/>
    <cellStyle name="Énfasis1 2" xfId="46" xr:uid="{00000000-0005-0000-0000-00002E000000}"/>
    <cellStyle name="Énfasis1 3" xfId="47" xr:uid="{00000000-0005-0000-0000-00002F000000}"/>
    <cellStyle name="Énfasis2 2" xfId="48" xr:uid="{00000000-0005-0000-0000-000030000000}"/>
    <cellStyle name="Énfasis2 3" xfId="49" xr:uid="{00000000-0005-0000-0000-000031000000}"/>
    <cellStyle name="Énfasis3 2" xfId="50" xr:uid="{00000000-0005-0000-0000-000032000000}"/>
    <cellStyle name="Énfasis3 3" xfId="51" xr:uid="{00000000-0005-0000-0000-000033000000}"/>
    <cellStyle name="Énfasis4 2" xfId="52" xr:uid="{00000000-0005-0000-0000-000034000000}"/>
    <cellStyle name="Énfasis4 3" xfId="53" xr:uid="{00000000-0005-0000-0000-000035000000}"/>
    <cellStyle name="Énfasis5 2" xfId="54" xr:uid="{00000000-0005-0000-0000-000036000000}"/>
    <cellStyle name="Énfasis5 3" xfId="55" xr:uid="{00000000-0005-0000-0000-000037000000}"/>
    <cellStyle name="Énfasis6 2" xfId="56" xr:uid="{00000000-0005-0000-0000-000038000000}"/>
    <cellStyle name="Énfasis6 3" xfId="57" xr:uid="{00000000-0005-0000-0000-000039000000}"/>
    <cellStyle name="Entrada 2" xfId="58" xr:uid="{00000000-0005-0000-0000-00003A000000}"/>
    <cellStyle name="Entrada 3" xfId="59" xr:uid="{00000000-0005-0000-0000-00003B000000}"/>
    <cellStyle name="Euro" xfId="60" xr:uid="{00000000-0005-0000-0000-00003C000000}"/>
    <cellStyle name="Excel Built-in Normal" xfId="111" xr:uid="{00000000-0005-0000-0000-00003D000000}"/>
    <cellStyle name="Incorrecto 2" xfId="61" xr:uid="{00000000-0005-0000-0000-00003E000000}"/>
    <cellStyle name="Incorrecto 3" xfId="62" xr:uid="{00000000-0005-0000-0000-00003F000000}"/>
    <cellStyle name="Millares 2" xfId="63" xr:uid="{00000000-0005-0000-0000-000040000000}"/>
    <cellStyle name="Moneda 2" xfId="64" xr:uid="{00000000-0005-0000-0000-000041000000}"/>
    <cellStyle name="Neutral 2" xfId="65" xr:uid="{00000000-0005-0000-0000-000042000000}"/>
    <cellStyle name="Neutral 3" xfId="66" xr:uid="{00000000-0005-0000-0000-000043000000}"/>
    <cellStyle name="Nor}al" xfId="67" xr:uid="{00000000-0005-0000-0000-000044000000}"/>
    <cellStyle name="Normal" xfId="0" builtinId="0"/>
    <cellStyle name="Normal 10" xfId="116" xr:uid="{00000000-0005-0000-0000-000046000000}"/>
    <cellStyle name="Normal 11" xfId="117" xr:uid="{00000000-0005-0000-0000-000047000000}"/>
    <cellStyle name="Normal 2" xfId="68" xr:uid="{00000000-0005-0000-0000-000048000000}"/>
    <cellStyle name="Normal 2 2" xfId="69" xr:uid="{00000000-0005-0000-0000-000049000000}"/>
    <cellStyle name="Normal 2 3" xfId="1" xr:uid="{00000000-0005-0000-0000-00004A000000}"/>
    <cellStyle name="Normal 2 4" xfId="112" xr:uid="{00000000-0005-0000-0000-00004B000000}"/>
    <cellStyle name="Normal 3" xfId="70" xr:uid="{00000000-0005-0000-0000-00004C000000}"/>
    <cellStyle name="Normal 3 2" xfId="71" xr:uid="{00000000-0005-0000-0000-00004D000000}"/>
    <cellStyle name="Normal 3 3" xfId="72" xr:uid="{00000000-0005-0000-0000-00004E000000}"/>
    <cellStyle name="Normal 4" xfId="73" xr:uid="{00000000-0005-0000-0000-00004F000000}"/>
    <cellStyle name="Normal 4 2" xfId="74" xr:uid="{00000000-0005-0000-0000-000050000000}"/>
    <cellStyle name="Normal 4 3" xfId="75" xr:uid="{00000000-0005-0000-0000-000051000000}"/>
    <cellStyle name="Normal 5" xfId="76" xr:uid="{00000000-0005-0000-0000-000052000000}"/>
    <cellStyle name="Normal 6" xfId="77" xr:uid="{00000000-0005-0000-0000-000053000000}"/>
    <cellStyle name="Normal 6 2" xfId="78" xr:uid="{00000000-0005-0000-0000-000054000000}"/>
    <cellStyle name="Normal 7" xfId="79" xr:uid="{00000000-0005-0000-0000-000055000000}"/>
    <cellStyle name="Normal 8" xfId="110" xr:uid="{00000000-0005-0000-0000-000056000000}"/>
    <cellStyle name="Normal 9" xfId="113" xr:uid="{00000000-0005-0000-0000-000057000000}"/>
    <cellStyle name="Notas 2" xfId="80" xr:uid="{00000000-0005-0000-0000-000058000000}"/>
    <cellStyle name="Notas 3" xfId="81" xr:uid="{00000000-0005-0000-0000-000059000000}"/>
    <cellStyle name="Porcentaje" xfId="118" builtinId="5"/>
    <cellStyle name="Porcentaje 2" xfId="82" xr:uid="{00000000-0005-0000-0000-00005B000000}"/>
    <cellStyle name="Porcentaje 2 2" xfId="83" xr:uid="{00000000-0005-0000-0000-00005C000000}"/>
    <cellStyle name="Porcentaje 2 3" xfId="84" xr:uid="{00000000-0005-0000-0000-00005D000000}"/>
    <cellStyle name="Porcentaje 2 3 2" xfId="85" xr:uid="{00000000-0005-0000-0000-00005E000000}"/>
    <cellStyle name="Porcentaje 2 3 3" xfId="86" xr:uid="{00000000-0005-0000-0000-00005F000000}"/>
    <cellStyle name="Porcentaje 2 4" xfId="87" xr:uid="{00000000-0005-0000-0000-000060000000}"/>
    <cellStyle name="Porcentaje 2 5" xfId="88" xr:uid="{00000000-0005-0000-0000-000061000000}"/>
    <cellStyle name="Porcentaje 2 6" xfId="89" xr:uid="{00000000-0005-0000-0000-000062000000}"/>
    <cellStyle name="Porcentaje 2 7" xfId="90" xr:uid="{00000000-0005-0000-0000-000063000000}"/>
    <cellStyle name="Porcentaje 3" xfId="91" xr:uid="{00000000-0005-0000-0000-000064000000}"/>
    <cellStyle name="Porcentaje 4" xfId="92" xr:uid="{00000000-0005-0000-0000-000065000000}"/>
    <cellStyle name="Porcentual 2" xfId="93" xr:uid="{00000000-0005-0000-0000-000066000000}"/>
    <cellStyle name="Salida 2" xfId="94" xr:uid="{00000000-0005-0000-0000-000067000000}"/>
    <cellStyle name="Salida 3" xfId="95" xr:uid="{00000000-0005-0000-0000-000068000000}"/>
    <cellStyle name="Sin nombre1" xfId="96" xr:uid="{00000000-0005-0000-0000-000069000000}"/>
    <cellStyle name="Sin nombre1 2" xfId="97" xr:uid="{00000000-0005-0000-0000-00006A000000}"/>
    <cellStyle name="Sin nombre2" xfId="98" xr:uid="{00000000-0005-0000-0000-00006B000000}"/>
    <cellStyle name="Sin nombre2 2" xfId="99" xr:uid="{00000000-0005-0000-0000-00006C000000}"/>
    <cellStyle name="Sin nombre3" xfId="100" xr:uid="{00000000-0005-0000-0000-00006D000000}"/>
    <cellStyle name="Sin nombre3 2" xfId="101" xr:uid="{00000000-0005-0000-0000-00006E000000}"/>
    <cellStyle name="Texto de advertencia 2" xfId="102" xr:uid="{00000000-0005-0000-0000-00006F000000}"/>
    <cellStyle name="Texto explicativo 2" xfId="103" xr:uid="{00000000-0005-0000-0000-000070000000}"/>
    <cellStyle name="Título 1 2" xfId="104" xr:uid="{00000000-0005-0000-0000-000071000000}"/>
    <cellStyle name="Título 2 2" xfId="105" xr:uid="{00000000-0005-0000-0000-000072000000}"/>
    <cellStyle name="Título 3 2" xfId="106" xr:uid="{00000000-0005-0000-0000-000073000000}"/>
    <cellStyle name="Título 4" xfId="107" xr:uid="{00000000-0005-0000-0000-000074000000}"/>
    <cellStyle name="Título 5" xfId="108" xr:uid="{00000000-0005-0000-0000-000075000000}"/>
    <cellStyle name="Total 2" xfId="109" xr:uid="{00000000-0005-0000-0000-000076000000}"/>
  </cellStyles>
  <dxfs count="10298">
    <dxf>
      <fill>
        <patternFill>
          <bgColor rgb="FF92D05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numFmt numFmtId="13" formatCode="0%"/>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numFmt numFmtId="13" formatCode="0%"/>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FF0000"/>
          <bgColor rgb="FFFF0000"/>
        </patternFill>
      </fill>
    </dxf>
    <dxf>
      <fill>
        <patternFill patternType="solid">
          <fgColor rgb="FF92D050"/>
          <bgColor rgb="FF92D050"/>
        </patternFill>
      </fill>
    </dxf>
    <dxf>
      <fill>
        <patternFill>
          <bgColor theme="0"/>
        </patternFill>
      </fill>
    </dxf>
    <dxf>
      <fill>
        <patternFill>
          <bgColor rgb="FF92D050"/>
        </patternFill>
      </fill>
    </dxf>
    <dxf>
      <fill>
        <patternFill>
          <bgColor rgb="FF00B050"/>
        </patternFill>
      </fill>
    </dxf>
    <dxf>
      <fill>
        <patternFill>
          <bgColor rgb="FF00B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theme="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theme="1"/>
          <bgColor theme="1"/>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theme="1"/>
          <bgColor theme="1"/>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numFmt numFmtId="13" formatCode="0%"/>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s>
  <tableStyles count="0" defaultTableStyle="TableStyleMedium2" defaultPivotStyle="PivotStyleLight16"/>
  <colors>
    <mruColors>
      <color rgb="FF3CFE5C"/>
      <color rgb="FFE7F567"/>
      <color rgb="FF70FC81"/>
      <color rgb="FF0066CC"/>
      <color rgb="FFD7F666"/>
      <color rgb="FF0099FF"/>
      <color rgb="FF244062"/>
      <color rgb="FF000003"/>
      <color rgb="FF4324FC"/>
      <color rgb="FFCAD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557893</xdr:colOff>
      <xdr:row>0</xdr:row>
      <xdr:rowOff>27214</xdr:rowOff>
    </xdr:from>
    <xdr:to>
      <xdr:col>3</xdr:col>
      <xdr:colOff>75079</xdr:colOff>
      <xdr:row>1</xdr:row>
      <xdr:rowOff>410557</xdr:rowOff>
    </xdr:to>
    <xdr:pic>
      <xdr:nvPicPr>
        <xdr:cNvPr id="6" name="Imagen 5">
          <a:extLst>
            <a:ext uri="{FF2B5EF4-FFF2-40B4-BE49-F238E27FC236}">
              <a16:creationId xmlns:a16="http://schemas.microsoft.com/office/drawing/2014/main" id="{35C5B57D-6FA8-4CE0-B68E-42DA8A280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7893" y="27214"/>
          <a:ext cx="879261" cy="8003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1034143</xdr:colOff>
      <xdr:row>0</xdr:row>
      <xdr:rowOff>40822</xdr:rowOff>
    </xdr:from>
    <xdr:to>
      <xdr:col>2</xdr:col>
      <xdr:colOff>1916579</xdr:colOff>
      <xdr:row>1</xdr:row>
      <xdr:rowOff>474662</xdr:rowOff>
    </xdr:to>
    <xdr:pic>
      <xdr:nvPicPr>
        <xdr:cNvPr id="5" name="Imagen 4">
          <a:extLst>
            <a:ext uri="{FF2B5EF4-FFF2-40B4-BE49-F238E27FC236}">
              <a16:creationId xmlns:a16="http://schemas.microsoft.com/office/drawing/2014/main" id="{E2D0B2CA-C1A0-4B28-899E-2EF01C2CD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7043" y="40822"/>
          <a:ext cx="882436" cy="80939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816427</xdr:colOff>
      <xdr:row>0</xdr:row>
      <xdr:rowOff>54428</xdr:rowOff>
    </xdr:from>
    <xdr:to>
      <xdr:col>4</xdr:col>
      <xdr:colOff>229714</xdr:colOff>
      <xdr:row>1</xdr:row>
      <xdr:rowOff>544285</xdr:rowOff>
    </xdr:to>
    <xdr:pic>
      <xdr:nvPicPr>
        <xdr:cNvPr id="6" name="Imagen 5" descr="escudo_subred_sur">
          <a:extLst>
            <a:ext uri="{FF2B5EF4-FFF2-40B4-BE49-F238E27FC236}">
              <a16:creationId xmlns:a16="http://schemas.microsoft.com/office/drawing/2014/main" id="{8992E12D-24AF-4A29-B20C-00ECE7B77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833"/>
        <a:stretch>
          <a:fillRect/>
        </a:stretch>
      </xdr:blipFill>
      <xdr:spPr bwMode="auto">
        <a:xfrm>
          <a:off x="1740352" y="54428"/>
          <a:ext cx="1127787" cy="1118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2307545</xdr:colOff>
      <xdr:row>25</xdr:row>
      <xdr:rowOff>19960</xdr:rowOff>
    </xdr:from>
    <xdr:to>
      <xdr:col>4</xdr:col>
      <xdr:colOff>521378</xdr:colOff>
      <xdr:row>28</xdr:row>
      <xdr:rowOff>46716</xdr:rowOff>
    </xdr:to>
    <xdr:sp macro="" textlink="">
      <xdr:nvSpPr>
        <xdr:cNvPr id="5" name="Llamada ovalada 4">
          <a:extLst>
            <a:ext uri="{FF2B5EF4-FFF2-40B4-BE49-F238E27FC236}">
              <a16:creationId xmlns:a16="http://schemas.microsoft.com/office/drawing/2014/main" id="{00000000-0008-0000-0900-000005000000}"/>
            </a:ext>
          </a:extLst>
        </xdr:cNvPr>
        <xdr:cNvSpPr/>
      </xdr:nvSpPr>
      <xdr:spPr>
        <a:xfrm rot="20999280" flipH="1">
          <a:off x="5079320" y="8268610"/>
          <a:ext cx="1442808" cy="922106"/>
        </a:xfrm>
        <a:prstGeom prst="wedgeEllipseCallout">
          <a:avLst/>
        </a:prstGeom>
        <a:gradFill flip="none" rotWithShape="1">
          <a:gsLst>
            <a:gs pos="0">
              <a:srgbClr val="0070C0">
                <a:shade val="30000"/>
                <a:satMod val="115000"/>
              </a:srgbClr>
            </a:gs>
            <a:gs pos="50000">
              <a:srgbClr val="0070C0">
                <a:shade val="67500"/>
                <a:satMod val="115000"/>
              </a:srgbClr>
            </a:gs>
            <a:gs pos="100000">
              <a:srgbClr val="0070C0">
                <a:shade val="100000"/>
                <a:satMod val="115000"/>
              </a:srgbClr>
            </a:gs>
          </a:gsLst>
          <a:lin ang="81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t>Nivel</a:t>
          </a:r>
          <a:r>
            <a:rPr lang="es-CO" sz="1100" baseline="0"/>
            <a:t> de impacto </a:t>
          </a:r>
        </a:p>
        <a:p>
          <a:pPr algn="ctr"/>
          <a:r>
            <a:rPr lang="es-CO" sz="1200" b="1" baseline="0"/>
            <a:t>MAYOR</a:t>
          </a:r>
          <a:endParaRPr lang="es-CO" sz="1200" b="1"/>
        </a:p>
      </xdr:txBody>
    </xdr:sp>
    <xdr:clientData/>
  </xdr:twoCellAnchor>
  <xdr:twoCellAnchor>
    <xdr:from>
      <xdr:col>11</xdr:col>
      <xdr:colOff>212725</xdr:colOff>
      <xdr:row>22</xdr:row>
      <xdr:rowOff>174625</xdr:rowOff>
    </xdr:from>
    <xdr:to>
      <xdr:col>11</xdr:col>
      <xdr:colOff>231775</xdr:colOff>
      <xdr:row>27</xdr:row>
      <xdr:rowOff>41276</xdr:rowOff>
    </xdr:to>
    <xdr:cxnSp macro="">
      <xdr:nvCxnSpPr>
        <xdr:cNvPr id="12" name="6 Conector recto de flecha">
          <a:extLst>
            <a:ext uri="{FF2B5EF4-FFF2-40B4-BE49-F238E27FC236}">
              <a16:creationId xmlns:a16="http://schemas.microsoft.com/office/drawing/2014/main" id="{00000000-0008-0000-0900-00000C000000}"/>
            </a:ext>
          </a:extLst>
        </xdr:cNvPr>
        <xdr:cNvCxnSpPr/>
      </xdr:nvCxnSpPr>
      <xdr:spPr>
        <a:xfrm flipV="1">
          <a:off x="10594975" y="7604125"/>
          <a:ext cx="19050" cy="1743076"/>
        </a:xfrm>
        <a:prstGeom prst="straightConnector1">
          <a:avLst/>
        </a:prstGeom>
        <a:ln w="571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542925</xdr:colOff>
      <xdr:row>29</xdr:row>
      <xdr:rowOff>139739</xdr:rowOff>
    </xdr:from>
    <xdr:to>
      <xdr:col>16</xdr:col>
      <xdr:colOff>342900</xdr:colOff>
      <xdr:row>29</xdr:row>
      <xdr:rowOff>149226</xdr:rowOff>
    </xdr:to>
    <xdr:cxnSp macro="">
      <xdr:nvCxnSpPr>
        <xdr:cNvPr id="13" name="5 Conector recto de flecha">
          <a:extLst>
            <a:ext uri="{FF2B5EF4-FFF2-40B4-BE49-F238E27FC236}">
              <a16:creationId xmlns:a16="http://schemas.microsoft.com/office/drawing/2014/main" id="{00000000-0008-0000-0900-00000D000000}"/>
            </a:ext>
          </a:extLst>
        </xdr:cNvPr>
        <xdr:cNvCxnSpPr/>
      </xdr:nvCxnSpPr>
      <xdr:spPr>
        <a:xfrm flipV="1">
          <a:off x="11315700" y="9855239"/>
          <a:ext cx="2847975" cy="9487"/>
        </a:xfrm>
        <a:prstGeom prst="straightConnector1">
          <a:avLst/>
        </a:prstGeom>
        <a:ln w="571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295275</xdr:colOff>
      <xdr:row>22</xdr:row>
      <xdr:rowOff>85725</xdr:rowOff>
    </xdr:from>
    <xdr:to>
      <xdr:col>16</xdr:col>
      <xdr:colOff>714375</xdr:colOff>
      <xdr:row>27</xdr:row>
      <xdr:rowOff>47625</xdr:rowOff>
    </xdr:to>
    <xdr:sp macro="" textlink="">
      <xdr:nvSpPr>
        <xdr:cNvPr id="14" name="Rectángulo redondeado 13">
          <a:extLst>
            <a:ext uri="{FF2B5EF4-FFF2-40B4-BE49-F238E27FC236}">
              <a16:creationId xmlns:a16="http://schemas.microsoft.com/office/drawing/2014/main" id="{00000000-0008-0000-0900-00000E000000}"/>
            </a:ext>
          </a:extLst>
        </xdr:cNvPr>
        <xdr:cNvSpPr/>
      </xdr:nvSpPr>
      <xdr:spPr>
        <a:xfrm>
          <a:off x="12592050" y="7515225"/>
          <a:ext cx="1943100" cy="1838325"/>
        </a:xfrm>
        <a:prstGeom prst="roundRect">
          <a:avLst/>
        </a:prstGeom>
        <a:no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100" b="1">
              <a:solidFill>
                <a:srgbClr val="002060"/>
              </a:solidFill>
            </a:rPr>
            <a:t>Zona Aplicable para los riesgos de corrupción</a:t>
          </a:r>
          <a:r>
            <a:rPr lang="es-CO" sz="2100" b="1" baseline="0">
              <a:solidFill>
                <a:srgbClr val="002060"/>
              </a:solidFill>
            </a:rPr>
            <a:t> </a:t>
          </a:r>
          <a:r>
            <a:rPr lang="es-CO" sz="2100" b="1">
              <a:solidFill>
                <a:srgbClr val="002060"/>
              </a:solidFill>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525695</xdr:colOff>
      <xdr:row>5</xdr:row>
      <xdr:rowOff>499714</xdr:rowOff>
    </xdr:from>
    <xdr:to>
      <xdr:col>8</xdr:col>
      <xdr:colOff>97631</xdr:colOff>
      <xdr:row>8</xdr:row>
      <xdr:rowOff>285111</xdr:rowOff>
    </xdr:to>
    <xdr:sp macro="" textlink="">
      <xdr:nvSpPr>
        <xdr:cNvPr id="4" name="Llamada con línea 3 3">
          <a:extLst>
            <a:ext uri="{FF2B5EF4-FFF2-40B4-BE49-F238E27FC236}">
              <a16:creationId xmlns:a16="http://schemas.microsoft.com/office/drawing/2014/main" id="{00000000-0008-0000-0800-000004000000}"/>
            </a:ext>
          </a:extLst>
        </xdr:cNvPr>
        <xdr:cNvSpPr/>
      </xdr:nvSpPr>
      <xdr:spPr>
        <a:xfrm>
          <a:off x="9038664" y="2285652"/>
          <a:ext cx="5453623" cy="1535615"/>
        </a:xfrm>
        <a:prstGeom prst="borderCallout3">
          <a:avLst>
            <a:gd name="adj1" fmla="val 18750"/>
            <a:gd name="adj2" fmla="val -8333"/>
            <a:gd name="adj3" fmla="val 18750"/>
            <a:gd name="adj4" fmla="val -16667"/>
            <a:gd name="adj5" fmla="val 100000"/>
            <a:gd name="adj6" fmla="val -16667"/>
            <a:gd name="adj7" fmla="val 99873"/>
            <a:gd name="adj8" fmla="val -83809"/>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0800000" scaled="1"/>
          <a:tileRect/>
        </a:gradFill>
        <a:ln w="28575">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2">
                  <a:lumMod val="75000"/>
                </a:schemeClr>
              </a:solidFill>
            </a:rPr>
            <a:t>La</a:t>
          </a:r>
          <a:r>
            <a:rPr lang="es-CO" sz="1400" baseline="0">
              <a:solidFill>
                <a:schemeClr val="tx2">
                  <a:lumMod val="75000"/>
                </a:schemeClr>
              </a:solidFill>
            </a:rPr>
            <a:t> actividad se realiza </a:t>
          </a:r>
          <a:r>
            <a:rPr lang="es-CO" sz="1400" b="1" baseline="0">
              <a:solidFill>
                <a:schemeClr val="tx2">
                  <a:lumMod val="75000"/>
                </a:schemeClr>
              </a:solidFill>
            </a:rPr>
            <a:t>120 </a:t>
          </a:r>
          <a:r>
            <a:rPr lang="es-CO" sz="1400" baseline="0">
              <a:solidFill>
                <a:schemeClr val="tx2">
                  <a:lumMod val="75000"/>
                </a:schemeClr>
              </a:solidFill>
            </a:rPr>
            <a:t>veces al año, la probabilidad de ocurrencia del riesgo es </a:t>
          </a:r>
          <a:r>
            <a:rPr lang="es-CO" sz="1800" b="1" baseline="0">
              <a:solidFill>
                <a:schemeClr val="tx2">
                  <a:lumMod val="75000"/>
                </a:schemeClr>
              </a:solidFill>
            </a:rPr>
            <a:t>Media</a:t>
          </a:r>
          <a:endParaRPr lang="es-CO" sz="1800" b="1">
            <a:solidFill>
              <a:schemeClr val="tx2">
                <a:lumMod val="75000"/>
              </a:schemeClr>
            </a:solidFill>
          </a:endParaRPr>
        </a:p>
      </xdr:txBody>
    </xdr:sp>
    <xdr:clientData/>
  </xdr:twoCellAnchor>
  <xdr:twoCellAnchor>
    <xdr:from>
      <xdr:col>6</xdr:col>
      <xdr:colOff>475689</xdr:colOff>
      <xdr:row>14</xdr:row>
      <xdr:rowOff>68709</xdr:rowOff>
    </xdr:from>
    <xdr:to>
      <xdr:col>8</xdr:col>
      <xdr:colOff>47625</xdr:colOff>
      <xdr:row>16</xdr:row>
      <xdr:rowOff>437512</xdr:rowOff>
    </xdr:to>
    <xdr:sp macro="" textlink="">
      <xdr:nvSpPr>
        <xdr:cNvPr id="5" name="Llamada con línea 3 4">
          <a:extLst>
            <a:ext uri="{FF2B5EF4-FFF2-40B4-BE49-F238E27FC236}">
              <a16:creationId xmlns:a16="http://schemas.microsoft.com/office/drawing/2014/main" id="{00000000-0008-0000-0800-000005000000}"/>
            </a:ext>
          </a:extLst>
        </xdr:cNvPr>
        <xdr:cNvSpPr/>
      </xdr:nvSpPr>
      <xdr:spPr>
        <a:xfrm>
          <a:off x="8988658" y="6724303"/>
          <a:ext cx="5453623" cy="1535615"/>
        </a:xfrm>
        <a:prstGeom prst="borderCallout3">
          <a:avLst>
            <a:gd name="adj1" fmla="val 18750"/>
            <a:gd name="adj2" fmla="val -8333"/>
            <a:gd name="adj3" fmla="val 18750"/>
            <a:gd name="adj4" fmla="val -16667"/>
            <a:gd name="adj5" fmla="val 100000"/>
            <a:gd name="adj6" fmla="val -16667"/>
            <a:gd name="adj7" fmla="val 99873"/>
            <a:gd name="adj8" fmla="val -83809"/>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0800000" scaled="1"/>
          <a:tileRect/>
        </a:gradFill>
        <a:ln w="28575">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2">
                  <a:lumMod val="75000"/>
                </a:schemeClr>
              </a:solidFill>
            </a:rPr>
            <a:t>La</a:t>
          </a:r>
          <a:r>
            <a:rPr lang="es-CO" sz="1400" baseline="0">
              <a:solidFill>
                <a:schemeClr val="tx2">
                  <a:lumMod val="75000"/>
                </a:schemeClr>
              </a:solidFill>
            </a:rPr>
            <a:t> afectación se calcula en 500 SMLMV, el impacto del riesgo es </a:t>
          </a:r>
          <a:r>
            <a:rPr lang="es-CO" sz="1800" b="1" baseline="0">
              <a:solidFill>
                <a:schemeClr val="tx2">
                  <a:lumMod val="75000"/>
                </a:schemeClr>
              </a:solidFill>
            </a:rPr>
            <a:t>Mayor</a:t>
          </a:r>
          <a:endParaRPr lang="es-CO" sz="1800" b="1">
            <a:solidFill>
              <a:schemeClr val="tx2">
                <a:lumMod val="75000"/>
              </a:schemeClr>
            </a:solidFill>
          </a:endParaRPr>
        </a:p>
      </xdr:txBody>
    </xdr:sp>
    <xdr:clientData/>
  </xdr:twoCellAnchor>
  <xdr:twoCellAnchor editAs="oneCell">
    <xdr:from>
      <xdr:col>1</xdr:col>
      <xdr:colOff>254000</xdr:colOff>
      <xdr:row>0</xdr:row>
      <xdr:rowOff>31750</xdr:rowOff>
    </xdr:from>
    <xdr:to>
      <xdr:col>1</xdr:col>
      <xdr:colOff>1136436</xdr:colOff>
      <xdr:row>1</xdr:row>
      <xdr:rowOff>546887</xdr:rowOff>
    </xdr:to>
    <xdr:pic>
      <xdr:nvPicPr>
        <xdr:cNvPr id="6" name="Imagen 5">
          <a:extLst>
            <a:ext uri="{FF2B5EF4-FFF2-40B4-BE49-F238E27FC236}">
              <a16:creationId xmlns:a16="http://schemas.microsoft.com/office/drawing/2014/main" id="{C681B409-27AA-4E1F-82B3-4A0E503A89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31750"/>
          <a:ext cx="882436" cy="80032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89806</xdr:colOff>
      <xdr:row>1</xdr:row>
      <xdr:rowOff>163286</xdr:rowOff>
    </xdr:from>
    <xdr:ext cx="4210052" cy="1510393"/>
    <xdr:pic>
      <xdr:nvPicPr>
        <xdr:cNvPr id="2" name="Imagen 1">
          <a:extLst>
            <a:ext uri="{FF2B5EF4-FFF2-40B4-BE49-F238E27FC236}">
              <a16:creationId xmlns:a16="http://schemas.microsoft.com/office/drawing/2014/main" id="{4120DEB7-3BFC-4A81-9B73-6E19C56D27E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806" y="325211"/>
          <a:ext cx="4210052" cy="1510393"/>
        </a:xfrm>
        <a:prstGeom prst="rect">
          <a:avLst/>
        </a:prstGeom>
        <a:noFill/>
        <a:ln>
          <a:noFill/>
        </a:ln>
      </xdr:spPr>
    </xdr:pic>
    <xdr:clientData/>
  </xdr:oneCellAnchor>
</xdr:wsDr>
</file>

<file path=xl/drawings/drawing7.xml><?xml version="1.0" encoding="utf-8"?>
<xdr:wsDr xmlns:xdr="http://schemas.openxmlformats.org/drawingml/2006/spreadsheetDrawing" xmlns:a="http://schemas.openxmlformats.org/drawingml/2006/main">
  <xdr:twoCellAnchor>
    <xdr:from>
      <xdr:col>4</xdr:col>
      <xdr:colOff>184150</xdr:colOff>
      <xdr:row>21</xdr:row>
      <xdr:rowOff>234950</xdr:rowOff>
    </xdr:from>
    <xdr:to>
      <xdr:col>4</xdr:col>
      <xdr:colOff>203200</xdr:colOff>
      <xdr:row>25</xdr:row>
      <xdr:rowOff>625476</xdr:rowOff>
    </xdr:to>
    <xdr:cxnSp macro="">
      <xdr:nvCxnSpPr>
        <xdr:cNvPr id="4" name="3 Conector recto de flecha">
          <a:extLst>
            <a:ext uri="{FF2B5EF4-FFF2-40B4-BE49-F238E27FC236}">
              <a16:creationId xmlns:a16="http://schemas.microsoft.com/office/drawing/2014/main" id="{00000000-0008-0000-0A00-000004000000}"/>
            </a:ext>
          </a:extLst>
        </xdr:cNvPr>
        <xdr:cNvCxnSpPr/>
      </xdr:nvCxnSpPr>
      <xdr:spPr>
        <a:xfrm flipV="1">
          <a:off x="2533650" y="7569200"/>
          <a:ext cx="19050" cy="3756026"/>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495300</xdr:colOff>
      <xdr:row>27</xdr:row>
      <xdr:rowOff>222289</xdr:rowOff>
    </xdr:from>
    <xdr:to>
      <xdr:col>9</xdr:col>
      <xdr:colOff>962025</xdr:colOff>
      <xdr:row>27</xdr:row>
      <xdr:rowOff>231776</xdr:rowOff>
    </xdr:to>
    <xdr:cxnSp macro="">
      <xdr:nvCxnSpPr>
        <xdr:cNvPr id="5" name="4 Conector recto de flecha">
          <a:extLst>
            <a:ext uri="{FF2B5EF4-FFF2-40B4-BE49-F238E27FC236}">
              <a16:creationId xmlns:a16="http://schemas.microsoft.com/office/drawing/2014/main" id="{00000000-0008-0000-0A00-000005000000}"/>
            </a:ext>
          </a:extLst>
        </xdr:cNvPr>
        <xdr:cNvCxnSpPr/>
      </xdr:nvCxnSpPr>
      <xdr:spPr>
        <a:xfrm flipV="1">
          <a:off x="3717925" y="12366664"/>
          <a:ext cx="6943725" cy="9487"/>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184150</xdr:colOff>
      <xdr:row>6</xdr:row>
      <xdr:rowOff>250825</xdr:rowOff>
    </xdr:from>
    <xdr:to>
      <xdr:col>4</xdr:col>
      <xdr:colOff>203200</xdr:colOff>
      <xdr:row>10</xdr:row>
      <xdr:rowOff>641351</xdr:rowOff>
    </xdr:to>
    <xdr:cxnSp macro="">
      <xdr:nvCxnSpPr>
        <xdr:cNvPr id="7" name="6 Conector recto de flecha">
          <a:extLst>
            <a:ext uri="{FF2B5EF4-FFF2-40B4-BE49-F238E27FC236}">
              <a16:creationId xmlns:a16="http://schemas.microsoft.com/office/drawing/2014/main" id="{00000000-0008-0000-0A00-000007000000}"/>
            </a:ext>
          </a:extLst>
        </xdr:cNvPr>
        <xdr:cNvCxnSpPr/>
      </xdr:nvCxnSpPr>
      <xdr:spPr>
        <a:xfrm flipV="1">
          <a:off x="2533650" y="869950"/>
          <a:ext cx="19050" cy="3756026"/>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590550</xdr:colOff>
      <xdr:row>12</xdr:row>
      <xdr:rowOff>206414</xdr:rowOff>
    </xdr:from>
    <xdr:to>
      <xdr:col>9</xdr:col>
      <xdr:colOff>1057275</xdr:colOff>
      <xdr:row>12</xdr:row>
      <xdr:rowOff>215901</xdr:rowOff>
    </xdr:to>
    <xdr:cxnSp macro="">
      <xdr:nvCxnSpPr>
        <xdr:cNvPr id="6" name="5 Conector recto de flecha">
          <a:extLst>
            <a:ext uri="{FF2B5EF4-FFF2-40B4-BE49-F238E27FC236}">
              <a16:creationId xmlns:a16="http://schemas.microsoft.com/office/drawing/2014/main" id="{00000000-0008-0000-0A00-000006000000}"/>
            </a:ext>
          </a:extLst>
        </xdr:cNvPr>
        <xdr:cNvCxnSpPr/>
      </xdr:nvCxnSpPr>
      <xdr:spPr>
        <a:xfrm flipV="1">
          <a:off x="3813175" y="5524539"/>
          <a:ext cx="6943725" cy="9487"/>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222249</xdr:colOff>
      <xdr:row>23</xdr:row>
      <xdr:rowOff>301625</xdr:rowOff>
    </xdr:from>
    <xdr:to>
      <xdr:col>8</xdr:col>
      <xdr:colOff>841374</xdr:colOff>
      <xdr:row>24</xdr:row>
      <xdr:rowOff>635000</xdr:rowOff>
    </xdr:to>
    <xdr:sp macro="" textlink="">
      <xdr:nvSpPr>
        <xdr:cNvPr id="2" name="Rectángulo redondeado 1">
          <a:extLst>
            <a:ext uri="{FF2B5EF4-FFF2-40B4-BE49-F238E27FC236}">
              <a16:creationId xmlns:a16="http://schemas.microsoft.com/office/drawing/2014/main" id="{00000000-0008-0000-0A00-000002000000}"/>
            </a:ext>
          </a:extLst>
        </xdr:cNvPr>
        <xdr:cNvSpPr/>
      </xdr:nvSpPr>
      <xdr:spPr>
        <a:xfrm>
          <a:off x="3444874" y="9842500"/>
          <a:ext cx="5476875" cy="1174750"/>
        </a:xfrm>
        <a:prstGeom prst="roundRect">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62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3200">
              <a:solidFill>
                <a:srgbClr val="FF0000"/>
              </a:solidFill>
            </a:rPr>
            <a:t>Eficiencia del Control </a:t>
          </a:r>
        </a:p>
      </xdr:txBody>
    </xdr:sp>
    <xdr:clientData/>
  </xdr:twoCellAnchor>
  <xdr:twoCellAnchor>
    <xdr:from>
      <xdr:col>5</xdr:col>
      <xdr:colOff>279400</xdr:colOff>
      <xdr:row>25</xdr:row>
      <xdr:rowOff>136525</xdr:rowOff>
    </xdr:from>
    <xdr:to>
      <xdr:col>8</xdr:col>
      <xdr:colOff>857250</xdr:colOff>
      <xdr:row>25</xdr:row>
      <xdr:rowOff>714375</xdr:rowOff>
    </xdr:to>
    <xdr:sp macro="" textlink="">
      <xdr:nvSpPr>
        <xdr:cNvPr id="10" name="Rectángulo redondeado 9">
          <a:extLst>
            <a:ext uri="{FF2B5EF4-FFF2-40B4-BE49-F238E27FC236}">
              <a16:creationId xmlns:a16="http://schemas.microsoft.com/office/drawing/2014/main" id="{00000000-0008-0000-0A00-00000A000000}"/>
            </a:ext>
          </a:extLst>
        </xdr:cNvPr>
        <xdr:cNvSpPr/>
      </xdr:nvSpPr>
      <xdr:spPr>
        <a:xfrm>
          <a:off x="3502025" y="11360150"/>
          <a:ext cx="5435600" cy="577850"/>
        </a:xfrm>
        <a:prstGeom prst="roundRect">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62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solidFill>
                <a:srgbClr val="FF0000"/>
              </a:solidFill>
            </a:rPr>
            <a:t>Riesgos Residual</a:t>
          </a:r>
        </a:p>
      </xdr:txBody>
    </xdr:sp>
    <xdr:clientData/>
  </xdr:twoCellAnchor>
  <xdr:twoCellAnchor>
    <xdr:from>
      <xdr:col>5</xdr:col>
      <xdr:colOff>15875</xdr:colOff>
      <xdr:row>23</xdr:row>
      <xdr:rowOff>158750</xdr:rowOff>
    </xdr:from>
    <xdr:to>
      <xdr:col>8</xdr:col>
      <xdr:colOff>1270000</xdr:colOff>
      <xdr:row>23</xdr:row>
      <xdr:rowOff>190500</xdr:rowOff>
    </xdr:to>
    <xdr:cxnSp macro="">
      <xdr:nvCxnSpPr>
        <xdr:cNvPr id="11" name="Conector recto 10">
          <a:extLst>
            <a:ext uri="{FF2B5EF4-FFF2-40B4-BE49-F238E27FC236}">
              <a16:creationId xmlns:a16="http://schemas.microsoft.com/office/drawing/2014/main" id="{00000000-0008-0000-0A00-00000B000000}"/>
            </a:ext>
          </a:extLst>
        </xdr:cNvPr>
        <xdr:cNvCxnSpPr/>
      </xdr:nvCxnSpPr>
      <xdr:spPr>
        <a:xfrm>
          <a:off x="3238500" y="9699625"/>
          <a:ext cx="6111875" cy="31750"/>
        </a:xfrm>
        <a:prstGeom prst="line">
          <a:avLst/>
        </a:prstGeom>
        <a:ln w="285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24</xdr:row>
      <xdr:rowOff>739775</xdr:rowOff>
    </xdr:from>
    <xdr:to>
      <xdr:col>8</xdr:col>
      <xdr:colOff>1263650</xdr:colOff>
      <xdr:row>24</xdr:row>
      <xdr:rowOff>771525</xdr:rowOff>
    </xdr:to>
    <xdr:cxnSp macro="">
      <xdr:nvCxnSpPr>
        <xdr:cNvPr id="13" name="Conector recto 12">
          <a:extLst>
            <a:ext uri="{FF2B5EF4-FFF2-40B4-BE49-F238E27FC236}">
              <a16:creationId xmlns:a16="http://schemas.microsoft.com/office/drawing/2014/main" id="{00000000-0008-0000-0A00-00000D000000}"/>
            </a:ext>
          </a:extLst>
        </xdr:cNvPr>
        <xdr:cNvCxnSpPr/>
      </xdr:nvCxnSpPr>
      <xdr:spPr>
        <a:xfrm>
          <a:off x="3232150" y="11122025"/>
          <a:ext cx="6111875" cy="31750"/>
        </a:xfrm>
        <a:prstGeom prst="line">
          <a:avLst/>
        </a:prstGeom>
        <a:ln w="285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1273175</xdr:colOff>
      <xdr:row>23</xdr:row>
      <xdr:rowOff>193675</xdr:rowOff>
    </xdr:from>
    <xdr:to>
      <xdr:col>8</xdr:col>
      <xdr:colOff>1301750</xdr:colOff>
      <xdr:row>25</xdr:row>
      <xdr:rowOff>777875</xdr:rowOff>
    </xdr:to>
    <xdr:cxnSp macro="">
      <xdr:nvCxnSpPr>
        <xdr:cNvPr id="14" name="Conector recto 13">
          <a:extLst>
            <a:ext uri="{FF2B5EF4-FFF2-40B4-BE49-F238E27FC236}">
              <a16:creationId xmlns:a16="http://schemas.microsoft.com/office/drawing/2014/main" id="{00000000-0008-0000-0A00-00000E000000}"/>
            </a:ext>
          </a:extLst>
        </xdr:cNvPr>
        <xdr:cNvCxnSpPr/>
      </xdr:nvCxnSpPr>
      <xdr:spPr>
        <a:xfrm>
          <a:off x="9353550" y="9734550"/>
          <a:ext cx="28575" cy="2266950"/>
        </a:xfrm>
        <a:prstGeom prst="line">
          <a:avLst/>
        </a:prstGeom>
        <a:ln w="285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184150</xdr:colOff>
      <xdr:row>6</xdr:row>
      <xdr:rowOff>250825</xdr:rowOff>
    </xdr:from>
    <xdr:to>
      <xdr:col>14</xdr:col>
      <xdr:colOff>203200</xdr:colOff>
      <xdr:row>10</xdr:row>
      <xdr:rowOff>641351</xdr:rowOff>
    </xdr:to>
    <xdr:cxnSp macro="">
      <xdr:nvCxnSpPr>
        <xdr:cNvPr id="17" name="6 Conector recto de flecha">
          <a:extLst>
            <a:ext uri="{FF2B5EF4-FFF2-40B4-BE49-F238E27FC236}">
              <a16:creationId xmlns:a16="http://schemas.microsoft.com/office/drawing/2014/main" id="{00000000-0008-0000-0A00-000011000000}"/>
            </a:ext>
          </a:extLst>
        </xdr:cNvPr>
        <xdr:cNvCxnSpPr/>
      </xdr:nvCxnSpPr>
      <xdr:spPr>
        <a:xfrm flipV="1">
          <a:off x="2994025" y="869950"/>
          <a:ext cx="19050" cy="3756026"/>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206414</xdr:rowOff>
    </xdr:from>
    <xdr:to>
      <xdr:col>19</xdr:col>
      <xdr:colOff>1057275</xdr:colOff>
      <xdr:row>12</xdr:row>
      <xdr:rowOff>215901</xdr:rowOff>
    </xdr:to>
    <xdr:cxnSp macro="">
      <xdr:nvCxnSpPr>
        <xdr:cNvPr id="18" name="5 Conector recto de flecha">
          <a:extLst>
            <a:ext uri="{FF2B5EF4-FFF2-40B4-BE49-F238E27FC236}">
              <a16:creationId xmlns:a16="http://schemas.microsoft.com/office/drawing/2014/main" id="{00000000-0008-0000-0A00-000012000000}"/>
            </a:ext>
          </a:extLst>
        </xdr:cNvPr>
        <xdr:cNvCxnSpPr/>
      </xdr:nvCxnSpPr>
      <xdr:spPr>
        <a:xfrm flipV="1">
          <a:off x="3813175" y="5524539"/>
          <a:ext cx="6943725" cy="9487"/>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508000</xdr:colOff>
      <xdr:row>6</xdr:row>
      <xdr:rowOff>238125</xdr:rowOff>
    </xdr:from>
    <xdr:to>
      <xdr:col>19</xdr:col>
      <xdr:colOff>873125</xdr:colOff>
      <xdr:row>10</xdr:row>
      <xdr:rowOff>444500</xdr:rowOff>
    </xdr:to>
    <xdr:sp macro="" textlink="">
      <xdr:nvSpPr>
        <xdr:cNvPr id="19" name="Rectángulo redondeado 18">
          <a:extLst>
            <a:ext uri="{FF2B5EF4-FFF2-40B4-BE49-F238E27FC236}">
              <a16:creationId xmlns:a16="http://schemas.microsoft.com/office/drawing/2014/main" id="{00000000-0008-0000-0A00-000013000000}"/>
            </a:ext>
          </a:extLst>
        </xdr:cNvPr>
        <xdr:cNvSpPr/>
      </xdr:nvSpPr>
      <xdr:spPr>
        <a:xfrm>
          <a:off x="18811875" y="857250"/>
          <a:ext cx="3603625" cy="3571875"/>
        </a:xfrm>
        <a:prstGeom prst="roundRect">
          <a:avLst/>
        </a:prstGeom>
        <a:no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3600" b="1">
              <a:solidFill>
                <a:srgbClr val="002060"/>
              </a:solidFill>
            </a:rPr>
            <a:t>Zona Aplicable para los riesgos de corrupción</a:t>
          </a:r>
          <a:r>
            <a:rPr lang="es-CO" sz="3600" b="1" baseline="0">
              <a:solidFill>
                <a:srgbClr val="002060"/>
              </a:solidFill>
            </a:rPr>
            <a:t> </a:t>
          </a:r>
          <a:r>
            <a:rPr lang="es-CO" sz="3600" b="1">
              <a:solidFill>
                <a:srgbClr val="002060"/>
              </a:solidFill>
            </a:rPr>
            <a:t> </a:t>
          </a:r>
        </a:p>
      </xdr:txBody>
    </xdr:sp>
    <xdr:clientData/>
  </xdr:twoCellAnchor>
  <xdr:twoCellAnchor editAs="oneCell">
    <xdr:from>
      <xdr:col>1</xdr:col>
      <xdr:colOff>904875</xdr:colOff>
      <xdr:row>0</xdr:row>
      <xdr:rowOff>28575</xdr:rowOff>
    </xdr:from>
    <xdr:to>
      <xdr:col>2</xdr:col>
      <xdr:colOff>444286</xdr:colOff>
      <xdr:row>1</xdr:row>
      <xdr:rowOff>413553</xdr:rowOff>
    </xdr:to>
    <xdr:pic>
      <xdr:nvPicPr>
        <xdr:cNvPr id="15" name="Imagen 14">
          <a:extLst>
            <a:ext uri="{FF2B5EF4-FFF2-40B4-BE49-F238E27FC236}">
              <a16:creationId xmlns:a16="http://schemas.microsoft.com/office/drawing/2014/main" id="{7770C440-2665-4BC5-BF40-92A8A1CF2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4875" y="28575"/>
          <a:ext cx="882436" cy="8066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laneac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AA93"/>
  <sheetViews>
    <sheetView topLeftCell="A30" zoomScale="90" zoomScaleNormal="90" workbookViewId="0">
      <selection activeCell="C39" sqref="C39"/>
    </sheetView>
  </sheetViews>
  <sheetFormatPr defaultColWidth="11.42578125" defaultRowHeight="12.75"/>
  <cols>
    <col min="1" max="1" width="2.28515625" style="207" customWidth="1"/>
    <col min="2" max="2" width="9" style="207" customWidth="1"/>
    <col min="3" max="14" width="11.42578125" style="207"/>
    <col min="15" max="16" width="13.28515625" style="207" customWidth="1"/>
    <col min="17" max="17" width="11.42578125" style="207"/>
    <col min="18" max="18" width="11.42578125" style="207" customWidth="1"/>
    <col min="19" max="20" width="11.42578125" style="207"/>
    <col min="21" max="21" width="12.42578125" style="207" customWidth="1"/>
    <col min="22" max="22" width="3" style="207" customWidth="1"/>
    <col min="23" max="16384" width="11.42578125" style="207"/>
  </cols>
  <sheetData>
    <row r="1" spans="2:22" ht="37.5" customHeight="1">
      <c r="B1" s="627"/>
      <c r="C1" s="627"/>
      <c r="D1" s="627"/>
      <c r="E1" s="628" t="s">
        <v>0</v>
      </c>
      <c r="F1" s="628"/>
      <c r="G1" s="628"/>
      <c r="H1" s="628"/>
      <c r="I1" s="628"/>
      <c r="J1" s="628"/>
      <c r="K1" s="628"/>
      <c r="L1" s="628"/>
      <c r="M1" s="628"/>
      <c r="N1" s="628"/>
      <c r="O1" s="628"/>
      <c r="P1" s="628"/>
      <c r="Q1" s="628"/>
      <c r="R1" s="628"/>
      <c r="S1" s="628"/>
      <c r="T1" s="628"/>
      <c r="U1" s="628"/>
    </row>
    <row r="2" spans="2:22" ht="42" customHeight="1">
      <c r="B2" s="627"/>
      <c r="C2" s="627"/>
      <c r="D2" s="627"/>
      <c r="E2" s="628" t="s">
        <v>1</v>
      </c>
      <c r="F2" s="628"/>
      <c r="G2" s="628"/>
      <c r="H2" s="628"/>
      <c r="I2" s="628"/>
      <c r="J2" s="628"/>
      <c r="K2" s="628"/>
      <c r="L2" s="628"/>
      <c r="M2" s="628"/>
      <c r="N2" s="628"/>
      <c r="O2" s="628"/>
      <c r="P2" s="628"/>
      <c r="Q2" s="628" t="s">
        <v>2</v>
      </c>
      <c r="R2" s="628"/>
      <c r="S2" s="628"/>
      <c r="T2" s="628"/>
      <c r="U2" s="628"/>
    </row>
    <row r="3" spans="2:22" ht="9" customHeight="1">
      <c r="V3" s="226"/>
    </row>
    <row r="4" spans="2:22" ht="32.25" customHeight="1">
      <c r="B4" s="632" t="s">
        <v>3</v>
      </c>
      <c r="C4" s="632"/>
      <c r="D4" s="632"/>
      <c r="E4" s="632"/>
      <c r="F4" s="632"/>
      <c r="G4" s="632"/>
      <c r="H4" s="632"/>
      <c r="I4" s="632"/>
      <c r="J4" s="632"/>
      <c r="K4" s="632"/>
      <c r="L4" s="632"/>
      <c r="M4" s="632"/>
      <c r="N4" s="632"/>
      <c r="O4" s="632"/>
      <c r="P4" s="632"/>
      <c r="Q4" s="632"/>
      <c r="R4" s="632"/>
      <c r="S4" s="632"/>
      <c r="T4" s="632"/>
      <c r="U4" s="633"/>
      <c r="V4" s="226"/>
    </row>
    <row r="5" spans="2:22" ht="9.75" customHeight="1" thickBot="1"/>
    <row r="6" spans="2:22" ht="41.25" customHeight="1">
      <c r="B6" s="629" t="s">
        <v>4</v>
      </c>
      <c r="C6" s="630"/>
      <c r="D6" s="630"/>
      <c r="E6" s="630"/>
      <c r="F6" s="630"/>
      <c r="G6" s="630"/>
      <c r="H6" s="630"/>
      <c r="I6" s="630"/>
      <c r="J6" s="630"/>
      <c r="K6" s="630"/>
      <c r="L6" s="630"/>
      <c r="M6" s="630"/>
      <c r="N6" s="630"/>
      <c r="O6" s="630"/>
      <c r="P6" s="630"/>
      <c r="Q6" s="630"/>
      <c r="R6" s="630"/>
      <c r="S6" s="630"/>
      <c r="T6" s="630"/>
      <c r="U6" s="631"/>
    </row>
    <row r="7" spans="2:22" s="226" customFormat="1" ht="26.25" customHeight="1">
      <c r="B7" s="554" t="s">
        <v>5</v>
      </c>
      <c r="C7" s="582" t="s">
        <v>6</v>
      </c>
      <c r="D7" s="582"/>
      <c r="E7" s="582"/>
      <c r="F7" s="582"/>
      <c r="G7" s="582"/>
      <c r="H7" s="582"/>
      <c r="I7" s="582"/>
      <c r="J7" s="582"/>
      <c r="K7" s="582"/>
      <c r="L7" s="582"/>
      <c r="M7" s="582"/>
      <c r="N7" s="582"/>
      <c r="O7" s="582"/>
      <c r="P7" s="582"/>
      <c r="Q7" s="582"/>
      <c r="R7" s="582"/>
      <c r="S7" s="582"/>
      <c r="T7" s="582"/>
      <c r="U7" s="583"/>
    </row>
    <row r="8" spans="2:22" s="226" customFormat="1" ht="26.25" customHeight="1">
      <c r="B8" s="555"/>
      <c r="C8" s="582" t="s">
        <v>7</v>
      </c>
      <c r="D8" s="582"/>
      <c r="E8" s="582"/>
      <c r="F8" s="582"/>
      <c r="G8" s="582"/>
      <c r="H8" s="582"/>
      <c r="I8" s="582"/>
      <c r="J8" s="582"/>
      <c r="K8" s="582"/>
      <c r="L8" s="582"/>
      <c r="M8" s="582"/>
      <c r="N8" s="582"/>
      <c r="O8" s="582"/>
      <c r="P8" s="582"/>
      <c r="Q8" s="582"/>
      <c r="R8" s="582"/>
      <c r="S8" s="582"/>
      <c r="T8" s="582"/>
      <c r="U8" s="583"/>
    </row>
    <row r="9" spans="2:22" s="226" customFormat="1" ht="26.25" customHeight="1">
      <c r="B9" s="555"/>
      <c r="C9" s="582" t="s">
        <v>8</v>
      </c>
      <c r="D9" s="582"/>
      <c r="E9" s="582"/>
      <c r="F9" s="582"/>
      <c r="G9" s="582"/>
      <c r="H9" s="582"/>
      <c r="I9" s="582"/>
      <c r="J9" s="582"/>
      <c r="K9" s="582"/>
      <c r="L9" s="582"/>
      <c r="M9" s="582"/>
      <c r="N9" s="582"/>
      <c r="O9" s="582"/>
      <c r="P9" s="582"/>
      <c r="Q9" s="582"/>
      <c r="R9" s="582"/>
      <c r="S9" s="582"/>
      <c r="T9" s="582"/>
      <c r="U9" s="583"/>
    </row>
    <row r="10" spans="2:22" s="226" customFormat="1" ht="26.25" customHeight="1">
      <c r="B10" s="555"/>
      <c r="C10" s="635" t="s">
        <v>9</v>
      </c>
      <c r="D10" s="635"/>
      <c r="E10" s="635"/>
      <c r="F10" s="635"/>
      <c r="G10" s="635"/>
      <c r="H10" s="635"/>
      <c r="I10" s="635"/>
      <c r="J10" s="635"/>
      <c r="K10" s="635"/>
      <c r="L10" s="635"/>
      <c r="M10" s="635"/>
      <c r="N10" s="635"/>
      <c r="O10" s="635"/>
      <c r="P10" s="635"/>
      <c r="Q10" s="635"/>
      <c r="R10" s="635"/>
      <c r="S10" s="635"/>
      <c r="T10" s="635"/>
      <c r="U10" s="636"/>
    </row>
    <row r="11" spans="2:22" s="226" customFormat="1" ht="26.25" customHeight="1">
      <c r="B11" s="555"/>
      <c r="C11" s="566" t="s">
        <v>10</v>
      </c>
      <c r="D11" s="566"/>
      <c r="E11" s="566"/>
      <c r="F11" s="566"/>
      <c r="G11" s="566"/>
      <c r="H11" s="566"/>
      <c r="I11" s="566"/>
      <c r="J11" s="566"/>
      <c r="K11" s="566"/>
      <c r="L11" s="566"/>
      <c r="M11" s="566"/>
      <c r="N11" s="566"/>
      <c r="O11" s="566"/>
      <c r="P11" s="566"/>
      <c r="Q11" s="566"/>
      <c r="R11" s="566"/>
      <c r="S11" s="566"/>
      <c r="T11" s="566"/>
      <c r="U11" s="567"/>
    </row>
    <row r="12" spans="2:22" s="226" customFormat="1" ht="26.25" customHeight="1">
      <c r="B12" s="555"/>
      <c r="C12" s="582" t="s">
        <v>11</v>
      </c>
      <c r="D12" s="582"/>
      <c r="E12" s="582"/>
      <c r="F12" s="582"/>
      <c r="G12" s="582"/>
      <c r="H12" s="582"/>
      <c r="I12" s="582"/>
      <c r="J12" s="582"/>
      <c r="K12" s="582"/>
      <c r="L12" s="582"/>
      <c r="M12" s="582"/>
      <c r="N12" s="582"/>
      <c r="O12" s="582"/>
      <c r="P12" s="582"/>
      <c r="Q12" s="582"/>
      <c r="R12" s="582"/>
      <c r="S12" s="582"/>
      <c r="T12" s="582"/>
      <c r="U12" s="583"/>
    </row>
    <row r="13" spans="2:22" s="226" customFormat="1" ht="26.25" customHeight="1">
      <c r="B13" s="555"/>
      <c r="C13" s="582" t="s">
        <v>12</v>
      </c>
      <c r="D13" s="582"/>
      <c r="E13" s="582"/>
      <c r="F13" s="582"/>
      <c r="G13" s="582"/>
      <c r="H13" s="582"/>
      <c r="I13" s="582"/>
      <c r="J13" s="582"/>
      <c r="K13" s="582"/>
      <c r="L13" s="582"/>
      <c r="M13" s="582"/>
      <c r="N13" s="582"/>
      <c r="O13" s="582"/>
      <c r="P13" s="582"/>
      <c r="Q13" s="582"/>
      <c r="R13" s="582"/>
      <c r="S13" s="582"/>
      <c r="T13" s="582"/>
      <c r="U13" s="583"/>
    </row>
    <row r="14" spans="2:22" s="226" customFormat="1" ht="26.25" customHeight="1">
      <c r="B14" s="555"/>
      <c r="C14" s="593" t="s">
        <v>13</v>
      </c>
      <c r="D14" s="594"/>
      <c r="E14" s="594"/>
      <c r="F14" s="594"/>
      <c r="G14" s="594"/>
      <c r="H14" s="594"/>
      <c r="I14" s="594"/>
      <c r="J14" s="594"/>
      <c r="K14" s="594"/>
      <c r="L14" s="594"/>
      <c r="M14" s="594"/>
      <c r="N14" s="594"/>
      <c r="O14" s="594"/>
      <c r="P14" s="594"/>
      <c r="Q14" s="594"/>
      <c r="R14" s="594"/>
      <c r="S14" s="594"/>
      <c r="T14" s="594"/>
      <c r="U14" s="595"/>
    </row>
    <row r="15" spans="2:22" s="226" customFormat="1" ht="26.25" customHeight="1">
      <c r="B15" s="555"/>
      <c r="C15" s="582" t="s">
        <v>14</v>
      </c>
      <c r="D15" s="582"/>
      <c r="E15" s="582"/>
      <c r="F15" s="582"/>
      <c r="G15" s="582"/>
      <c r="H15" s="582"/>
      <c r="I15" s="582"/>
      <c r="J15" s="582"/>
      <c r="K15" s="582"/>
      <c r="L15" s="582"/>
      <c r="M15" s="582"/>
      <c r="N15" s="582"/>
      <c r="O15" s="582"/>
      <c r="P15" s="582"/>
      <c r="Q15" s="582"/>
      <c r="R15" s="582"/>
      <c r="S15" s="582"/>
      <c r="T15" s="582"/>
      <c r="U15" s="583"/>
    </row>
    <row r="16" spans="2:22" s="226" customFormat="1" ht="26.25" customHeight="1">
      <c r="B16" s="555"/>
      <c r="C16" s="582" t="s">
        <v>15</v>
      </c>
      <c r="D16" s="582"/>
      <c r="E16" s="582"/>
      <c r="F16" s="582"/>
      <c r="G16" s="582"/>
      <c r="H16" s="582"/>
      <c r="I16" s="582"/>
      <c r="J16" s="582"/>
      <c r="K16" s="582"/>
      <c r="L16" s="582"/>
      <c r="M16" s="582"/>
      <c r="N16" s="582"/>
      <c r="O16" s="582"/>
      <c r="P16" s="582"/>
      <c r="Q16" s="582"/>
      <c r="R16" s="582"/>
      <c r="S16" s="582"/>
      <c r="T16" s="582"/>
      <c r="U16" s="583"/>
    </row>
    <row r="17" spans="2:21" s="226" customFormat="1" ht="26.25" customHeight="1">
      <c r="B17" s="555"/>
      <c r="C17" s="582" t="s">
        <v>16</v>
      </c>
      <c r="D17" s="582"/>
      <c r="E17" s="582"/>
      <c r="F17" s="582"/>
      <c r="G17" s="582"/>
      <c r="H17" s="582"/>
      <c r="I17" s="582"/>
      <c r="J17" s="582"/>
      <c r="K17" s="582"/>
      <c r="L17" s="582"/>
      <c r="M17" s="582"/>
      <c r="N17" s="582"/>
      <c r="O17" s="582"/>
      <c r="P17" s="582"/>
      <c r="Q17" s="582"/>
      <c r="R17" s="582"/>
      <c r="S17" s="582"/>
      <c r="T17" s="582"/>
      <c r="U17" s="583"/>
    </row>
    <row r="18" spans="2:21" s="226" customFormat="1" ht="26.25" customHeight="1">
      <c r="B18" s="555"/>
      <c r="C18" s="582" t="s">
        <v>17</v>
      </c>
      <c r="D18" s="582"/>
      <c r="E18" s="582"/>
      <c r="F18" s="582"/>
      <c r="G18" s="582"/>
      <c r="H18" s="582"/>
      <c r="I18" s="582"/>
      <c r="J18" s="582"/>
      <c r="K18" s="582"/>
      <c r="L18" s="582"/>
      <c r="M18" s="582"/>
      <c r="N18" s="582"/>
      <c r="O18" s="582"/>
      <c r="P18" s="582"/>
      <c r="Q18" s="582"/>
      <c r="R18" s="582"/>
      <c r="S18" s="582"/>
      <c r="T18" s="582"/>
      <c r="U18" s="583"/>
    </row>
    <row r="19" spans="2:21" s="226" customFormat="1" ht="26.25" customHeight="1">
      <c r="B19" s="555"/>
      <c r="C19" s="593" t="s">
        <v>18</v>
      </c>
      <c r="D19" s="594"/>
      <c r="E19" s="594"/>
      <c r="F19" s="594"/>
      <c r="G19" s="594"/>
      <c r="H19" s="594"/>
      <c r="I19" s="594"/>
      <c r="J19" s="594"/>
      <c r="K19" s="594"/>
      <c r="L19" s="594"/>
      <c r="M19" s="594"/>
      <c r="N19" s="594"/>
      <c r="O19" s="594"/>
      <c r="P19" s="594"/>
      <c r="Q19" s="594"/>
      <c r="R19" s="594"/>
      <c r="S19" s="594"/>
      <c r="T19" s="594"/>
      <c r="U19" s="595"/>
    </row>
    <row r="20" spans="2:21" s="226" customFormat="1" ht="26.25" customHeight="1">
      <c r="B20" s="555"/>
      <c r="C20" s="582" t="s">
        <v>19</v>
      </c>
      <c r="D20" s="582"/>
      <c r="E20" s="582"/>
      <c r="F20" s="582"/>
      <c r="G20" s="582"/>
      <c r="H20" s="582"/>
      <c r="I20" s="582"/>
      <c r="J20" s="582"/>
      <c r="K20" s="582"/>
      <c r="L20" s="582"/>
      <c r="M20" s="582"/>
      <c r="N20" s="582"/>
      <c r="O20" s="582"/>
      <c r="P20" s="582"/>
      <c r="Q20" s="582"/>
      <c r="R20" s="582"/>
      <c r="S20" s="582"/>
      <c r="T20" s="582"/>
      <c r="U20" s="583"/>
    </row>
    <row r="21" spans="2:21" s="226" customFormat="1" ht="26.25" customHeight="1">
      <c r="B21" s="555"/>
      <c r="C21" s="635" t="s">
        <v>20</v>
      </c>
      <c r="D21" s="635"/>
      <c r="E21" s="635"/>
      <c r="F21" s="635"/>
      <c r="G21" s="635"/>
      <c r="H21" s="635"/>
      <c r="I21" s="635"/>
      <c r="J21" s="635"/>
      <c r="K21" s="635"/>
      <c r="L21" s="635"/>
      <c r="M21" s="635"/>
      <c r="N21" s="635"/>
      <c r="O21" s="635"/>
      <c r="P21" s="635"/>
      <c r="Q21" s="635"/>
      <c r="R21" s="635"/>
      <c r="S21" s="635"/>
      <c r="T21" s="635"/>
      <c r="U21" s="636"/>
    </row>
    <row r="22" spans="2:21" s="226" customFormat="1" ht="26.25" customHeight="1">
      <c r="B22" s="555"/>
      <c r="C22" s="582" t="s">
        <v>21</v>
      </c>
      <c r="D22" s="582"/>
      <c r="E22" s="582"/>
      <c r="F22" s="582"/>
      <c r="G22" s="582"/>
      <c r="H22" s="582"/>
      <c r="I22" s="582"/>
      <c r="J22" s="582"/>
      <c r="K22" s="582"/>
      <c r="L22" s="582"/>
      <c r="M22" s="582"/>
      <c r="N22" s="582"/>
      <c r="O22" s="582"/>
      <c r="P22" s="582"/>
      <c r="Q22" s="582"/>
      <c r="R22" s="582"/>
      <c r="S22" s="582"/>
      <c r="T22" s="582"/>
      <c r="U22" s="583"/>
    </row>
    <row r="23" spans="2:21" s="226" customFormat="1" ht="26.25" customHeight="1">
      <c r="B23" s="555"/>
      <c r="C23" s="582" t="s">
        <v>22</v>
      </c>
      <c r="D23" s="582"/>
      <c r="E23" s="582"/>
      <c r="F23" s="582"/>
      <c r="G23" s="582"/>
      <c r="H23" s="582"/>
      <c r="I23" s="582"/>
      <c r="J23" s="582"/>
      <c r="K23" s="582"/>
      <c r="L23" s="582"/>
      <c r="M23" s="582"/>
      <c r="N23" s="582"/>
      <c r="O23" s="582"/>
      <c r="P23" s="582"/>
      <c r="Q23" s="582"/>
      <c r="R23" s="582"/>
      <c r="S23" s="582"/>
      <c r="T23" s="582"/>
      <c r="U23" s="583"/>
    </row>
    <row r="24" spans="2:21" s="226" customFormat="1" ht="26.25" customHeight="1">
      <c r="B24" s="555"/>
      <c r="C24" s="582" t="s">
        <v>23</v>
      </c>
      <c r="D24" s="582"/>
      <c r="E24" s="582"/>
      <c r="F24" s="582"/>
      <c r="G24" s="582"/>
      <c r="H24" s="582"/>
      <c r="I24" s="582"/>
      <c r="J24" s="582"/>
      <c r="K24" s="582"/>
      <c r="L24" s="582"/>
      <c r="M24" s="582"/>
      <c r="N24" s="582"/>
      <c r="O24" s="582"/>
      <c r="P24" s="582"/>
      <c r="Q24" s="582"/>
      <c r="R24" s="582"/>
      <c r="S24" s="582"/>
      <c r="T24" s="582"/>
      <c r="U24" s="583"/>
    </row>
    <row r="25" spans="2:21" s="226" customFormat="1" ht="26.25" customHeight="1">
      <c r="B25" s="634"/>
      <c r="C25" s="582" t="s">
        <v>24</v>
      </c>
      <c r="D25" s="582"/>
      <c r="E25" s="582"/>
      <c r="F25" s="582"/>
      <c r="G25" s="582"/>
      <c r="H25" s="582"/>
      <c r="I25" s="582"/>
      <c r="J25" s="582"/>
      <c r="K25" s="582"/>
      <c r="L25" s="582"/>
      <c r="M25" s="582"/>
      <c r="N25" s="582"/>
      <c r="O25" s="582"/>
      <c r="P25" s="582"/>
      <c r="Q25" s="582"/>
      <c r="R25" s="582"/>
      <c r="S25" s="582"/>
      <c r="T25" s="582"/>
      <c r="U25" s="583"/>
    </row>
    <row r="26" spans="2:21" s="226" customFormat="1" ht="27" customHeight="1">
      <c r="B26" s="580" t="s">
        <v>25</v>
      </c>
      <c r="C26" s="556" t="s">
        <v>26</v>
      </c>
      <c r="D26" s="556"/>
      <c r="E26" s="556"/>
      <c r="F26" s="556"/>
      <c r="G26" s="556"/>
      <c r="H26" s="556"/>
      <c r="I26" s="556"/>
      <c r="J26" s="556"/>
      <c r="K26" s="556"/>
      <c r="L26" s="556"/>
      <c r="M26" s="556"/>
      <c r="N26" s="556"/>
      <c r="O26" s="556"/>
      <c r="P26" s="556"/>
      <c r="Q26" s="556"/>
      <c r="R26" s="556"/>
      <c r="S26" s="556"/>
      <c r="T26" s="556"/>
      <c r="U26" s="557"/>
    </row>
    <row r="27" spans="2:21" s="226" customFormat="1" ht="27" customHeight="1">
      <c r="B27" s="580"/>
      <c r="C27" s="584" t="s">
        <v>27</v>
      </c>
      <c r="D27" s="585"/>
      <c r="E27" s="586"/>
      <c r="F27" s="593" t="s">
        <v>28</v>
      </c>
      <c r="G27" s="594"/>
      <c r="H27" s="594"/>
      <c r="I27" s="594"/>
      <c r="J27" s="594"/>
      <c r="K27" s="594"/>
      <c r="L27" s="594"/>
      <c r="M27" s="594"/>
      <c r="N27" s="594"/>
      <c r="O27" s="594"/>
      <c r="P27" s="594"/>
      <c r="Q27" s="594"/>
      <c r="R27" s="594"/>
      <c r="S27" s="594"/>
      <c r="T27" s="594"/>
      <c r="U27" s="595"/>
    </row>
    <row r="28" spans="2:21" s="226" customFormat="1" ht="27" customHeight="1">
      <c r="B28" s="580"/>
      <c r="C28" s="587"/>
      <c r="D28" s="588"/>
      <c r="E28" s="589"/>
      <c r="F28" s="593" t="s">
        <v>29</v>
      </c>
      <c r="G28" s="594"/>
      <c r="H28" s="594"/>
      <c r="I28" s="594"/>
      <c r="J28" s="594"/>
      <c r="K28" s="594"/>
      <c r="L28" s="594"/>
      <c r="M28" s="594"/>
      <c r="N28" s="594"/>
      <c r="O28" s="594"/>
      <c r="P28" s="594"/>
      <c r="Q28" s="594"/>
      <c r="R28" s="594"/>
      <c r="S28" s="594"/>
      <c r="T28" s="594"/>
      <c r="U28" s="595"/>
    </row>
    <row r="29" spans="2:21" s="226" customFormat="1" ht="27" customHeight="1">
      <c r="B29" s="580"/>
      <c r="C29" s="587"/>
      <c r="D29" s="588"/>
      <c r="E29" s="589"/>
      <c r="F29" s="593" t="s">
        <v>30</v>
      </c>
      <c r="G29" s="594"/>
      <c r="H29" s="594"/>
      <c r="I29" s="594"/>
      <c r="J29" s="594"/>
      <c r="K29" s="594"/>
      <c r="L29" s="594"/>
      <c r="M29" s="594"/>
      <c r="N29" s="594"/>
      <c r="O29" s="594"/>
      <c r="P29" s="594"/>
      <c r="Q29" s="594"/>
      <c r="R29" s="594"/>
      <c r="S29" s="594"/>
      <c r="T29" s="594"/>
      <c r="U29" s="595"/>
    </row>
    <row r="30" spans="2:21" s="226" customFormat="1" ht="27" customHeight="1">
      <c r="B30" s="580"/>
      <c r="C30" s="590"/>
      <c r="D30" s="591"/>
      <c r="E30" s="592"/>
      <c r="F30" s="593" t="s">
        <v>31</v>
      </c>
      <c r="G30" s="594"/>
      <c r="H30" s="594"/>
      <c r="I30" s="594"/>
      <c r="J30" s="594"/>
      <c r="K30" s="594"/>
      <c r="L30" s="594"/>
      <c r="M30" s="594"/>
      <c r="N30" s="594"/>
      <c r="O30" s="594"/>
      <c r="P30" s="594"/>
      <c r="Q30" s="594"/>
      <c r="R30" s="594"/>
      <c r="S30" s="594"/>
      <c r="T30" s="594"/>
      <c r="U30" s="595"/>
    </row>
    <row r="31" spans="2:21" s="226" customFormat="1" ht="27" customHeight="1">
      <c r="B31" s="580"/>
      <c r="C31" s="582" t="s">
        <v>32</v>
      </c>
      <c r="D31" s="582"/>
      <c r="E31" s="582"/>
      <c r="F31" s="582"/>
      <c r="G31" s="582"/>
      <c r="H31" s="582"/>
      <c r="I31" s="582"/>
      <c r="J31" s="582"/>
      <c r="K31" s="582"/>
      <c r="L31" s="582"/>
      <c r="M31" s="582"/>
      <c r="N31" s="582"/>
      <c r="O31" s="582"/>
      <c r="P31" s="582"/>
      <c r="Q31" s="582"/>
      <c r="R31" s="582"/>
      <c r="S31" s="582"/>
      <c r="T31" s="582"/>
      <c r="U31" s="583"/>
    </row>
    <row r="32" spans="2:21" s="226" customFormat="1" ht="27" customHeight="1">
      <c r="B32" s="580"/>
      <c r="C32" s="582" t="s">
        <v>33</v>
      </c>
      <c r="D32" s="582"/>
      <c r="E32" s="582"/>
      <c r="F32" s="582"/>
      <c r="G32" s="582"/>
      <c r="H32" s="582"/>
      <c r="I32" s="582"/>
      <c r="J32" s="582"/>
      <c r="K32" s="582"/>
      <c r="L32" s="582"/>
      <c r="M32" s="582"/>
      <c r="N32" s="582"/>
      <c r="O32" s="582"/>
      <c r="P32" s="582"/>
      <c r="Q32" s="582"/>
      <c r="R32" s="582"/>
      <c r="S32" s="582"/>
      <c r="T32" s="582"/>
      <c r="U32" s="583"/>
    </row>
    <row r="33" spans="2:27" s="226" customFormat="1" ht="27" customHeight="1">
      <c r="B33" s="580"/>
      <c r="C33" s="582" t="s">
        <v>34</v>
      </c>
      <c r="D33" s="582"/>
      <c r="E33" s="582"/>
      <c r="F33" s="582"/>
      <c r="G33" s="582"/>
      <c r="H33" s="582"/>
      <c r="I33" s="582"/>
      <c r="J33" s="582"/>
      <c r="K33" s="582"/>
      <c r="L33" s="582"/>
      <c r="M33" s="582"/>
      <c r="N33" s="582"/>
      <c r="O33" s="582"/>
      <c r="P33" s="582"/>
      <c r="Q33" s="582"/>
      <c r="R33" s="582"/>
      <c r="S33" s="582"/>
      <c r="T33" s="582"/>
      <c r="U33" s="583"/>
    </row>
    <row r="34" spans="2:27" s="226" customFormat="1" ht="27" customHeight="1">
      <c r="B34" s="580"/>
      <c r="C34" s="582" t="s">
        <v>35</v>
      </c>
      <c r="D34" s="582"/>
      <c r="E34" s="582"/>
      <c r="F34" s="582"/>
      <c r="G34" s="582"/>
      <c r="H34" s="582"/>
      <c r="I34" s="582"/>
      <c r="J34" s="582"/>
      <c r="K34" s="582"/>
      <c r="L34" s="582"/>
      <c r="M34" s="582"/>
      <c r="N34" s="582"/>
      <c r="O34" s="582"/>
      <c r="P34" s="582"/>
      <c r="Q34" s="582"/>
      <c r="R34" s="582"/>
      <c r="S34" s="582"/>
      <c r="T34" s="582"/>
      <c r="U34" s="583"/>
    </row>
    <row r="35" spans="2:27" s="226" customFormat="1" ht="27" customHeight="1" thickBot="1">
      <c r="B35" s="580"/>
      <c r="C35" s="582" t="s">
        <v>36</v>
      </c>
      <c r="D35" s="582"/>
      <c r="E35" s="582"/>
      <c r="F35" s="582"/>
      <c r="G35" s="582"/>
      <c r="H35" s="582"/>
      <c r="I35" s="582"/>
      <c r="J35" s="582"/>
      <c r="K35" s="582"/>
      <c r="L35" s="582"/>
      <c r="M35" s="582"/>
      <c r="N35" s="582"/>
      <c r="O35" s="582"/>
      <c r="P35" s="582"/>
      <c r="Q35" s="582"/>
      <c r="R35" s="582"/>
      <c r="S35" s="582"/>
      <c r="T35" s="582"/>
      <c r="U35" s="583"/>
    </row>
    <row r="36" spans="2:27" s="226" customFormat="1" ht="27" customHeight="1">
      <c r="B36" s="580"/>
      <c r="C36" s="582" t="s">
        <v>37</v>
      </c>
      <c r="D36" s="582"/>
      <c r="E36" s="582"/>
      <c r="F36" s="582"/>
      <c r="G36" s="582"/>
      <c r="H36" s="582"/>
      <c r="I36" s="582"/>
      <c r="J36" s="582"/>
      <c r="K36" s="582"/>
      <c r="L36" s="582"/>
      <c r="M36" s="582"/>
      <c r="N36" s="582"/>
      <c r="O36" s="582"/>
      <c r="P36" s="582"/>
      <c r="Q36" s="582"/>
      <c r="R36" s="582"/>
      <c r="S36" s="582"/>
      <c r="T36" s="582"/>
      <c r="U36" s="583"/>
      <c r="W36" s="532" t="s">
        <v>38</v>
      </c>
      <c r="X36" s="533"/>
      <c r="Y36" s="533"/>
      <c r="Z36" s="533"/>
      <c r="AA36" s="534"/>
    </row>
    <row r="37" spans="2:27" s="226" customFormat="1" ht="27.75" customHeight="1">
      <c r="B37" s="580"/>
      <c r="C37" s="582" t="s">
        <v>39</v>
      </c>
      <c r="D37" s="582"/>
      <c r="E37" s="582"/>
      <c r="F37" s="582"/>
      <c r="G37" s="582"/>
      <c r="H37" s="582"/>
      <c r="I37" s="582"/>
      <c r="J37" s="582"/>
      <c r="K37" s="582"/>
      <c r="L37" s="582"/>
      <c r="M37" s="582"/>
      <c r="N37" s="582"/>
      <c r="O37" s="582"/>
      <c r="P37" s="582"/>
      <c r="Q37" s="582"/>
      <c r="R37" s="582"/>
      <c r="S37" s="582"/>
      <c r="T37" s="582"/>
      <c r="U37" s="583"/>
      <c r="W37" s="535"/>
      <c r="X37" s="536"/>
      <c r="Y37" s="536"/>
      <c r="Z37" s="536"/>
      <c r="AA37" s="537"/>
    </row>
    <row r="38" spans="2:27" s="226" customFormat="1" ht="27" customHeight="1" thickBot="1">
      <c r="B38" s="580"/>
      <c r="C38" s="582" t="s">
        <v>40</v>
      </c>
      <c r="D38" s="582"/>
      <c r="E38" s="582"/>
      <c r="F38" s="582"/>
      <c r="G38" s="582"/>
      <c r="H38" s="582"/>
      <c r="I38" s="582"/>
      <c r="J38" s="582"/>
      <c r="K38" s="582"/>
      <c r="L38" s="582"/>
      <c r="M38" s="582"/>
      <c r="N38" s="582"/>
      <c r="O38" s="582"/>
      <c r="P38" s="582"/>
      <c r="Q38" s="582"/>
      <c r="R38" s="582"/>
      <c r="S38" s="582"/>
      <c r="T38" s="582"/>
      <c r="U38" s="583"/>
      <c r="V38" s="342"/>
      <c r="W38" s="538"/>
      <c r="X38" s="539"/>
      <c r="Y38" s="539"/>
      <c r="Z38" s="539"/>
      <c r="AA38" s="540"/>
    </row>
    <row r="39" spans="2:27" s="226" customFormat="1" ht="27.75" customHeight="1" thickBot="1">
      <c r="B39" s="580"/>
      <c r="C39" s="582" t="s">
        <v>41</v>
      </c>
      <c r="D39" s="582"/>
      <c r="E39" s="582"/>
      <c r="F39" s="582"/>
      <c r="G39" s="582"/>
      <c r="H39" s="582"/>
      <c r="I39" s="582"/>
      <c r="J39" s="582"/>
      <c r="K39" s="582"/>
      <c r="L39" s="582"/>
      <c r="M39" s="582"/>
      <c r="N39" s="582"/>
      <c r="O39" s="582"/>
      <c r="P39" s="582"/>
      <c r="Q39" s="582"/>
      <c r="R39" s="582"/>
      <c r="S39" s="582"/>
      <c r="T39" s="582"/>
      <c r="U39" s="583"/>
    </row>
    <row r="40" spans="2:27" s="226" customFormat="1" ht="27" customHeight="1">
      <c r="B40" s="580"/>
      <c r="C40" s="626" t="s">
        <v>42</v>
      </c>
      <c r="D40" s="566"/>
      <c r="E40" s="566"/>
      <c r="F40" s="566"/>
      <c r="G40" s="566"/>
      <c r="H40" s="566"/>
      <c r="I40" s="566"/>
      <c r="J40" s="566"/>
      <c r="K40" s="566"/>
      <c r="L40" s="566"/>
      <c r="M40" s="566"/>
      <c r="N40" s="566"/>
      <c r="O40" s="566"/>
      <c r="P40" s="566"/>
      <c r="Q40" s="566"/>
      <c r="R40" s="566"/>
      <c r="S40" s="566"/>
      <c r="T40" s="566"/>
      <c r="U40" s="567"/>
      <c r="V40" s="343"/>
      <c r="W40" s="541" t="s">
        <v>43</v>
      </c>
      <c r="X40" s="541"/>
      <c r="Y40" s="541"/>
      <c r="Z40" s="541"/>
      <c r="AA40" s="541"/>
    </row>
    <row r="41" spans="2:27" s="226" customFormat="1" ht="27" customHeight="1" thickBot="1">
      <c r="B41" s="580"/>
      <c r="C41" s="566" t="s">
        <v>44</v>
      </c>
      <c r="D41" s="566"/>
      <c r="E41" s="566" t="s">
        <v>45</v>
      </c>
      <c r="F41" s="566"/>
      <c r="G41" s="566"/>
      <c r="H41" s="566"/>
      <c r="I41" s="566"/>
      <c r="J41" s="566"/>
      <c r="K41" s="566"/>
      <c r="L41" s="566"/>
      <c r="M41" s="566"/>
      <c r="N41" s="566"/>
      <c r="O41" s="566"/>
      <c r="P41" s="566"/>
      <c r="Q41" s="566"/>
      <c r="R41" s="566"/>
      <c r="S41" s="566"/>
      <c r="T41" s="566"/>
      <c r="U41" s="567"/>
      <c r="W41" s="541"/>
      <c r="X41" s="541"/>
      <c r="Y41" s="541"/>
      <c r="Z41" s="541"/>
      <c r="AA41" s="541"/>
    </row>
    <row r="42" spans="2:27" s="226" customFormat="1" ht="27" customHeight="1" thickBot="1">
      <c r="B42" s="580"/>
      <c r="C42" s="566"/>
      <c r="D42" s="566"/>
      <c r="E42" s="566" t="s">
        <v>46</v>
      </c>
      <c r="F42" s="566"/>
      <c r="G42" s="566"/>
      <c r="H42" s="566"/>
      <c r="I42" s="566"/>
      <c r="J42" s="566"/>
      <c r="K42" s="566"/>
      <c r="L42" s="566"/>
      <c r="M42" s="566"/>
      <c r="N42" s="566"/>
      <c r="O42" s="566"/>
      <c r="P42" s="566"/>
      <c r="Q42" s="566"/>
      <c r="R42" s="566"/>
      <c r="S42" s="566"/>
      <c r="T42" s="566"/>
      <c r="U42" s="567"/>
      <c r="W42" s="541"/>
      <c r="X42" s="541"/>
      <c r="Y42" s="541"/>
      <c r="Z42" s="541"/>
      <c r="AA42" s="541"/>
    </row>
    <row r="43" spans="2:27" s="226" customFormat="1" ht="27" customHeight="1">
      <c r="B43" s="580"/>
      <c r="C43" s="566" t="s">
        <v>47</v>
      </c>
      <c r="D43" s="566"/>
      <c r="E43" s="566" t="s">
        <v>48</v>
      </c>
      <c r="F43" s="566"/>
      <c r="G43" s="566"/>
      <c r="H43" s="566"/>
      <c r="I43" s="566"/>
      <c r="J43" s="566"/>
      <c r="K43" s="566"/>
      <c r="L43" s="566"/>
      <c r="M43" s="566"/>
      <c r="N43" s="566"/>
      <c r="O43" s="566"/>
      <c r="P43" s="566"/>
      <c r="Q43" s="566"/>
      <c r="R43" s="566"/>
      <c r="S43" s="566"/>
      <c r="T43" s="566"/>
      <c r="U43" s="567"/>
    </row>
    <row r="44" spans="2:27" s="226" customFormat="1" ht="27" customHeight="1">
      <c r="B44" s="580"/>
      <c r="C44" s="566"/>
      <c r="D44" s="566"/>
      <c r="E44" s="566" t="s">
        <v>49</v>
      </c>
      <c r="F44" s="566"/>
      <c r="G44" s="566"/>
      <c r="H44" s="566"/>
      <c r="I44" s="566"/>
      <c r="J44" s="566"/>
      <c r="K44" s="566"/>
      <c r="L44" s="566"/>
      <c r="M44" s="566"/>
      <c r="N44" s="566"/>
      <c r="O44" s="566"/>
      <c r="P44" s="566"/>
      <c r="Q44" s="566"/>
      <c r="R44" s="566"/>
      <c r="S44" s="566"/>
      <c r="T44" s="566"/>
      <c r="U44" s="567"/>
    </row>
    <row r="45" spans="2:27" s="226" customFormat="1" ht="27" customHeight="1">
      <c r="B45" s="580"/>
      <c r="C45" s="566" t="s">
        <v>50</v>
      </c>
      <c r="D45" s="566"/>
      <c r="E45" s="566" t="s">
        <v>51</v>
      </c>
      <c r="F45" s="566"/>
      <c r="G45" s="566"/>
      <c r="H45" s="566"/>
      <c r="I45" s="566"/>
      <c r="J45" s="566"/>
      <c r="K45" s="566"/>
      <c r="L45" s="566"/>
      <c r="M45" s="566"/>
      <c r="N45" s="566"/>
      <c r="O45" s="566"/>
      <c r="P45" s="566"/>
      <c r="Q45" s="566"/>
      <c r="R45" s="566"/>
      <c r="S45" s="566"/>
      <c r="T45" s="566"/>
      <c r="U45" s="567"/>
    </row>
    <row r="46" spans="2:27" s="226" customFormat="1" ht="27" customHeight="1">
      <c r="B46" s="580"/>
      <c r="C46" s="566"/>
      <c r="D46" s="566"/>
      <c r="E46" s="566" t="s">
        <v>52</v>
      </c>
      <c r="F46" s="566"/>
      <c r="G46" s="566"/>
      <c r="H46" s="566"/>
      <c r="I46" s="566"/>
      <c r="J46" s="566"/>
      <c r="K46" s="566"/>
      <c r="L46" s="566"/>
      <c r="M46" s="566"/>
      <c r="N46" s="566"/>
      <c r="O46" s="566"/>
      <c r="P46" s="566"/>
      <c r="Q46" s="566"/>
      <c r="R46" s="566"/>
      <c r="S46" s="566"/>
      <c r="T46" s="566"/>
      <c r="U46" s="567"/>
    </row>
    <row r="47" spans="2:27" s="226" customFormat="1" ht="27" customHeight="1">
      <c r="B47" s="580"/>
      <c r="C47" s="566" t="s">
        <v>53</v>
      </c>
      <c r="D47" s="566"/>
      <c r="E47" s="566"/>
      <c r="F47" s="566"/>
      <c r="G47" s="566"/>
      <c r="H47" s="566"/>
      <c r="I47" s="566"/>
      <c r="J47" s="566"/>
      <c r="K47" s="566"/>
      <c r="L47" s="566"/>
      <c r="M47" s="566"/>
      <c r="N47" s="566"/>
      <c r="O47" s="566"/>
      <c r="P47" s="566"/>
      <c r="Q47" s="566"/>
      <c r="R47" s="566"/>
      <c r="S47" s="566"/>
      <c r="T47" s="566"/>
      <c r="U47" s="567"/>
    </row>
    <row r="48" spans="2:27" s="226" customFormat="1" ht="27" customHeight="1">
      <c r="B48" s="580"/>
      <c r="C48" s="566" t="s">
        <v>54</v>
      </c>
      <c r="D48" s="566"/>
      <c r="E48" s="566"/>
      <c r="F48" s="566"/>
      <c r="G48" s="566"/>
      <c r="H48" s="566"/>
      <c r="I48" s="566"/>
      <c r="J48" s="566"/>
      <c r="K48" s="566"/>
      <c r="L48" s="566"/>
      <c r="M48" s="566"/>
      <c r="N48" s="566"/>
      <c r="O48" s="566"/>
      <c r="P48" s="566"/>
      <c r="Q48" s="566"/>
      <c r="R48" s="566"/>
      <c r="S48" s="566"/>
      <c r="T48" s="566"/>
      <c r="U48" s="567"/>
    </row>
    <row r="49" spans="2:21" s="226" customFormat="1" ht="27" customHeight="1">
      <c r="B49" s="580"/>
      <c r="C49" s="566" t="s">
        <v>55</v>
      </c>
      <c r="D49" s="566"/>
      <c r="E49" s="566"/>
      <c r="F49" s="566"/>
      <c r="G49" s="566"/>
      <c r="H49" s="566"/>
      <c r="I49" s="566"/>
      <c r="J49" s="566"/>
      <c r="K49" s="566"/>
      <c r="L49" s="566"/>
      <c r="M49" s="566"/>
      <c r="N49" s="566"/>
      <c r="O49" s="566"/>
      <c r="P49" s="566"/>
      <c r="Q49" s="566"/>
      <c r="R49" s="566"/>
      <c r="S49" s="566"/>
      <c r="T49" s="566"/>
      <c r="U49" s="567"/>
    </row>
    <row r="50" spans="2:21" s="226" customFormat="1" ht="27" customHeight="1">
      <c r="B50" s="580"/>
      <c r="C50" s="566" t="s">
        <v>56</v>
      </c>
      <c r="D50" s="566"/>
      <c r="E50" s="566"/>
      <c r="F50" s="566"/>
      <c r="G50" s="566"/>
      <c r="H50" s="566"/>
      <c r="I50" s="566"/>
      <c r="J50" s="566"/>
      <c r="K50" s="566"/>
      <c r="L50" s="566"/>
      <c r="M50" s="566"/>
      <c r="N50" s="566"/>
      <c r="O50" s="566"/>
      <c r="P50" s="566"/>
      <c r="Q50" s="566"/>
      <c r="R50" s="566"/>
      <c r="S50" s="566"/>
      <c r="T50" s="566"/>
      <c r="U50" s="567"/>
    </row>
    <row r="51" spans="2:21" s="226" customFormat="1" ht="27" customHeight="1">
      <c r="B51" s="580"/>
      <c r="C51" s="566" t="s">
        <v>57</v>
      </c>
      <c r="D51" s="566"/>
      <c r="E51" s="566"/>
      <c r="F51" s="566"/>
      <c r="G51" s="566"/>
      <c r="H51" s="566"/>
      <c r="I51" s="566"/>
      <c r="J51" s="566"/>
      <c r="K51" s="566"/>
      <c r="L51" s="566"/>
      <c r="M51" s="566"/>
      <c r="N51" s="566"/>
      <c r="O51" s="566"/>
      <c r="P51" s="566"/>
      <c r="Q51" s="566"/>
      <c r="R51" s="566"/>
      <c r="S51" s="566"/>
      <c r="T51" s="566"/>
      <c r="U51" s="567"/>
    </row>
    <row r="52" spans="2:21" s="226" customFormat="1" ht="27" customHeight="1">
      <c r="B52" s="554" t="s">
        <v>58</v>
      </c>
      <c r="C52" s="556" t="s">
        <v>59</v>
      </c>
      <c r="D52" s="556"/>
      <c r="E52" s="556"/>
      <c r="F52" s="556"/>
      <c r="G52" s="556"/>
      <c r="H52" s="556"/>
      <c r="I52" s="556"/>
      <c r="J52" s="556"/>
      <c r="K52" s="556"/>
      <c r="L52" s="556"/>
      <c r="M52" s="556"/>
      <c r="N52" s="556"/>
      <c r="O52" s="556"/>
      <c r="P52" s="556"/>
      <c r="Q52" s="556"/>
      <c r="R52" s="556"/>
      <c r="S52" s="556"/>
      <c r="T52" s="556"/>
      <c r="U52" s="557"/>
    </row>
    <row r="53" spans="2:21" s="226" customFormat="1" ht="27" customHeight="1">
      <c r="B53" s="555"/>
      <c r="C53" s="566" t="s">
        <v>60</v>
      </c>
      <c r="D53" s="566"/>
      <c r="E53" s="566"/>
      <c r="F53" s="566"/>
      <c r="G53" s="566"/>
      <c r="H53" s="566"/>
      <c r="I53" s="566"/>
      <c r="J53" s="566"/>
      <c r="K53" s="566"/>
      <c r="L53" s="566"/>
      <c r="M53" s="566"/>
      <c r="N53" s="566"/>
      <c r="O53" s="566"/>
      <c r="P53" s="566"/>
      <c r="Q53" s="566"/>
      <c r="R53" s="566"/>
      <c r="S53" s="566"/>
      <c r="T53" s="566"/>
      <c r="U53" s="567"/>
    </row>
    <row r="54" spans="2:21" s="226" customFormat="1" ht="27" customHeight="1">
      <c r="B54" s="555"/>
      <c r="C54" s="566" t="s">
        <v>61</v>
      </c>
      <c r="D54" s="566"/>
      <c r="E54" s="566"/>
      <c r="F54" s="566"/>
      <c r="G54" s="566"/>
      <c r="H54" s="566"/>
      <c r="I54" s="566"/>
      <c r="J54" s="566"/>
      <c r="K54" s="566"/>
      <c r="L54" s="566"/>
      <c r="M54" s="566"/>
      <c r="N54" s="566"/>
      <c r="O54" s="566"/>
      <c r="P54" s="566"/>
      <c r="Q54" s="566"/>
      <c r="R54" s="566"/>
      <c r="S54" s="566"/>
      <c r="T54" s="566"/>
      <c r="U54" s="567"/>
    </row>
    <row r="55" spans="2:21" s="226" customFormat="1" ht="27" customHeight="1">
      <c r="B55" s="555"/>
      <c r="C55" s="566" t="s">
        <v>62</v>
      </c>
      <c r="D55" s="566"/>
      <c r="E55" s="566"/>
      <c r="F55" s="566"/>
      <c r="G55" s="566"/>
      <c r="H55" s="566"/>
      <c r="I55" s="566"/>
      <c r="J55" s="566"/>
      <c r="K55" s="566"/>
      <c r="L55" s="566"/>
      <c r="M55" s="566"/>
      <c r="N55" s="566"/>
      <c r="O55" s="566"/>
      <c r="P55" s="566"/>
      <c r="Q55" s="566"/>
      <c r="R55" s="566"/>
      <c r="S55" s="566"/>
      <c r="T55" s="566"/>
      <c r="U55" s="567"/>
    </row>
    <row r="56" spans="2:21" s="226" customFormat="1" ht="27" customHeight="1">
      <c r="B56" s="555"/>
      <c r="C56" s="566" t="s">
        <v>63</v>
      </c>
      <c r="D56" s="566"/>
      <c r="E56" s="566"/>
      <c r="F56" s="566"/>
      <c r="G56" s="566"/>
      <c r="H56" s="566"/>
      <c r="I56" s="566"/>
      <c r="J56" s="566"/>
      <c r="K56" s="566"/>
      <c r="L56" s="566"/>
      <c r="M56" s="566"/>
      <c r="N56" s="566"/>
      <c r="O56" s="566"/>
      <c r="P56" s="566"/>
      <c r="Q56" s="566"/>
      <c r="R56" s="566"/>
      <c r="S56" s="566"/>
      <c r="T56" s="566"/>
      <c r="U56" s="567"/>
    </row>
    <row r="57" spans="2:21" s="226" customFormat="1" ht="27" customHeight="1">
      <c r="B57" s="555"/>
      <c r="C57" s="581" t="s">
        <v>64</v>
      </c>
      <c r="D57" s="581"/>
      <c r="E57" s="568" t="s">
        <v>65</v>
      </c>
      <c r="F57" s="569"/>
      <c r="G57" s="566" t="s">
        <v>66</v>
      </c>
      <c r="H57" s="566"/>
      <c r="I57" s="566"/>
      <c r="J57" s="566"/>
      <c r="K57" s="566"/>
      <c r="L57" s="566"/>
      <c r="M57" s="566"/>
      <c r="N57" s="566"/>
      <c r="O57" s="566"/>
      <c r="P57" s="566"/>
      <c r="Q57" s="566"/>
      <c r="R57" s="566"/>
      <c r="S57" s="566"/>
      <c r="T57" s="566"/>
      <c r="U57" s="567"/>
    </row>
    <row r="58" spans="2:21" s="226" customFormat="1" ht="27" customHeight="1">
      <c r="B58" s="555"/>
      <c r="C58" s="581"/>
      <c r="D58" s="581"/>
      <c r="E58" s="570"/>
      <c r="F58" s="571"/>
      <c r="G58" s="566" t="s">
        <v>67</v>
      </c>
      <c r="H58" s="566"/>
      <c r="I58" s="566"/>
      <c r="J58" s="566"/>
      <c r="K58" s="566"/>
      <c r="L58" s="566"/>
      <c r="M58" s="566"/>
      <c r="N58" s="566"/>
      <c r="O58" s="566"/>
      <c r="P58" s="566"/>
      <c r="Q58" s="566"/>
      <c r="R58" s="566"/>
      <c r="S58" s="566"/>
      <c r="T58" s="566"/>
      <c r="U58" s="567"/>
    </row>
    <row r="59" spans="2:21" s="226" customFormat="1" ht="27" customHeight="1">
      <c r="B59" s="555"/>
      <c r="C59" s="581"/>
      <c r="D59" s="581"/>
      <c r="E59" s="570"/>
      <c r="F59" s="571"/>
      <c r="G59" s="566" t="s">
        <v>68</v>
      </c>
      <c r="H59" s="566"/>
      <c r="I59" s="566"/>
      <c r="J59" s="566"/>
      <c r="K59" s="566"/>
      <c r="L59" s="566"/>
      <c r="M59" s="566"/>
      <c r="N59" s="566"/>
      <c r="O59" s="566"/>
      <c r="P59" s="566"/>
      <c r="Q59" s="566"/>
      <c r="R59" s="566"/>
      <c r="S59" s="566"/>
      <c r="T59" s="566"/>
      <c r="U59" s="567"/>
    </row>
    <row r="60" spans="2:21" s="226" customFormat="1" ht="27" customHeight="1">
      <c r="B60" s="555"/>
      <c r="C60" s="581"/>
      <c r="D60" s="581"/>
      <c r="E60" s="572"/>
      <c r="F60" s="573"/>
      <c r="G60" s="574" t="s">
        <v>69</v>
      </c>
      <c r="H60" s="575"/>
      <c r="I60" s="575"/>
      <c r="J60" s="575"/>
      <c r="K60" s="575"/>
      <c r="L60" s="575"/>
      <c r="M60" s="575"/>
      <c r="N60" s="575"/>
      <c r="O60" s="575"/>
      <c r="P60" s="575"/>
      <c r="Q60" s="575"/>
      <c r="R60" s="575"/>
      <c r="S60" s="575"/>
      <c r="T60" s="575"/>
      <c r="U60" s="576"/>
    </row>
    <row r="61" spans="2:21" s="226" customFormat="1" ht="27" customHeight="1">
      <c r="B61" s="555"/>
      <c r="C61" s="581"/>
      <c r="D61" s="581"/>
      <c r="E61" s="566" t="s">
        <v>70</v>
      </c>
      <c r="F61" s="566"/>
      <c r="G61" s="566"/>
      <c r="H61" s="566"/>
      <c r="I61" s="566"/>
      <c r="J61" s="566"/>
      <c r="K61" s="566"/>
      <c r="L61" s="566"/>
      <c r="M61" s="566"/>
      <c r="N61" s="566"/>
      <c r="O61" s="566"/>
      <c r="P61" s="566"/>
      <c r="Q61" s="566"/>
      <c r="R61" s="566"/>
      <c r="S61" s="566"/>
      <c r="T61" s="566"/>
      <c r="U61" s="567"/>
    </row>
    <row r="62" spans="2:21" s="226" customFormat="1" ht="27" customHeight="1">
      <c r="B62" s="555"/>
      <c r="C62" s="581"/>
      <c r="D62" s="581"/>
      <c r="E62" s="566" t="s">
        <v>71</v>
      </c>
      <c r="F62" s="566"/>
      <c r="G62" s="566"/>
      <c r="H62" s="566"/>
      <c r="I62" s="566"/>
      <c r="J62" s="566"/>
      <c r="K62" s="566"/>
      <c r="L62" s="566"/>
      <c r="M62" s="566"/>
      <c r="N62" s="566"/>
      <c r="O62" s="566"/>
      <c r="P62" s="566"/>
      <c r="Q62" s="566"/>
      <c r="R62" s="566"/>
      <c r="S62" s="566"/>
      <c r="T62" s="566"/>
      <c r="U62" s="567"/>
    </row>
    <row r="63" spans="2:21" s="226" customFormat="1" ht="27" customHeight="1">
      <c r="B63" s="555"/>
      <c r="C63" s="556" t="s">
        <v>72</v>
      </c>
      <c r="D63" s="556"/>
      <c r="E63" s="556"/>
      <c r="F63" s="556"/>
      <c r="G63" s="556"/>
      <c r="H63" s="556"/>
      <c r="I63" s="556"/>
      <c r="J63" s="556"/>
      <c r="K63" s="556"/>
      <c r="L63" s="556"/>
      <c r="M63" s="556"/>
      <c r="N63" s="556"/>
      <c r="O63" s="556"/>
      <c r="P63" s="556"/>
      <c r="Q63" s="556"/>
      <c r="R63" s="556"/>
      <c r="S63" s="556"/>
      <c r="T63" s="556"/>
      <c r="U63" s="557"/>
    </row>
    <row r="64" spans="2:21" s="226" customFormat="1" ht="27" customHeight="1">
      <c r="B64" s="555"/>
      <c r="C64" s="566" t="s">
        <v>73</v>
      </c>
      <c r="D64" s="566"/>
      <c r="E64" s="566"/>
      <c r="F64" s="566"/>
      <c r="G64" s="566"/>
      <c r="H64" s="566"/>
      <c r="I64" s="566"/>
      <c r="J64" s="566"/>
      <c r="K64" s="566"/>
      <c r="L64" s="566"/>
      <c r="M64" s="566"/>
      <c r="N64" s="566"/>
      <c r="O64" s="566"/>
      <c r="P64" s="566"/>
      <c r="Q64" s="566"/>
      <c r="R64" s="566"/>
      <c r="S64" s="566"/>
      <c r="T64" s="566"/>
      <c r="U64" s="567"/>
    </row>
    <row r="65" spans="2:21" s="226" customFormat="1" ht="27" customHeight="1">
      <c r="B65" s="555"/>
      <c r="C65" s="566" t="s">
        <v>74</v>
      </c>
      <c r="D65" s="566"/>
      <c r="E65" s="566"/>
      <c r="F65" s="566"/>
      <c r="G65" s="566"/>
      <c r="H65" s="566"/>
      <c r="I65" s="566"/>
      <c r="J65" s="566"/>
      <c r="K65" s="566"/>
      <c r="L65" s="566"/>
      <c r="M65" s="566"/>
      <c r="N65" s="566"/>
      <c r="O65" s="566"/>
      <c r="P65" s="566"/>
      <c r="Q65" s="566"/>
      <c r="R65" s="566"/>
      <c r="S65" s="566"/>
      <c r="T65" s="566"/>
      <c r="U65" s="567"/>
    </row>
    <row r="66" spans="2:21" s="226" customFormat="1" ht="27" customHeight="1">
      <c r="B66" s="555"/>
      <c r="C66" s="566" t="s">
        <v>75</v>
      </c>
      <c r="D66" s="566"/>
      <c r="E66" s="566"/>
      <c r="F66" s="566"/>
      <c r="G66" s="566"/>
      <c r="H66" s="566"/>
      <c r="I66" s="566"/>
      <c r="J66" s="566"/>
      <c r="K66" s="566"/>
      <c r="L66" s="566"/>
      <c r="M66" s="566"/>
      <c r="N66" s="566"/>
      <c r="O66" s="566"/>
      <c r="P66" s="566"/>
      <c r="Q66" s="566"/>
      <c r="R66" s="566"/>
      <c r="S66" s="566"/>
      <c r="T66" s="566"/>
      <c r="U66" s="567"/>
    </row>
    <row r="67" spans="2:21" s="226" customFormat="1" ht="27" customHeight="1">
      <c r="B67" s="555"/>
      <c r="C67" s="566" t="s">
        <v>76</v>
      </c>
      <c r="D67" s="566"/>
      <c r="E67" s="566"/>
      <c r="F67" s="566"/>
      <c r="G67" s="566"/>
      <c r="H67" s="566"/>
      <c r="I67" s="566"/>
      <c r="J67" s="566"/>
      <c r="K67" s="566"/>
      <c r="L67" s="566"/>
      <c r="M67" s="566"/>
      <c r="N67" s="566"/>
      <c r="O67" s="566"/>
      <c r="P67" s="566"/>
      <c r="Q67" s="566"/>
      <c r="R67" s="566"/>
      <c r="S67" s="566"/>
      <c r="T67" s="566"/>
      <c r="U67" s="567"/>
    </row>
    <row r="68" spans="2:21" s="226" customFormat="1" ht="27" customHeight="1">
      <c r="B68" s="558" t="s">
        <v>77</v>
      </c>
      <c r="C68" s="577" t="s">
        <v>78</v>
      </c>
      <c r="D68" s="578"/>
      <c r="E68" s="578"/>
      <c r="F68" s="578"/>
      <c r="G68" s="578"/>
      <c r="H68" s="578"/>
      <c r="I68" s="578"/>
      <c r="J68" s="578"/>
      <c r="K68" s="578"/>
      <c r="L68" s="578"/>
      <c r="M68" s="578"/>
      <c r="N68" s="578"/>
      <c r="O68" s="578"/>
      <c r="P68" s="578"/>
      <c r="Q68" s="578"/>
      <c r="R68" s="578"/>
      <c r="S68" s="578"/>
      <c r="T68" s="578"/>
      <c r="U68" s="579"/>
    </row>
    <row r="69" spans="2:21" s="226" customFormat="1" ht="27" customHeight="1">
      <c r="B69" s="559"/>
      <c r="C69" s="596" t="s">
        <v>79</v>
      </c>
      <c r="D69" s="597"/>
      <c r="E69" s="598"/>
      <c r="F69" s="598"/>
      <c r="G69" s="598"/>
      <c r="H69" s="597"/>
      <c r="I69" s="597"/>
      <c r="J69" s="597"/>
      <c r="K69" s="597"/>
      <c r="L69" s="597"/>
      <c r="M69" s="597"/>
      <c r="N69" s="597"/>
      <c r="O69" s="597"/>
      <c r="P69" s="597"/>
      <c r="Q69" s="597"/>
      <c r="R69" s="597"/>
      <c r="S69" s="597"/>
      <c r="T69" s="597"/>
      <c r="U69" s="599"/>
    </row>
    <row r="70" spans="2:21" s="226" customFormat="1" ht="21" customHeight="1">
      <c r="B70" s="559"/>
      <c r="C70" s="561" t="s">
        <v>80</v>
      </c>
      <c r="D70" s="562"/>
      <c r="E70" s="565" t="s">
        <v>81</v>
      </c>
      <c r="F70" s="565"/>
      <c r="G70" s="565"/>
      <c r="H70" s="600" t="s">
        <v>82</v>
      </c>
      <c r="I70" s="600"/>
      <c r="J70" s="600"/>
      <c r="K70" s="600"/>
      <c r="L70" s="600"/>
      <c r="M70" s="600"/>
      <c r="N70" s="600"/>
      <c r="O70" s="600"/>
      <c r="P70" s="600"/>
      <c r="Q70" s="600"/>
      <c r="R70" s="600"/>
      <c r="S70" s="600"/>
      <c r="T70" s="600"/>
      <c r="U70" s="601"/>
    </row>
    <row r="71" spans="2:21" s="226" customFormat="1" ht="21" customHeight="1">
      <c r="B71" s="559"/>
      <c r="C71" s="563"/>
      <c r="D71" s="564"/>
      <c r="E71" s="565" t="s">
        <v>83</v>
      </c>
      <c r="F71" s="565"/>
      <c r="G71" s="565"/>
      <c r="H71" s="600" t="s">
        <v>84</v>
      </c>
      <c r="I71" s="600"/>
      <c r="J71" s="600"/>
      <c r="K71" s="600"/>
      <c r="L71" s="600"/>
      <c r="M71" s="600"/>
      <c r="N71" s="600"/>
      <c r="O71" s="600"/>
      <c r="P71" s="600"/>
      <c r="Q71" s="600"/>
      <c r="R71" s="600"/>
      <c r="S71" s="600"/>
      <c r="T71" s="600"/>
      <c r="U71" s="601"/>
    </row>
    <row r="72" spans="2:21" s="226" customFormat="1" ht="21" customHeight="1">
      <c r="B72" s="559"/>
      <c r="C72" s="563"/>
      <c r="D72" s="564"/>
      <c r="E72" s="565" t="s">
        <v>85</v>
      </c>
      <c r="F72" s="565"/>
      <c r="G72" s="565"/>
      <c r="H72" s="600" t="s">
        <v>86</v>
      </c>
      <c r="I72" s="600"/>
      <c r="J72" s="600"/>
      <c r="K72" s="600"/>
      <c r="L72" s="600"/>
      <c r="M72" s="600"/>
      <c r="N72" s="600"/>
      <c r="O72" s="600"/>
      <c r="P72" s="600"/>
      <c r="Q72" s="600"/>
      <c r="R72" s="600"/>
      <c r="S72" s="600"/>
      <c r="T72" s="600"/>
      <c r="U72" s="601"/>
    </row>
    <row r="73" spans="2:21" s="226" customFormat="1" ht="21" customHeight="1">
      <c r="B73" s="559"/>
      <c r="C73" s="563"/>
      <c r="D73" s="564"/>
      <c r="E73" s="565" t="s">
        <v>87</v>
      </c>
      <c r="F73" s="565"/>
      <c r="G73" s="565"/>
      <c r="H73" s="600" t="s">
        <v>88</v>
      </c>
      <c r="I73" s="600"/>
      <c r="J73" s="600"/>
      <c r="K73" s="600"/>
      <c r="L73" s="600"/>
      <c r="M73" s="600"/>
      <c r="N73" s="600"/>
      <c r="O73" s="600"/>
      <c r="P73" s="600"/>
      <c r="Q73" s="600"/>
      <c r="R73" s="600"/>
      <c r="S73" s="600"/>
      <c r="T73" s="600"/>
      <c r="U73" s="601"/>
    </row>
    <row r="74" spans="2:21" s="226" customFormat="1" ht="21" customHeight="1">
      <c r="B74" s="559"/>
      <c r="C74" s="563"/>
      <c r="D74" s="564"/>
      <c r="E74" s="565" t="s">
        <v>89</v>
      </c>
      <c r="F74" s="565"/>
      <c r="G74" s="565"/>
      <c r="H74" s="600" t="s">
        <v>90</v>
      </c>
      <c r="I74" s="600"/>
      <c r="J74" s="600"/>
      <c r="K74" s="600"/>
      <c r="L74" s="600"/>
      <c r="M74" s="600"/>
      <c r="N74" s="600"/>
      <c r="O74" s="600"/>
      <c r="P74" s="600"/>
      <c r="Q74" s="600"/>
      <c r="R74" s="600"/>
      <c r="S74" s="600"/>
      <c r="T74" s="600"/>
      <c r="U74" s="601"/>
    </row>
    <row r="75" spans="2:21" s="226" customFormat="1" ht="21" customHeight="1">
      <c r="B75" s="559"/>
      <c r="C75" s="563"/>
      <c r="D75" s="564"/>
      <c r="E75" s="565" t="s">
        <v>91</v>
      </c>
      <c r="F75" s="565"/>
      <c r="G75" s="565"/>
      <c r="H75" s="600" t="s">
        <v>92</v>
      </c>
      <c r="I75" s="600"/>
      <c r="J75" s="600"/>
      <c r="K75" s="600"/>
      <c r="L75" s="600"/>
      <c r="M75" s="600"/>
      <c r="N75" s="600"/>
      <c r="O75" s="600"/>
      <c r="P75" s="600"/>
      <c r="Q75" s="600"/>
      <c r="R75" s="600"/>
      <c r="S75" s="600"/>
      <c r="T75" s="600"/>
      <c r="U75" s="601"/>
    </row>
    <row r="76" spans="2:21" s="226" customFormat="1" ht="29.25" customHeight="1">
      <c r="B76" s="559"/>
      <c r="C76" s="577" t="s">
        <v>93</v>
      </c>
      <c r="D76" s="578"/>
      <c r="E76" s="578"/>
      <c r="F76" s="578"/>
      <c r="G76" s="578"/>
      <c r="H76" s="578"/>
      <c r="I76" s="578"/>
      <c r="J76" s="578"/>
      <c r="K76" s="578"/>
      <c r="L76" s="578"/>
      <c r="M76" s="578"/>
      <c r="N76" s="578"/>
      <c r="O76" s="578"/>
      <c r="P76" s="578"/>
      <c r="Q76" s="578"/>
      <c r="R76" s="578"/>
      <c r="S76" s="578"/>
      <c r="T76" s="578"/>
      <c r="U76" s="579"/>
    </row>
    <row r="77" spans="2:21" s="226" customFormat="1" ht="21" customHeight="1">
      <c r="B77" s="559"/>
      <c r="C77" s="608" t="s">
        <v>94</v>
      </c>
      <c r="D77" s="609"/>
      <c r="E77" s="609"/>
      <c r="F77" s="609"/>
      <c r="G77" s="609"/>
      <c r="H77" s="609"/>
      <c r="I77" s="609"/>
      <c r="J77" s="609"/>
      <c r="K77" s="609"/>
      <c r="L77" s="609"/>
      <c r="M77" s="609"/>
      <c r="N77" s="609"/>
      <c r="O77" s="609"/>
      <c r="P77" s="609"/>
      <c r="Q77" s="609"/>
      <c r="R77" s="609"/>
      <c r="S77" s="609"/>
      <c r="T77" s="609"/>
      <c r="U77" s="610"/>
    </row>
    <row r="78" spans="2:21" s="226" customFormat="1" ht="21" customHeight="1">
      <c r="B78" s="559"/>
      <c r="C78" s="602" t="s">
        <v>95</v>
      </c>
      <c r="D78" s="603"/>
      <c r="E78" s="606" t="s">
        <v>96</v>
      </c>
      <c r="F78" s="606"/>
      <c r="G78" s="606"/>
      <c r="H78" s="606"/>
      <c r="I78" s="606"/>
      <c r="J78" s="606"/>
      <c r="K78" s="606"/>
      <c r="L78" s="606"/>
      <c r="M78" s="606"/>
      <c r="N78" s="606"/>
      <c r="O78" s="606"/>
      <c r="P78" s="606"/>
      <c r="Q78" s="606"/>
      <c r="R78" s="606"/>
      <c r="S78" s="606"/>
      <c r="T78" s="606"/>
      <c r="U78" s="607"/>
    </row>
    <row r="79" spans="2:21" s="226" customFormat="1" ht="21" customHeight="1">
      <c r="B79" s="559"/>
      <c r="C79" s="604"/>
      <c r="D79" s="605"/>
      <c r="E79" s="606" t="s">
        <v>97</v>
      </c>
      <c r="F79" s="606"/>
      <c r="G79" s="606"/>
      <c r="H79" s="606"/>
      <c r="I79" s="606"/>
      <c r="J79" s="606"/>
      <c r="K79" s="606"/>
      <c r="L79" s="606"/>
      <c r="M79" s="606"/>
      <c r="N79" s="606"/>
      <c r="O79" s="606"/>
      <c r="P79" s="606"/>
      <c r="Q79" s="606"/>
      <c r="R79" s="606"/>
      <c r="S79" s="606"/>
      <c r="T79" s="606"/>
      <c r="U79" s="607"/>
    </row>
    <row r="80" spans="2:21" s="226" customFormat="1" ht="21" customHeight="1">
      <c r="B80" s="559"/>
      <c r="C80" s="608" t="s">
        <v>98</v>
      </c>
      <c r="D80" s="609"/>
      <c r="E80" s="609"/>
      <c r="F80" s="609"/>
      <c r="G80" s="609"/>
      <c r="H80" s="609"/>
      <c r="I80" s="609"/>
      <c r="J80" s="609"/>
      <c r="K80" s="609"/>
      <c r="L80" s="609"/>
      <c r="M80" s="609"/>
      <c r="N80" s="609"/>
      <c r="O80" s="609"/>
      <c r="P80" s="609"/>
      <c r="Q80" s="609"/>
      <c r="R80" s="609"/>
      <c r="S80" s="609"/>
      <c r="T80" s="609"/>
      <c r="U80" s="610"/>
    </row>
    <row r="81" spans="2:21" s="226" customFormat="1" ht="21" customHeight="1">
      <c r="B81" s="559"/>
      <c r="C81" s="623" t="s">
        <v>99</v>
      </c>
      <c r="D81" s="624"/>
      <c r="E81" s="624"/>
      <c r="F81" s="624"/>
      <c r="G81" s="624"/>
      <c r="H81" s="624"/>
      <c r="I81" s="624"/>
      <c r="J81" s="624"/>
      <c r="K81" s="624"/>
      <c r="L81" s="624"/>
      <c r="M81" s="624"/>
      <c r="N81" s="624"/>
      <c r="O81" s="624"/>
      <c r="P81" s="624"/>
      <c r="Q81" s="624"/>
      <c r="R81" s="624"/>
      <c r="S81" s="624"/>
      <c r="T81" s="624"/>
      <c r="U81" s="625"/>
    </row>
    <row r="82" spans="2:21" s="226" customFormat="1" ht="21" customHeight="1">
      <c r="B82" s="559"/>
      <c r="C82" s="620" t="s">
        <v>100</v>
      </c>
      <c r="D82" s="621"/>
      <c r="E82" s="621"/>
      <c r="F82" s="621"/>
      <c r="G82" s="621"/>
      <c r="H82" s="621"/>
      <c r="I82" s="621"/>
      <c r="J82" s="621"/>
      <c r="K82" s="621"/>
      <c r="L82" s="621"/>
      <c r="M82" s="621"/>
      <c r="N82" s="621"/>
      <c r="O82" s="621"/>
      <c r="P82" s="621"/>
      <c r="Q82" s="621"/>
      <c r="R82" s="621"/>
      <c r="S82" s="621"/>
      <c r="T82" s="621"/>
      <c r="U82" s="622"/>
    </row>
    <row r="83" spans="2:21" s="226" customFormat="1" ht="21" customHeight="1">
      <c r="B83" s="559"/>
      <c r="C83" s="608" t="s">
        <v>101</v>
      </c>
      <c r="D83" s="609"/>
      <c r="E83" s="609"/>
      <c r="F83" s="609"/>
      <c r="G83" s="609"/>
      <c r="H83" s="609"/>
      <c r="I83" s="609"/>
      <c r="J83" s="609"/>
      <c r="K83" s="609"/>
      <c r="L83" s="609"/>
      <c r="M83" s="609"/>
      <c r="N83" s="609"/>
      <c r="O83" s="609"/>
      <c r="P83" s="609"/>
      <c r="Q83" s="609"/>
      <c r="R83" s="609"/>
      <c r="S83" s="609"/>
      <c r="T83" s="609"/>
      <c r="U83" s="610"/>
    </row>
    <row r="84" spans="2:21" s="226" customFormat="1" ht="21" customHeight="1">
      <c r="B84" s="559"/>
      <c r="C84" s="617" t="s">
        <v>102</v>
      </c>
      <c r="D84" s="618"/>
      <c r="E84" s="618"/>
      <c r="F84" s="618"/>
      <c r="G84" s="618"/>
      <c r="H84" s="618"/>
      <c r="I84" s="618"/>
      <c r="J84" s="618"/>
      <c r="K84" s="618"/>
      <c r="L84" s="618"/>
      <c r="M84" s="618"/>
      <c r="N84" s="618"/>
      <c r="O84" s="618"/>
      <c r="P84" s="618"/>
      <c r="Q84" s="618"/>
      <c r="R84" s="618"/>
      <c r="S84" s="618"/>
      <c r="T84" s="618"/>
      <c r="U84" s="619"/>
    </row>
    <row r="85" spans="2:21" s="226" customFormat="1" ht="32.25" customHeight="1">
      <c r="B85" s="559"/>
      <c r="C85" s="577" t="s">
        <v>103</v>
      </c>
      <c r="D85" s="578"/>
      <c r="E85" s="578"/>
      <c r="F85" s="578"/>
      <c r="G85" s="578"/>
      <c r="H85" s="578"/>
      <c r="I85" s="578"/>
      <c r="J85" s="578"/>
      <c r="K85" s="578"/>
      <c r="L85" s="578"/>
      <c r="M85" s="578"/>
      <c r="N85" s="578"/>
      <c r="O85" s="578"/>
      <c r="P85" s="578"/>
      <c r="Q85" s="578"/>
      <c r="R85" s="578"/>
      <c r="S85" s="578"/>
      <c r="T85" s="578"/>
      <c r="U85" s="579"/>
    </row>
    <row r="86" spans="2:21" s="226" customFormat="1" ht="21" customHeight="1">
      <c r="B86" s="559"/>
      <c r="C86" s="614" t="s">
        <v>104</v>
      </c>
      <c r="D86" s="615"/>
      <c r="E86" s="615"/>
      <c r="F86" s="615"/>
      <c r="G86" s="615"/>
      <c r="H86" s="615"/>
      <c r="I86" s="615"/>
      <c r="J86" s="615"/>
      <c r="K86" s="615"/>
      <c r="L86" s="615"/>
      <c r="M86" s="615"/>
      <c r="N86" s="615"/>
      <c r="O86" s="615"/>
      <c r="P86" s="615"/>
      <c r="Q86" s="615"/>
      <c r="R86" s="615"/>
      <c r="S86" s="615"/>
      <c r="T86" s="615"/>
      <c r="U86" s="616"/>
    </row>
    <row r="87" spans="2:21" s="226" customFormat="1" ht="21" customHeight="1">
      <c r="B87" s="559"/>
      <c r="C87" s="614" t="s">
        <v>105</v>
      </c>
      <c r="D87" s="615"/>
      <c r="E87" s="615"/>
      <c r="F87" s="615"/>
      <c r="G87" s="615"/>
      <c r="H87" s="615"/>
      <c r="I87" s="615"/>
      <c r="J87" s="615"/>
      <c r="K87" s="615"/>
      <c r="L87" s="615"/>
      <c r="M87" s="615"/>
      <c r="N87" s="615"/>
      <c r="O87" s="615"/>
      <c r="P87" s="615"/>
      <c r="Q87" s="615"/>
      <c r="R87" s="615"/>
      <c r="S87" s="615"/>
      <c r="T87" s="615"/>
      <c r="U87" s="616"/>
    </row>
    <row r="88" spans="2:21" s="226" customFormat="1" ht="21" customHeight="1">
      <c r="B88" s="559"/>
      <c r="C88" s="614" t="s">
        <v>106</v>
      </c>
      <c r="D88" s="615"/>
      <c r="E88" s="615"/>
      <c r="F88" s="615"/>
      <c r="G88" s="615"/>
      <c r="H88" s="615"/>
      <c r="I88" s="615"/>
      <c r="J88" s="615"/>
      <c r="K88" s="615"/>
      <c r="L88" s="615"/>
      <c r="M88" s="615"/>
      <c r="N88" s="615"/>
      <c r="O88" s="615"/>
      <c r="P88" s="615"/>
      <c r="Q88" s="615"/>
      <c r="R88" s="615"/>
      <c r="S88" s="615"/>
      <c r="T88" s="615"/>
      <c r="U88" s="616"/>
    </row>
    <row r="89" spans="2:21" s="226" customFormat="1" ht="21" customHeight="1" thickBot="1">
      <c r="B89" s="560"/>
      <c r="C89" s="611" t="s">
        <v>107</v>
      </c>
      <c r="D89" s="612"/>
      <c r="E89" s="612"/>
      <c r="F89" s="612"/>
      <c r="G89" s="612"/>
      <c r="H89" s="612"/>
      <c r="I89" s="612"/>
      <c r="J89" s="612"/>
      <c r="K89" s="612"/>
      <c r="L89" s="612"/>
      <c r="M89" s="612"/>
      <c r="N89" s="612"/>
      <c r="O89" s="612"/>
      <c r="P89" s="612"/>
      <c r="Q89" s="612"/>
      <c r="R89" s="612"/>
      <c r="S89" s="612"/>
      <c r="T89" s="612"/>
      <c r="U89" s="613"/>
    </row>
    <row r="90" spans="2:21" s="226" customFormat="1" ht="16.5" customHeight="1" thickBot="1">
      <c r="C90" s="227"/>
      <c r="D90" s="227"/>
      <c r="E90" s="227"/>
      <c r="F90" s="227"/>
      <c r="G90" s="227"/>
      <c r="H90" s="227"/>
      <c r="I90" s="227"/>
      <c r="J90" s="227"/>
      <c r="K90" s="227"/>
      <c r="L90" s="227"/>
      <c r="M90" s="227"/>
      <c r="N90" s="227"/>
      <c r="O90" s="227"/>
      <c r="P90" s="227"/>
      <c r="Q90" s="227"/>
      <c r="R90" s="227"/>
      <c r="S90" s="227"/>
      <c r="T90" s="227"/>
      <c r="U90" s="227"/>
    </row>
    <row r="91" spans="2:21" s="226" customFormat="1" ht="44.25" customHeight="1">
      <c r="B91" s="542" t="s">
        <v>108</v>
      </c>
      <c r="C91" s="543"/>
      <c r="D91" s="543"/>
      <c r="E91" s="544" t="s">
        <v>109</v>
      </c>
      <c r="F91" s="544"/>
      <c r="G91" s="544"/>
      <c r="H91" s="544"/>
      <c r="I91" s="544"/>
      <c r="J91" s="545"/>
    </row>
    <row r="92" spans="2:21" ht="38.25" customHeight="1">
      <c r="B92" s="546" t="s">
        <v>110</v>
      </c>
      <c r="C92" s="547"/>
      <c r="D92" s="547"/>
      <c r="E92" s="548" t="s">
        <v>111</v>
      </c>
      <c r="F92" s="548"/>
      <c r="G92" s="548"/>
      <c r="H92" s="548"/>
      <c r="I92" s="548"/>
      <c r="J92" s="549"/>
    </row>
    <row r="93" spans="2:21" ht="39" customHeight="1" thickBot="1">
      <c r="B93" s="550" t="s">
        <v>112</v>
      </c>
      <c r="C93" s="551"/>
      <c r="D93" s="551"/>
      <c r="E93" s="552" t="s">
        <v>113</v>
      </c>
      <c r="F93" s="552"/>
      <c r="G93" s="552"/>
      <c r="H93" s="552"/>
      <c r="I93" s="552"/>
      <c r="J93" s="553"/>
    </row>
  </sheetData>
  <mergeCells count="115">
    <mergeCell ref="B1:D2"/>
    <mergeCell ref="E1:U1"/>
    <mergeCell ref="E2:P2"/>
    <mergeCell ref="Q2:U2"/>
    <mergeCell ref="C13:U13"/>
    <mergeCell ref="C15:U15"/>
    <mergeCell ref="B6:U6"/>
    <mergeCell ref="B4:U4"/>
    <mergeCell ref="C7:U7"/>
    <mergeCell ref="B7:B25"/>
    <mergeCell ref="C22:U22"/>
    <mergeCell ref="C23:U23"/>
    <mergeCell ref="C9:U9"/>
    <mergeCell ref="C16:U16"/>
    <mergeCell ref="C12:U12"/>
    <mergeCell ref="C17:U17"/>
    <mergeCell ref="C18:U18"/>
    <mergeCell ref="C20:U20"/>
    <mergeCell ref="C11:U11"/>
    <mergeCell ref="C21:U21"/>
    <mergeCell ref="C8:U8"/>
    <mergeCell ref="C10:U10"/>
    <mergeCell ref="C14:U14"/>
    <mergeCell ref="C19:U19"/>
    <mergeCell ref="C24:U24"/>
    <mergeCell ref="C25:U25"/>
    <mergeCell ref="C34:U34"/>
    <mergeCell ref="C36:U36"/>
    <mergeCell ref="C37:U37"/>
    <mergeCell ref="C40:U40"/>
    <mergeCell ref="C50:U50"/>
    <mergeCell ref="C64:U64"/>
    <mergeCell ref="C66:U66"/>
    <mergeCell ref="C26:U26"/>
    <mergeCell ref="C54:U54"/>
    <mergeCell ref="C55:U55"/>
    <mergeCell ref="C56:U56"/>
    <mergeCell ref="C39:U39"/>
    <mergeCell ref="C38:U38"/>
    <mergeCell ref="E42:U42"/>
    <mergeCell ref="C43:D44"/>
    <mergeCell ref="E43:U43"/>
    <mergeCell ref="C89:U89"/>
    <mergeCell ref="C87:U87"/>
    <mergeCell ref="C88:U88"/>
    <mergeCell ref="C84:U84"/>
    <mergeCell ref="C85:U85"/>
    <mergeCell ref="C86:U86"/>
    <mergeCell ref="C77:U77"/>
    <mergeCell ref="C82:U82"/>
    <mergeCell ref="C83:U83"/>
    <mergeCell ref="C81:U81"/>
    <mergeCell ref="C68:U68"/>
    <mergeCell ref="C69:U69"/>
    <mergeCell ref="H70:U70"/>
    <mergeCell ref="H71:U71"/>
    <mergeCell ref="C78:D79"/>
    <mergeCell ref="E78:U78"/>
    <mergeCell ref="E79:U79"/>
    <mergeCell ref="C80:U80"/>
    <mergeCell ref="C45:D46"/>
    <mergeCell ref="H72:U72"/>
    <mergeCell ref="H73:U73"/>
    <mergeCell ref="H74:U74"/>
    <mergeCell ref="E45:U45"/>
    <mergeCell ref="H75:U75"/>
    <mergeCell ref="C65:U65"/>
    <mergeCell ref="C48:U48"/>
    <mergeCell ref="C67:U67"/>
    <mergeCell ref="B26:B51"/>
    <mergeCell ref="G57:U57"/>
    <mergeCell ref="G58:U58"/>
    <mergeCell ref="G59:U59"/>
    <mergeCell ref="C57:D62"/>
    <mergeCell ref="C53:U53"/>
    <mergeCell ref="C51:U51"/>
    <mergeCell ref="C49:U49"/>
    <mergeCell ref="C32:U32"/>
    <mergeCell ref="C33:U33"/>
    <mergeCell ref="C31:U31"/>
    <mergeCell ref="C27:E30"/>
    <mergeCell ref="F27:U27"/>
    <mergeCell ref="F28:U28"/>
    <mergeCell ref="F29:U29"/>
    <mergeCell ref="F30:U30"/>
    <mergeCell ref="E41:U41"/>
    <mergeCell ref="C41:D42"/>
    <mergeCell ref="E44:U44"/>
    <mergeCell ref="E46:U46"/>
    <mergeCell ref="C47:U47"/>
    <mergeCell ref="C35:U35"/>
    <mergeCell ref="W36:AA38"/>
    <mergeCell ref="W40:AA42"/>
    <mergeCell ref="B91:D91"/>
    <mergeCell ref="E91:J91"/>
    <mergeCell ref="B92:D92"/>
    <mergeCell ref="E92:J92"/>
    <mergeCell ref="B93:D93"/>
    <mergeCell ref="E93:J93"/>
    <mergeCell ref="B52:B67"/>
    <mergeCell ref="C52:U52"/>
    <mergeCell ref="B68:B89"/>
    <mergeCell ref="C70:D75"/>
    <mergeCell ref="E70:G70"/>
    <mergeCell ref="E71:G71"/>
    <mergeCell ref="E62:U62"/>
    <mergeCell ref="E61:U61"/>
    <mergeCell ref="E57:F60"/>
    <mergeCell ref="G60:U60"/>
    <mergeCell ref="C63:U63"/>
    <mergeCell ref="C76:U76"/>
    <mergeCell ref="E72:G72"/>
    <mergeCell ref="E73:G73"/>
    <mergeCell ref="E74:G74"/>
    <mergeCell ref="E75:G75"/>
  </mergeCells>
  <pageMargins left="0.7" right="0.7" top="0.75" bottom="0.75" header="0.3" footer="0.3"/>
  <pageSetup paperSize="9" scale="45"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499984740745262"/>
    <pageSetUpPr fitToPage="1"/>
  </sheetPr>
  <dimension ref="A1:BG78"/>
  <sheetViews>
    <sheetView topLeftCell="B1" zoomScale="70" zoomScaleNormal="70" workbookViewId="0">
      <selection activeCell="BK4" sqref="BK4"/>
    </sheetView>
  </sheetViews>
  <sheetFormatPr defaultColWidth="11.42578125" defaultRowHeight="12.75"/>
  <cols>
    <col min="1" max="1" width="1.85546875" customWidth="1"/>
    <col min="2" max="2" width="5.7109375" customWidth="1"/>
    <col min="3" max="3" width="57.7109375" customWidth="1"/>
    <col min="4" max="4" width="5.7109375" customWidth="1"/>
    <col min="5" max="5" width="57.42578125" customWidth="1"/>
    <col min="6" max="6" width="1.42578125" customWidth="1"/>
    <col min="7" max="11" width="5.7109375" customWidth="1"/>
    <col min="12" max="14" width="7.140625" customWidth="1"/>
    <col min="15" max="21" width="8.42578125" customWidth="1"/>
    <col min="22" max="22" width="1.28515625" customWidth="1"/>
    <col min="23" max="39" width="5.85546875" customWidth="1"/>
    <col min="40" max="40" width="2.85546875" customWidth="1"/>
    <col min="41" max="59" width="6.28515625" customWidth="1"/>
  </cols>
  <sheetData>
    <row r="1" spans="1:59" ht="10.5" customHeight="1" thickBot="1">
      <c r="B1" s="643"/>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row>
    <row r="2" spans="1:59" s="207" customFormat="1" ht="46.5" customHeight="1">
      <c r="A2" s="642"/>
      <c r="B2" s="1698"/>
      <c r="C2" s="1699"/>
      <c r="D2" s="1700"/>
      <c r="E2" s="1706" t="s">
        <v>2207</v>
      </c>
      <c r="F2" s="1707"/>
      <c r="G2" s="1707"/>
      <c r="H2" s="1707"/>
      <c r="I2" s="1707"/>
      <c r="J2" s="1707"/>
      <c r="K2" s="1707"/>
      <c r="L2" s="1707"/>
      <c r="M2" s="1707"/>
      <c r="N2" s="1707"/>
      <c r="O2" s="1707"/>
      <c r="P2" s="1707"/>
      <c r="Q2" s="1707"/>
      <c r="R2" s="1707"/>
      <c r="S2" s="1707"/>
      <c r="T2" s="1707"/>
      <c r="U2" s="1707"/>
      <c r="V2" s="1707"/>
      <c r="W2" s="1707"/>
      <c r="X2" s="1707"/>
      <c r="Y2" s="1707"/>
      <c r="Z2" s="1707"/>
      <c r="AA2" s="1707"/>
      <c r="AB2" s="1707"/>
      <c r="AC2" s="1707"/>
      <c r="AD2" s="1707"/>
      <c r="AE2" s="1707"/>
      <c r="AF2" s="1707"/>
      <c r="AG2" s="1707"/>
      <c r="AH2" s="1707"/>
      <c r="AI2" s="1707"/>
      <c r="AJ2" s="1707"/>
      <c r="AK2" s="1707"/>
      <c r="AL2" s="1707"/>
      <c r="AM2" s="1707"/>
      <c r="AN2" s="1707"/>
      <c r="AO2" s="1707"/>
      <c r="AP2" s="1707"/>
      <c r="AQ2" s="1707"/>
      <c r="AR2" s="1707"/>
      <c r="AS2" s="1707"/>
      <c r="AT2" s="1707"/>
      <c r="AU2" s="1707"/>
      <c r="AV2" s="1747" t="s">
        <v>2208</v>
      </c>
      <c r="AW2" s="1747"/>
      <c r="AX2" s="1747"/>
      <c r="AY2" s="1747"/>
      <c r="AZ2" s="1747"/>
      <c r="BA2" s="1747"/>
      <c r="BB2" s="1747"/>
      <c r="BC2" s="1741"/>
      <c r="BD2" s="1741"/>
      <c r="BE2" s="1741"/>
      <c r="BF2" s="1741"/>
      <c r="BG2" s="1742"/>
    </row>
    <row r="3" spans="1:59" s="207" customFormat="1" ht="46.5" customHeight="1">
      <c r="A3" s="642"/>
      <c r="B3" s="1701"/>
      <c r="C3" s="642"/>
      <c r="D3" s="1702"/>
      <c r="E3" s="1708"/>
      <c r="F3" s="1709"/>
      <c r="G3" s="1709"/>
      <c r="H3" s="1709"/>
      <c r="I3" s="1709"/>
      <c r="J3" s="1709"/>
      <c r="K3" s="1709"/>
      <c r="L3" s="1709"/>
      <c r="M3" s="1709"/>
      <c r="N3" s="1709"/>
      <c r="O3" s="1709"/>
      <c r="P3" s="1709"/>
      <c r="Q3" s="1709"/>
      <c r="R3" s="1709"/>
      <c r="S3" s="1709"/>
      <c r="T3" s="1709"/>
      <c r="U3" s="1709"/>
      <c r="V3" s="1709"/>
      <c r="W3" s="1709"/>
      <c r="X3" s="1709"/>
      <c r="Y3" s="1709"/>
      <c r="Z3" s="1709"/>
      <c r="AA3" s="1709"/>
      <c r="AB3" s="1709"/>
      <c r="AC3" s="1709"/>
      <c r="AD3" s="1709"/>
      <c r="AE3" s="1709"/>
      <c r="AF3" s="1709"/>
      <c r="AG3" s="1709"/>
      <c r="AH3" s="1709"/>
      <c r="AI3" s="1709"/>
      <c r="AJ3" s="1709"/>
      <c r="AK3" s="1709"/>
      <c r="AL3" s="1709"/>
      <c r="AM3" s="1709"/>
      <c r="AN3" s="1709"/>
      <c r="AO3" s="1709"/>
      <c r="AP3" s="1709"/>
      <c r="AQ3" s="1709"/>
      <c r="AR3" s="1709"/>
      <c r="AS3" s="1709"/>
      <c r="AT3" s="1709"/>
      <c r="AU3" s="1709"/>
      <c r="AV3" s="1748" t="s">
        <v>2209</v>
      </c>
      <c r="AW3" s="1748"/>
      <c r="AX3" s="1748"/>
      <c r="AY3" s="1748"/>
      <c r="AZ3" s="1748"/>
      <c r="BA3" s="1748"/>
      <c r="BB3" s="1748"/>
      <c r="BC3" s="1743"/>
      <c r="BD3" s="1743"/>
      <c r="BE3" s="1743"/>
      <c r="BF3" s="1743"/>
      <c r="BG3" s="1744"/>
    </row>
    <row r="4" spans="1:59" s="207" customFormat="1" ht="46.5" customHeight="1" thickBot="1">
      <c r="A4" s="642"/>
      <c r="B4" s="1703"/>
      <c r="C4" s="1704"/>
      <c r="D4" s="1705"/>
      <c r="E4" s="1710"/>
      <c r="F4" s="1711"/>
      <c r="G4" s="1711"/>
      <c r="H4" s="1711"/>
      <c r="I4" s="1711"/>
      <c r="J4" s="1711"/>
      <c r="K4" s="1711"/>
      <c r="L4" s="1711"/>
      <c r="M4" s="1711"/>
      <c r="N4" s="1711"/>
      <c r="O4" s="1711"/>
      <c r="P4" s="1711"/>
      <c r="Q4" s="1711"/>
      <c r="R4" s="1711"/>
      <c r="S4" s="1711"/>
      <c r="T4" s="1711"/>
      <c r="U4" s="1711"/>
      <c r="V4" s="1711"/>
      <c r="W4" s="1711"/>
      <c r="X4" s="1711"/>
      <c r="Y4" s="1711"/>
      <c r="Z4" s="1711"/>
      <c r="AA4" s="1711"/>
      <c r="AB4" s="1711"/>
      <c r="AC4" s="1711"/>
      <c r="AD4" s="1711"/>
      <c r="AE4" s="1711"/>
      <c r="AF4" s="1711"/>
      <c r="AG4" s="1711"/>
      <c r="AH4" s="1711"/>
      <c r="AI4" s="1711"/>
      <c r="AJ4" s="1711"/>
      <c r="AK4" s="1711"/>
      <c r="AL4" s="1711"/>
      <c r="AM4" s="1711"/>
      <c r="AN4" s="1711"/>
      <c r="AO4" s="1711"/>
      <c r="AP4" s="1711"/>
      <c r="AQ4" s="1711"/>
      <c r="AR4" s="1711"/>
      <c r="AS4" s="1711"/>
      <c r="AT4" s="1711"/>
      <c r="AU4" s="1711"/>
      <c r="AV4" s="1749" t="s">
        <v>2210</v>
      </c>
      <c r="AW4" s="1749"/>
      <c r="AX4" s="1749"/>
      <c r="AY4" s="1749"/>
      <c r="AZ4" s="1749"/>
      <c r="BA4" s="1749"/>
      <c r="BB4" s="1749"/>
      <c r="BC4" s="1745"/>
      <c r="BD4" s="1745"/>
      <c r="BE4" s="1745"/>
      <c r="BF4" s="1745"/>
      <c r="BG4" s="1746"/>
    </row>
    <row r="5" spans="1:59" s="207" customFormat="1" ht="46.5" customHeight="1" thickBot="1">
      <c r="A5" s="642"/>
      <c r="B5" s="1733" t="s">
        <v>2211</v>
      </c>
      <c r="C5" s="1734"/>
      <c r="D5" s="1734"/>
      <c r="E5" s="1734"/>
      <c r="F5" s="1734"/>
      <c r="G5" s="1734"/>
      <c r="H5" s="1734"/>
      <c r="I5" s="1734"/>
      <c r="J5" s="1734"/>
      <c r="K5" s="1734"/>
      <c r="L5" s="1734"/>
      <c r="M5" s="1734"/>
      <c r="N5" s="1734"/>
      <c r="O5" s="1734"/>
      <c r="P5" s="1734"/>
      <c r="Q5" s="1734"/>
      <c r="R5" s="1734"/>
      <c r="S5" s="1734"/>
      <c r="T5" s="1734"/>
      <c r="U5" s="1734"/>
      <c r="V5" s="1734"/>
      <c r="W5" s="1734"/>
      <c r="X5" s="1734"/>
      <c r="Y5" s="1734"/>
      <c r="Z5" s="1734"/>
      <c r="AA5" s="1734"/>
      <c r="AB5" s="1734"/>
      <c r="AC5" s="1734"/>
      <c r="AD5" s="1734"/>
      <c r="AE5" s="1734"/>
      <c r="AF5" s="1734"/>
      <c r="AG5" s="1734"/>
      <c r="AH5" s="1734"/>
      <c r="AI5" s="1734"/>
      <c r="AJ5" s="1734"/>
      <c r="AK5" s="1734"/>
      <c r="AL5" s="1734"/>
      <c r="AM5" s="1734"/>
      <c r="AN5" s="1734"/>
      <c r="AO5" s="1734"/>
      <c r="AP5" s="1734"/>
      <c r="AQ5" s="1734"/>
      <c r="AR5" s="1734"/>
      <c r="AS5" s="1734"/>
      <c r="AT5" s="1734"/>
      <c r="AU5" s="1734"/>
      <c r="AV5" s="1734"/>
      <c r="AW5" s="1734"/>
      <c r="AX5" s="1734"/>
      <c r="AY5" s="1734"/>
      <c r="AZ5" s="1734"/>
      <c r="BA5" s="1734"/>
      <c r="BB5" s="1734"/>
      <c r="BC5" s="1734"/>
      <c r="BD5" s="1734"/>
      <c r="BE5" s="1734"/>
      <c r="BF5" s="1734"/>
      <c r="BG5" s="1735"/>
    </row>
    <row r="6" spans="1:59" ht="10.5" customHeight="1" thickBot="1">
      <c r="A6" s="642"/>
      <c r="B6" s="1712"/>
      <c r="C6" s="1712"/>
      <c r="D6" s="1712"/>
      <c r="E6" s="1712"/>
      <c r="F6" s="1712"/>
      <c r="G6" s="1712"/>
      <c r="H6" s="1712"/>
      <c r="I6" s="1712"/>
      <c r="J6" s="1712"/>
      <c r="K6" s="1712"/>
      <c r="L6" s="1712"/>
      <c r="M6" s="1712"/>
      <c r="N6" s="1712"/>
      <c r="O6" s="1712"/>
      <c r="P6" s="1712"/>
      <c r="Q6" s="1712"/>
      <c r="R6" s="1712"/>
      <c r="S6" s="1712"/>
      <c r="T6" s="1712"/>
      <c r="U6" s="1712"/>
      <c r="V6" s="1712"/>
      <c r="W6" s="1712"/>
      <c r="X6" s="1712"/>
      <c r="Y6" s="1712"/>
      <c r="Z6" s="1712"/>
      <c r="AA6" s="1712"/>
      <c r="AB6" s="1712"/>
      <c r="AC6" s="1712"/>
      <c r="AD6" s="1712"/>
      <c r="AE6" s="1712"/>
      <c r="AF6" s="1712"/>
      <c r="AG6" s="1712"/>
      <c r="AH6" s="1712"/>
      <c r="AI6" s="1712"/>
      <c r="AJ6" s="1712"/>
      <c r="AK6" s="1712"/>
      <c r="AL6" s="1712"/>
      <c r="AM6" s="1712"/>
      <c r="AN6" s="1712"/>
      <c r="AO6" s="1712"/>
      <c r="AP6" s="1712"/>
      <c r="AQ6" s="1712"/>
      <c r="AR6" s="1712"/>
      <c r="AS6" s="1712"/>
      <c r="AT6" s="1712"/>
      <c r="AU6" s="1712"/>
      <c r="AV6" s="1712"/>
      <c r="AW6" s="1712"/>
      <c r="AX6" s="1712"/>
      <c r="AY6" s="1712"/>
      <c r="AZ6" s="1712"/>
      <c r="BA6" s="1712"/>
      <c r="BB6" s="1712"/>
      <c r="BC6" s="1712"/>
      <c r="BD6" s="1712"/>
      <c r="BE6" s="1712"/>
      <c r="BF6" s="1712"/>
      <c r="BG6" s="1712"/>
    </row>
    <row r="7" spans="1:59" ht="38.25" customHeight="1">
      <c r="A7" s="642"/>
      <c r="B7" s="1692" t="s">
        <v>114</v>
      </c>
      <c r="C7" s="1693"/>
      <c r="D7" s="1693"/>
      <c r="E7" s="1694"/>
      <c r="F7" s="642"/>
      <c r="G7" s="1687" t="s">
        <v>2212</v>
      </c>
      <c r="H7" s="1688"/>
      <c r="I7" s="1688"/>
      <c r="J7" s="1688"/>
      <c r="K7" s="1688"/>
      <c r="L7" s="1688"/>
      <c r="M7" s="1688"/>
      <c r="N7" s="1688"/>
      <c r="O7" s="1688"/>
      <c r="P7" s="1688"/>
      <c r="Q7" s="1688"/>
      <c r="R7" s="1688"/>
      <c r="S7" s="1688"/>
      <c r="T7" s="1688"/>
      <c r="U7" s="1688"/>
      <c r="V7" s="1689"/>
      <c r="W7" s="1688"/>
      <c r="X7" s="1688"/>
      <c r="Y7" s="1688"/>
      <c r="Z7" s="1688"/>
      <c r="AA7" s="1688"/>
      <c r="AB7" s="1688"/>
      <c r="AC7" s="1688"/>
      <c r="AD7" s="1688"/>
      <c r="AE7" s="1688"/>
      <c r="AF7" s="1688"/>
      <c r="AG7" s="1688"/>
      <c r="AH7" s="1688"/>
      <c r="AI7" s="1688"/>
      <c r="AJ7" s="1688"/>
      <c r="AK7" s="1688"/>
      <c r="AL7" s="1688"/>
      <c r="AM7" s="1690"/>
      <c r="AN7" s="1736"/>
      <c r="AO7" s="1687" t="s">
        <v>118</v>
      </c>
      <c r="AP7" s="1688"/>
      <c r="AQ7" s="1688"/>
      <c r="AR7" s="1688"/>
      <c r="AS7" s="1688"/>
      <c r="AT7" s="1688"/>
      <c r="AU7" s="1688"/>
      <c r="AV7" s="1688"/>
      <c r="AW7" s="1688"/>
      <c r="AX7" s="1688"/>
      <c r="AY7" s="1688"/>
      <c r="AZ7" s="1688"/>
      <c r="BA7" s="1688"/>
      <c r="BB7" s="1688"/>
      <c r="BC7" s="1688"/>
      <c r="BD7" s="1688"/>
      <c r="BE7" s="1688"/>
      <c r="BF7" s="1688"/>
      <c r="BG7" s="1690"/>
    </row>
    <row r="8" spans="1:59" ht="30" customHeight="1" thickBot="1">
      <c r="A8" s="642"/>
      <c r="B8" s="1695" t="s">
        <v>116</v>
      </c>
      <c r="C8" s="1696"/>
      <c r="D8" s="1696"/>
      <c r="E8" s="1697"/>
      <c r="F8" s="642"/>
      <c r="G8" s="1691" t="s">
        <v>117</v>
      </c>
      <c r="H8" s="1661"/>
      <c r="I8" s="1661"/>
      <c r="J8" s="1661"/>
      <c r="K8" s="1661"/>
      <c r="L8" s="1661"/>
      <c r="M8" s="1661"/>
      <c r="N8" s="1661"/>
      <c r="O8" s="1661"/>
      <c r="P8" s="1661"/>
      <c r="Q8" s="1661"/>
      <c r="R8" s="1661"/>
      <c r="S8" s="1661"/>
      <c r="T8" s="1661"/>
      <c r="U8" s="1661"/>
      <c r="V8" s="655"/>
      <c r="W8" s="1661" t="s">
        <v>118</v>
      </c>
      <c r="X8" s="1661"/>
      <c r="Y8" s="1661"/>
      <c r="Z8" s="1661"/>
      <c r="AA8" s="1661"/>
      <c r="AB8" s="1661"/>
      <c r="AC8" s="1661"/>
      <c r="AD8" s="1661"/>
      <c r="AE8" s="1661"/>
      <c r="AF8" s="1661"/>
      <c r="AG8" s="1661"/>
      <c r="AH8" s="1661"/>
      <c r="AI8" s="1661"/>
      <c r="AJ8" s="1661"/>
      <c r="AK8" s="1661"/>
      <c r="AL8" s="1661"/>
      <c r="AM8" s="392"/>
      <c r="AN8" s="1736"/>
      <c r="AO8" s="1695" t="s">
        <v>2213</v>
      </c>
      <c r="AP8" s="1696"/>
      <c r="AQ8" s="1696"/>
      <c r="AR8" s="1696"/>
      <c r="AS8" s="1696"/>
      <c r="AT8" s="1696"/>
      <c r="AU8" s="1696"/>
      <c r="AV8" s="1696"/>
      <c r="AW8" s="1696"/>
      <c r="AX8" s="1696"/>
      <c r="AY8" s="1696"/>
      <c r="AZ8" s="1696"/>
      <c r="BA8" s="1696"/>
      <c r="BB8" s="1696"/>
      <c r="BC8" s="1696"/>
      <c r="BD8" s="1696"/>
      <c r="BE8" s="1696"/>
      <c r="BF8" s="1696"/>
      <c r="BG8" s="1697"/>
    </row>
    <row r="9" spans="1:59" ht="15.75" customHeight="1">
      <c r="A9" s="642"/>
      <c r="B9" s="1713" t="s">
        <v>120</v>
      </c>
      <c r="C9" s="1714"/>
      <c r="D9" s="1731" t="s">
        <v>121</v>
      </c>
      <c r="E9" s="1732"/>
      <c r="F9" s="642"/>
      <c r="G9" s="1678" t="s">
        <v>122</v>
      </c>
      <c r="H9" s="1679"/>
      <c r="I9" s="1679"/>
      <c r="J9" s="1679"/>
      <c r="K9" s="1680"/>
      <c r="L9" s="675" t="s">
        <v>123</v>
      </c>
      <c r="M9" s="676"/>
      <c r="N9" s="676"/>
      <c r="O9" s="676"/>
      <c r="P9" s="676"/>
      <c r="Q9" s="676"/>
      <c r="R9" s="676"/>
      <c r="S9" s="676"/>
      <c r="T9" s="676"/>
      <c r="U9" s="677"/>
      <c r="V9" s="655"/>
      <c r="W9" s="1658" t="s">
        <v>2214</v>
      </c>
      <c r="X9" s="1659"/>
      <c r="Y9" s="1659"/>
      <c r="Z9" s="1659"/>
      <c r="AA9" s="1659"/>
      <c r="AB9" s="685" t="s">
        <v>125</v>
      </c>
      <c r="AC9" s="685"/>
      <c r="AD9" s="685"/>
      <c r="AE9" s="685"/>
      <c r="AF9" s="685"/>
      <c r="AG9" s="685"/>
      <c r="AH9" s="685"/>
      <c r="AI9" s="685"/>
      <c r="AJ9" s="685"/>
      <c r="AK9" s="685"/>
      <c r="AL9" s="381"/>
      <c r="AM9" s="388"/>
      <c r="AN9" s="1736"/>
      <c r="AO9" s="1726" t="s">
        <v>2215</v>
      </c>
      <c r="AP9" s="1727"/>
      <c r="AQ9" s="1727"/>
      <c r="AR9" s="1727"/>
      <c r="AS9" s="1727"/>
      <c r="AT9" s="1727"/>
      <c r="AU9" s="1727"/>
      <c r="AV9" s="1727"/>
      <c r="AW9" s="1727"/>
      <c r="AX9" s="1727"/>
      <c r="AY9" s="1727"/>
      <c r="AZ9" s="1727"/>
      <c r="BA9" s="1727"/>
      <c r="BB9" s="1727"/>
      <c r="BC9" s="1727"/>
      <c r="BD9" s="1727"/>
      <c r="BE9" s="1727"/>
      <c r="BF9" s="1727"/>
      <c r="BG9" s="1728"/>
    </row>
    <row r="10" spans="1:59" ht="12.75" customHeight="1">
      <c r="A10" s="642"/>
      <c r="B10" s="373" t="s">
        <v>128</v>
      </c>
      <c r="C10" s="374"/>
      <c r="D10" s="380" t="s">
        <v>130</v>
      </c>
      <c r="E10" s="370"/>
      <c r="F10" s="642"/>
      <c r="G10" s="1678"/>
      <c r="H10" s="1679"/>
      <c r="I10" s="1679"/>
      <c r="J10" s="1679"/>
      <c r="K10" s="1680"/>
      <c r="L10" s="675"/>
      <c r="M10" s="676"/>
      <c r="N10" s="676"/>
      <c r="O10" s="676"/>
      <c r="P10" s="676"/>
      <c r="Q10" s="676"/>
      <c r="R10" s="676"/>
      <c r="S10" s="676"/>
      <c r="T10" s="676"/>
      <c r="U10" s="677"/>
      <c r="V10" s="655"/>
      <c r="W10" s="1660"/>
      <c r="X10" s="719"/>
      <c r="Y10" s="719"/>
      <c r="Z10" s="719"/>
      <c r="AA10" s="719"/>
      <c r="AB10" s="686"/>
      <c r="AC10" s="686"/>
      <c r="AD10" s="686"/>
      <c r="AE10" s="686"/>
      <c r="AF10" s="686"/>
      <c r="AG10" s="686"/>
      <c r="AH10" s="686"/>
      <c r="AI10" s="686"/>
      <c r="AJ10" s="686"/>
      <c r="AK10" s="686"/>
      <c r="AL10" s="382"/>
      <c r="AM10" s="383"/>
      <c r="AN10" s="1736"/>
      <c r="AO10" s="1729"/>
      <c r="AP10" s="1724"/>
      <c r="AQ10" s="1724"/>
      <c r="AR10" s="1724"/>
      <c r="AS10" s="1724"/>
      <c r="AT10" s="1724"/>
      <c r="AU10" s="1724"/>
      <c r="AV10" s="1724"/>
      <c r="AW10" s="1724"/>
      <c r="AX10" s="1724"/>
      <c r="AY10" s="1724"/>
      <c r="AZ10" s="1724"/>
      <c r="BA10" s="1724"/>
      <c r="BB10" s="1724"/>
      <c r="BC10" s="1724"/>
      <c r="BD10" s="1724"/>
      <c r="BE10" s="1724"/>
      <c r="BF10" s="1724"/>
      <c r="BG10" s="1725"/>
    </row>
    <row r="11" spans="1:59" ht="12.75" customHeight="1">
      <c r="A11" s="642"/>
      <c r="B11" s="373" t="s">
        <v>133</v>
      </c>
      <c r="C11" s="372"/>
      <c r="D11" s="380" t="s">
        <v>135</v>
      </c>
      <c r="E11" s="370"/>
      <c r="F11" s="642"/>
      <c r="G11" s="1678"/>
      <c r="H11" s="1679"/>
      <c r="I11" s="1679"/>
      <c r="J11" s="1679"/>
      <c r="K11" s="1680"/>
      <c r="L11" s="675"/>
      <c r="M11" s="676"/>
      <c r="N11" s="676"/>
      <c r="O11" s="676"/>
      <c r="P11" s="676"/>
      <c r="Q11" s="676"/>
      <c r="R11" s="676"/>
      <c r="S11" s="676"/>
      <c r="T11" s="676"/>
      <c r="U11" s="677"/>
      <c r="V11" s="655"/>
      <c r="W11" s="1660"/>
      <c r="X11" s="719"/>
      <c r="Y11" s="719"/>
      <c r="Z11" s="719"/>
      <c r="AA11" s="719"/>
      <c r="AB11" s="699" t="s">
        <v>137</v>
      </c>
      <c r="AC11" s="699"/>
      <c r="AD11" s="699"/>
      <c r="AE11" s="699"/>
      <c r="AF11" s="699"/>
      <c r="AG11" s="699"/>
      <c r="AH11" s="699"/>
      <c r="AI11" s="699"/>
      <c r="AJ11" s="699"/>
      <c r="AK11" s="699"/>
      <c r="AL11" s="382"/>
      <c r="AM11" s="383"/>
      <c r="AN11" s="1736"/>
      <c r="AO11" s="1729"/>
      <c r="AP11" s="1724"/>
      <c r="AQ11" s="1724"/>
      <c r="AR11" s="1724"/>
      <c r="AS11" s="1724"/>
      <c r="AT11" s="1724"/>
      <c r="AU11" s="1724"/>
      <c r="AV11" s="1724"/>
      <c r="AW11" s="1724"/>
      <c r="AX11" s="1724"/>
      <c r="AY11" s="1724"/>
      <c r="AZ11" s="1724"/>
      <c r="BA11" s="1724"/>
      <c r="BB11" s="1724"/>
      <c r="BC11" s="1724"/>
      <c r="BD11" s="1724"/>
      <c r="BE11" s="1724"/>
      <c r="BF11" s="1724"/>
      <c r="BG11" s="1725"/>
    </row>
    <row r="12" spans="1:59" ht="12.75" customHeight="1">
      <c r="A12" s="642"/>
      <c r="B12" s="373" t="s">
        <v>139</v>
      </c>
      <c r="C12" s="372"/>
      <c r="D12" s="380" t="s">
        <v>141</v>
      </c>
      <c r="E12" s="370"/>
      <c r="F12" s="642"/>
      <c r="G12" s="1678"/>
      <c r="H12" s="1679"/>
      <c r="I12" s="1679"/>
      <c r="J12" s="1679"/>
      <c r="K12" s="1680"/>
      <c r="L12" s="675"/>
      <c r="M12" s="676"/>
      <c r="N12" s="676"/>
      <c r="O12" s="676"/>
      <c r="P12" s="676"/>
      <c r="Q12" s="676"/>
      <c r="R12" s="676"/>
      <c r="S12" s="676"/>
      <c r="T12" s="676"/>
      <c r="U12" s="677"/>
      <c r="V12" s="655"/>
      <c r="W12" s="1660"/>
      <c r="X12" s="719"/>
      <c r="Y12" s="719"/>
      <c r="Z12" s="719"/>
      <c r="AA12" s="719"/>
      <c r="AB12" s="699"/>
      <c r="AC12" s="699"/>
      <c r="AD12" s="699"/>
      <c r="AE12" s="699"/>
      <c r="AF12" s="699"/>
      <c r="AG12" s="699"/>
      <c r="AH12" s="699"/>
      <c r="AI12" s="699"/>
      <c r="AJ12" s="699"/>
      <c r="AK12" s="699"/>
      <c r="AL12" s="382"/>
      <c r="AM12" s="383"/>
      <c r="AN12" s="1736"/>
      <c r="AO12" s="1715" t="s">
        <v>2216</v>
      </c>
      <c r="AP12" s="1716"/>
      <c r="AQ12" s="1716"/>
      <c r="AR12" s="1716"/>
      <c r="AS12" s="1716"/>
      <c r="AT12" s="1716"/>
      <c r="AU12" s="1730" t="s">
        <v>2217</v>
      </c>
      <c r="AV12" s="1730"/>
      <c r="AW12" s="1730"/>
      <c r="AX12" s="1724" t="s">
        <v>2218</v>
      </c>
      <c r="AY12" s="1724"/>
      <c r="AZ12" s="1724"/>
      <c r="BA12" s="1724"/>
      <c r="BB12" s="1724"/>
      <c r="BC12" s="1724"/>
      <c r="BD12" s="1724"/>
      <c r="BE12" s="1724"/>
      <c r="BF12" s="1724"/>
      <c r="BG12" s="1725"/>
    </row>
    <row r="13" spans="1:59" ht="12.75" customHeight="1">
      <c r="A13" s="642"/>
      <c r="B13" s="373" t="s">
        <v>144</v>
      </c>
      <c r="C13" s="372"/>
      <c r="D13" s="380" t="s">
        <v>146</v>
      </c>
      <c r="E13" s="370"/>
      <c r="F13" s="642"/>
      <c r="G13" s="1678"/>
      <c r="H13" s="1679"/>
      <c r="I13" s="1679"/>
      <c r="J13" s="1679"/>
      <c r="K13" s="1680"/>
      <c r="L13" s="675"/>
      <c r="M13" s="676"/>
      <c r="N13" s="676"/>
      <c r="O13" s="676"/>
      <c r="P13" s="676"/>
      <c r="Q13" s="676"/>
      <c r="R13" s="676"/>
      <c r="S13" s="676"/>
      <c r="T13" s="676"/>
      <c r="U13" s="677"/>
      <c r="V13" s="655"/>
      <c r="W13" s="1660" t="s">
        <v>148</v>
      </c>
      <c r="X13" s="719"/>
      <c r="Y13" s="719"/>
      <c r="Z13" s="719"/>
      <c r="AA13" s="719"/>
      <c r="AB13" s="693" t="s">
        <v>149</v>
      </c>
      <c r="AC13" s="693"/>
      <c r="AD13" s="693"/>
      <c r="AE13" s="693"/>
      <c r="AF13" s="693"/>
      <c r="AG13" s="693"/>
      <c r="AH13" s="693"/>
      <c r="AI13" s="693"/>
      <c r="AJ13" s="693"/>
      <c r="AK13" s="693"/>
      <c r="AL13" s="382"/>
      <c r="AM13" s="383"/>
      <c r="AN13" s="1736"/>
      <c r="AO13" s="1715"/>
      <c r="AP13" s="1716"/>
      <c r="AQ13" s="1716"/>
      <c r="AR13" s="1716"/>
      <c r="AS13" s="1716"/>
      <c r="AT13" s="1716"/>
      <c r="AU13" s="1730"/>
      <c r="AV13" s="1730"/>
      <c r="AW13" s="1730"/>
      <c r="AX13" s="1724"/>
      <c r="AY13" s="1724"/>
      <c r="AZ13" s="1724"/>
      <c r="BA13" s="1724"/>
      <c r="BB13" s="1724"/>
      <c r="BC13" s="1724"/>
      <c r="BD13" s="1724"/>
      <c r="BE13" s="1724"/>
      <c r="BF13" s="1724"/>
      <c r="BG13" s="1725"/>
    </row>
    <row r="14" spans="1:59" ht="12.75" customHeight="1">
      <c r="A14" s="642"/>
      <c r="B14" s="373" t="s">
        <v>151</v>
      </c>
      <c r="C14" s="372"/>
      <c r="D14" s="380" t="s">
        <v>153</v>
      </c>
      <c r="E14" s="370"/>
      <c r="F14" s="642"/>
      <c r="G14" s="1684"/>
      <c r="H14" s="1685"/>
      <c r="I14" s="1685"/>
      <c r="J14" s="1685"/>
      <c r="K14" s="1686"/>
      <c r="L14" s="678"/>
      <c r="M14" s="679"/>
      <c r="N14" s="679"/>
      <c r="O14" s="679"/>
      <c r="P14" s="679"/>
      <c r="Q14" s="679"/>
      <c r="R14" s="679"/>
      <c r="S14" s="679"/>
      <c r="T14" s="679"/>
      <c r="U14" s="680"/>
      <c r="V14" s="655"/>
      <c r="W14" s="1660"/>
      <c r="X14" s="719"/>
      <c r="Y14" s="719"/>
      <c r="Z14" s="719"/>
      <c r="AA14" s="719"/>
      <c r="AB14" s="693"/>
      <c r="AC14" s="693"/>
      <c r="AD14" s="693"/>
      <c r="AE14" s="693"/>
      <c r="AF14" s="693"/>
      <c r="AG14" s="693"/>
      <c r="AH14" s="693"/>
      <c r="AI14" s="693"/>
      <c r="AJ14" s="693"/>
      <c r="AK14" s="693"/>
      <c r="AL14" s="382"/>
      <c r="AM14" s="383"/>
      <c r="AN14" s="1736"/>
      <c r="AO14" s="1715"/>
      <c r="AP14" s="1716"/>
      <c r="AQ14" s="1716"/>
      <c r="AR14" s="1716"/>
      <c r="AS14" s="1716"/>
      <c r="AT14" s="1716"/>
      <c r="AU14" s="1730"/>
      <c r="AV14" s="1730"/>
      <c r="AW14" s="1730"/>
      <c r="AX14" s="1724"/>
      <c r="AY14" s="1724"/>
      <c r="AZ14" s="1724"/>
      <c r="BA14" s="1724"/>
      <c r="BB14" s="1724"/>
      <c r="BC14" s="1724"/>
      <c r="BD14" s="1724"/>
      <c r="BE14" s="1724"/>
      <c r="BF14" s="1724"/>
      <c r="BG14" s="1725"/>
    </row>
    <row r="15" spans="1:59" ht="12.75" customHeight="1">
      <c r="A15" s="642"/>
      <c r="B15" s="373" t="s">
        <v>156</v>
      </c>
      <c r="C15" s="372"/>
      <c r="D15" s="380" t="s">
        <v>158</v>
      </c>
      <c r="E15" s="370"/>
      <c r="F15" s="642"/>
      <c r="G15" s="1675" t="s">
        <v>160</v>
      </c>
      <c r="H15" s="1676"/>
      <c r="I15" s="1676"/>
      <c r="J15" s="1676"/>
      <c r="K15" s="1677"/>
      <c r="L15" s="690" t="s">
        <v>161</v>
      </c>
      <c r="M15" s="691"/>
      <c r="N15" s="691"/>
      <c r="O15" s="691"/>
      <c r="P15" s="691"/>
      <c r="Q15" s="691"/>
      <c r="R15" s="691"/>
      <c r="S15" s="691"/>
      <c r="T15" s="691"/>
      <c r="U15" s="692"/>
      <c r="V15" s="655"/>
      <c r="W15" s="1660"/>
      <c r="X15" s="719"/>
      <c r="Y15" s="719"/>
      <c r="Z15" s="719"/>
      <c r="AA15" s="719"/>
      <c r="AB15" s="693"/>
      <c r="AC15" s="693"/>
      <c r="AD15" s="693"/>
      <c r="AE15" s="693"/>
      <c r="AF15" s="693"/>
      <c r="AG15" s="693"/>
      <c r="AH15" s="693"/>
      <c r="AI15" s="693"/>
      <c r="AJ15" s="693"/>
      <c r="AK15" s="693"/>
      <c r="AL15" s="382"/>
      <c r="AM15" s="383"/>
      <c r="AN15" s="1736"/>
      <c r="AO15" s="1715"/>
      <c r="AP15" s="1716"/>
      <c r="AQ15" s="1716"/>
      <c r="AR15" s="1716"/>
      <c r="AS15" s="1716"/>
      <c r="AT15" s="1716"/>
      <c r="AU15" s="1730"/>
      <c r="AV15" s="1730"/>
      <c r="AW15" s="1730"/>
      <c r="AX15" s="1724"/>
      <c r="AY15" s="1724"/>
      <c r="AZ15" s="1724"/>
      <c r="BA15" s="1724"/>
      <c r="BB15" s="1724"/>
      <c r="BC15" s="1724"/>
      <c r="BD15" s="1724"/>
      <c r="BE15" s="1724"/>
      <c r="BF15" s="1724"/>
      <c r="BG15" s="1725"/>
    </row>
    <row r="16" spans="1:59" ht="12.75" customHeight="1">
      <c r="A16" s="642"/>
      <c r="B16" s="373" t="s">
        <v>163</v>
      </c>
      <c r="C16" s="372"/>
      <c r="D16" s="380" t="s">
        <v>165</v>
      </c>
      <c r="E16" s="370"/>
      <c r="F16" s="642"/>
      <c r="G16" s="1678"/>
      <c r="H16" s="1679"/>
      <c r="I16" s="1679"/>
      <c r="J16" s="1679"/>
      <c r="K16" s="1680"/>
      <c r="L16" s="678"/>
      <c r="M16" s="679"/>
      <c r="N16" s="679"/>
      <c r="O16" s="679"/>
      <c r="P16" s="679"/>
      <c r="Q16" s="679"/>
      <c r="R16" s="679"/>
      <c r="S16" s="679"/>
      <c r="T16" s="679"/>
      <c r="U16" s="680"/>
      <c r="V16" s="655"/>
      <c r="W16" s="1660"/>
      <c r="X16" s="719"/>
      <c r="Y16" s="719"/>
      <c r="Z16" s="719"/>
      <c r="AA16" s="719"/>
      <c r="AB16" s="693"/>
      <c r="AC16" s="693"/>
      <c r="AD16" s="693"/>
      <c r="AE16" s="693"/>
      <c r="AF16" s="693"/>
      <c r="AG16" s="693"/>
      <c r="AH16" s="693"/>
      <c r="AI16" s="693"/>
      <c r="AJ16" s="693"/>
      <c r="AK16" s="693"/>
      <c r="AL16" s="382"/>
      <c r="AM16" s="383"/>
      <c r="AN16" s="1736"/>
      <c r="AO16" s="1715" t="s">
        <v>2219</v>
      </c>
      <c r="AP16" s="1716"/>
      <c r="AQ16" s="1716"/>
      <c r="AR16" s="1716"/>
      <c r="AS16" s="1716"/>
      <c r="AT16" s="1716"/>
      <c r="AU16" s="1721" t="s">
        <v>2220</v>
      </c>
      <c r="AV16" s="1721"/>
      <c r="AW16" s="1721"/>
      <c r="AX16" s="1724" t="s">
        <v>2221</v>
      </c>
      <c r="AY16" s="1724"/>
      <c r="AZ16" s="1724"/>
      <c r="BA16" s="1724"/>
      <c r="BB16" s="1724"/>
      <c r="BC16" s="1724"/>
      <c r="BD16" s="1724"/>
      <c r="BE16" s="1724"/>
      <c r="BF16" s="1724"/>
      <c r="BG16" s="1725"/>
    </row>
    <row r="17" spans="1:59" ht="12.75" customHeight="1">
      <c r="A17" s="642"/>
      <c r="B17" s="373" t="s">
        <v>168</v>
      </c>
      <c r="C17" s="372"/>
      <c r="D17" s="380" t="s">
        <v>170</v>
      </c>
      <c r="E17" s="370"/>
      <c r="F17" s="642"/>
      <c r="G17" s="1678"/>
      <c r="H17" s="1679"/>
      <c r="I17" s="1679"/>
      <c r="J17" s="1679"/>
      <c r="K17" s="1680"/>
      <c r="L17" s="690" t="s">
        <v>172</v>
      </c>
      <c r="M17" s="691"/>
      <c r="N17" s="691"/>
      <c r="O17" s="691"/>
      <c r="P17" s="691"/>
      <c r="Q17" s="691"/>
      <c r="R17" s="691"/>
      <c r="S17" s="691"/>
      <c r="T17" s="691"/>
      <c r="U17" s="692"/>
      <c r="V17" s="655"/>
      <c r="W17" s="1660" t="s">
        <v>2222</v>
      </c>
      <c r="X17" s="719"/>
      <c r="Y17" s="719"/>
      <c r="Z17" s="719"/>
      <c r="AA17" s="719"/>
      <c r="AB17" s="693" t="s">
        <v>174</v>
      </c>
      <c r="AC17" s="693"/>
      <c r="AD17" s="693"/>
      <c r="AE17" s="693"/>
      <c r="AF17" s="693"/>
      <c r="AG17" s="693"/>
      <c r="AH17" s="693"/>
      <c r="AI17" s="693"/>
      <c r="AJ17" s="693"/>
      <c r="AK17" s="693"/>
      <c r="AL17" s="382"/>
      <c r="AM17" s="383"/>
      <c r="AN17" s="1736"/>
      <c r="AO17" s="1715"/>
      <c r="AP17" s="1716"/>
      <c r="AQ17" s="1716"/>
      <c r="AR17" s="1716"/>
      <c r="AS17" s="1716"/>
      <c r="AT17" s="1716"/>
      <c r="AU17" s="1721"/>
      <c r="AV17" s="1721"/>
      <c r="AW17" s="1721"/>
      <c r="AX17" s="1724"/>
      <c r="AY17" s="1724"/>
      <c r="AZ17" s="1724"/>
      <c r="BA17" s="1724"/>
      <c r="BB17" s="1724"/>
      <c r="BC17" s="1724"/>
      <c r="BD17" s="1724"/>
      <c r="BE17" s="1724"/>
      <c r="BF17" s="1724"/>
      <c r="BG17" s="1725"/>
    </row>
    <row r="18" spans="1:59" ht="12.75" customHeight="1">
      <c r="A18" s="642"/>
      <c r="B18" s="373" t="s">
        <v>177</v>
      </c>
      <c r="C18" s="372"/>
      <c r="D18" s="380" t="s">
        <v>179</v>
      </c>
      <c r="E18" s="370"/>
      <c r="F18" s="642"/>
      <c r="G18" s="1678"/>
      <c r="H18" s="1679"/>
      <c r="I18" s="1679"/>
      <c r="J18" s="1679"/>
      <c r="K18" s="1680"/>
      <c r="L18" s="678"/>
      <c r="M18" s="679"/>
      <c r="N18" s="679"/>
      <c r="O18" s="679"/>
      <c r="P18" s="679"/>
      <c r="Q18" s="679"/>
      <c r="R18" s="679"/>
      <c r="S18" s="679"/>
      <c r="T18" s="679"/>
      <c r="U18" s="680"/>
      <c r="V18" s="655"/>
      <c r="W18" s="1660"/>
      <c r="X18" s="719"/>
      <c r="Y18" s="719"/>
      <c r="Z18" s="719"/>
      <c r="AA18" s="719"/>
      <c r="AB18" s="693"/>
      <c r="AC18" s="693"/>
      <c r="AD18" s="693"/>
      <c r="AE18" s="693"/>
      <c r="AF18" s="693"/>
      <c r="AG18" s="693"/>
      <c r="AH18" s="693"/>
      <c r="AI18" s="693"/>
      <c r="AJ18" s="693"/>
      <c r="AK18" s="693"/>
      <c r="AL18" s="382"/>
      <c r="AM18" s="383"/>
      <c r="AN18" s="1736"/>
      <c r="AO18" s="1715"/>
      <c r="AP18" s="1716"/>
      <c r="AQ18" s="1716"/>
      <c r="AR18" s="1716"/>
      <c r="AS18" s="1716"/>
      <c r="AT18" s="1716"/>
      <c r="AU18" s="1721"/>
      <c r="AV18" s="1721"/>
      <c r="AW18" s="1721"/>
      <c r="AX18" s="1724"/>
      <c r="AY18" s="1724"/>
      <c r="AZ18" s="1724"/>
      <c r="BA18" s="1724"/>
      <c r="BB18" s="1724"/>
      <c r="BC18" s="1724"/>
      <c r="BD18" s="1724"/>
      <c r="BE18" s="1724"/>
      <c r="BF18" s="1724"/>
      <c r="BG18" s="1725"/>
    </row>
    <row r="19" spans="1:59" ht="12.75" customHeight="1">
      <c r="A19" s="642"/>
      <c r="B19" s="373" t="s">
        <v>182</v>
      </c>
      <c r="C19" s="372"/>
      <c r="D19" s="380" t="s">
        <v>184</v>
      </c>
      <c r="E19" s="370"/>
      <c r="F19" s="642"/>
      <c r="G19" s="1678"/>
      <c r="H19" s="1679"/>
      <c r="I19" s="1679"/>
      <c r="J19" s="1679"/>
      <c r="K19" s="1680"/>
      <c r="L19" s="690" t="s">
        <v>186</v>
      </c>
      <c r="M19" s="691"/>
      <c r="N19" s="691"/>
      <c r="O19" s="691"/>
      <c r="P19" s="691"/>
      <c r="Q19" s="691"/>
      <c r="R19" s="691"/>
      <c r="S19" s="691"/>
      <c r="T19" s="691"/>
      <c r="U19" s="692"/>
      <c r="V19" s="655"/>
      <c r="W19" s="1660"/>
      <c r="X19" s="719"/>
      <c r="Y19" s="719"/>
      <c r="Z19" s="719"/>
      <c r="AA19" s="719"/>
      <c r="AB19" s="693"/>
      <c r="AC19" s="693"/>
      <c r="AD19" s="693"/>
      <c r="AE19" s="693"/>
      <c r="AF19" s="693"/>
      <c r="AG19" s="693"/>
      <c r="AH19" s="693"/>
      <c r="AI19" s="693"/>
      <c r="AJ19" s="693"/>
      <c r="AK19" s="693"/>
      <c r="AL19" s="382"/>
      <c r="AM19" s="383"/>
      <c r="AN19" s="1736"/>
      <c r="AO19" s="1715" t="s">
        <v>2223</v>
      </c>
      <c r="AP19" s="1716"/>
      <c r="AQ19" s="1716"/>
      <c r="AR19" s="1716"/>
      <c r="AS19" s="1716"/>
      <c r="AT19" s="1716"/>
      <c r="AU19" s="1721" t="s">
        <v>2224</v>
      </c>
      <c r="AV19" s="1721"/>
      <c r="AW19" s="1721"/>
      <c r="AX19" s="1724" t="s">
        <v>2225</v>
      </c>
      <c r="AY19" s="1724"/>
      <c r="AZ19" s="1724"/>
      <c r="BA19" s="1724"/>
      <c r="BB19" s="1724"/>
      <c r="BC19" s="1724"/>
      <c r="BD19" s="1724"/>
      <c r="BE19" s="1724"/>
      <c r="BF19" s="1724"/>
      <c r="BG19" s="1725"/>
    </row>
    <row r="20" spans="1:59" ht="13.5" customHeight="1">
      <c r="A20" s="642"/>
      <c r="B20" s="373" t="s">
        <v>188</v>
      </c>
      <c r="C20" s="372"/>
      <c r="D20" s="380" t="s">
        <v>190</v>
      </c>
      <c r="E20" s="370"/>
      <c r="F20" s="642"/>
      <c r="G20" s="1684"/>
      <c r="H20" s="1685"/>
      <c r="I20" s="1685"/>
      <c r="J20" s="1685"/>
      <c r="K20" s="1686"/>
      <c r="L20" s="678"/>
      <c r="M20" s="679"/>
      <c r="N20" s="679"/>
      <c r="O20" s="679"/>
      <c r="P20" s="679"/>
      <c r="Q20" s="679"/>
      <c r="R20" s="679"/>
      <c r="S20" s="679"/>
      <c r="T20" s="679"/>
      <c r="U20" s="680"/>
      <c r="V20" s="655"/>
      <c r="W20" s="1660"/>
      <c r="X20" s="719"/>
      <c r="Y20" s="719"/>
      <c r="Z20" s="719"/>
      <c r="AA20" s="719"/>
      <c r="AB20" s="693"/>
      <c r="AC20" s="693"/>
      <c r="AD20" s="693"/>
      <c r="AE20" s="693"/>
      <c r="AF20" s="693"/>
      <c r="AG20" s="693"/>
      <c r="AH20" s="693"/>
      <c r="AI20" s="693"/>
      <c r="AJ20" s="693"/>
      <c r="AK20" s="693"/>
      <c r="AL20" s="382"/>
      <c r="AM20" s="383"/>
      <c r="AN20" s="1736"/>
      <c r="AO20" s="1715"/>
      <c r="AP20" s="1716"/>
      <c r="AQ20" s="1716"/>
      <c r="AR20" s="1716"/>
      <c r="AS20" s="1716"/>
      <c r="AT20" s="1716"/>
      <c r="AU20" s="1721"/>
      <c r="AV20" s="1721"/>
      <c r="AW20" s="1721"/>
      <c r="AX20" s="1724"/>
      <c r="AY20" s="1724"/>
      <c r="AZ20" s="1724"/>
      <c r="BA20" s="1724"/>
      <c r="BB20" s="1724"/>
      <c r="BC20" s="1724"/>
      <c r="BD20" s="1724"/>
      <c r="BE20" s="1724"/>
      <c r="BF20" s="1724"/>
      <c r="BG20" s="1725"/>
    </row>
    <row r="21" spans="1:59" ht="14.25" customHeight="1">
      <c r="A21" s="642"/>
      <c r="B21" s="373" t="s">
        <v>192</v>
      </c>
      <c r="C21" s="372"/>
      <c r="D21" s="380" t="s">
        <v>194</v>
      </c>
      <c r="E21" s="370"/>
      <c r="F21" s="642"/>
      <c r="G21" s="1675" t="s">
        <v>196</v>
      </c>
      <c r="H21" s="1676"/>
      <c r="I21" s="1676"/>
      <c r="J21" s="1676"/>
      <c r="K21" s="1677"/>
      <c r="L21" s="690" t="s">
        <v>197</v>
      </c>
      <c r="M21" s="691"/>
      <c r="N21" s="691"/>
      <c r="O21" s="691"/>
      <c r="P21" s="691"/>
      <c r="Q21" s="691"/>
      <c r="R21" s="691"/>
      <c r="S21" s="691"/>
      <c r="T21" s="691"/>
      <c r="U21" s="692"/>
      <c r="V21" s="655"/>
      <c r="W21" s="389"/>
      <c r="X21" s="382"/>
      <c r="Y21" s="382"/>
      <c r="Z21" s="382"/>
      <c r="AA21" s="382"/>
      <c r="AB21" s="382"/>
      <c r="AC21" s="382"/>
      <c r="AD21" s="382"/>
      <c r="AE21" s="382"/>
      <c r="AF21" s="382"/>
      <c r="AG21" s="382"/>
      <c r="AH21" s="382"/>
      <c r="AI21" s="382"/>
      <c r="AJ21" s="382"/>
      <c r="AK21" s="382"/>
      <c r="AL21" s="382"/>
      <c r="AM21" s="383"/>
      <c r="AN21" s="1736"/>
      <c r="AO21" s="1715"/>
      <c r="AP21" s="1716"/>
      <c r="AQ21" s="1716"/>
      <c r="AR21" s="1716"/>
      <c r="AS21" s="1716"/>
      <c r="AT21" s="1716"/>
      <c r="AU21" s="1721"/>
      <c r="AV21" s="1721"/>
      <c r="AW21" s="1721"/>
      <c r="AX21" s="1724"/>
      <c r="AY21" s="1724"/>
      <c r="AZ21" s="1724"/>
      <c r="BA21" s="1724"/>
      <c r="BB21" s="1724"/>
      <c r="BC21" s="1724"/>
      <c r="BD21" s="1724"/>
      <c r="BE21" s="1724"/>
      <c r="BF21" s="1724"/>
      <c r="BG21" s="1725"/>
    </row>
    <row r="22" spans="1:59" ht="15.75" customHeight="1">
      <c r="A22" s="642"/>
      <c r="B22" s="373" t="s">
        <v>199</v>
      </c>
      <c r="C22" s="372"/>
      <c r="D22" s="380" t="s">
        <v>201</v>
      </c>
      <c r="E22" s="370"/>
      <c r="F22" s="642"/>
      <c r="G22" s="1678"/>
      <c r="H22" s="1679"/>
      <c r="I22" s="1679"/>
      <c r="J22" s="1679"/>
      <c r="K22" s="1680"/>
      <c r="L22" s="678"/>
      <c r="M22" s="679"/>
      <c r="N22" s="679"/>
      <c r="O22" s="679"/>
      <c r="P22" s="679"/>
      <c r="Q22" s="679"/>
      <c r="R22" s="679"/>
      <c r="S22" s="679"/>
      <c r="T22" s="679"/>
      <c r="U22" s="680"/>
      <c r="V22" s="655"/>
      <c r="W22" s="389"/>
      <c r="X22" s="382"/>
      <c r="Y22" s="382"/>
      <c r="Z22" s="382"/>
      <c r="AA22" s="382"/>
      <c r="AB22" s="382"/>
      <c r="AC22" s="382"/>
      <c r="AD22" s="382"/>
      <c r="AE22" s="382"/>
      <c r="AF22" s="382"/>
      <c r="AG22" s="382"/>
      <c r="AH22" s="382"/>
      <c r="AI22" s="382"/>
      <c r="AJ22" s="382"/>
      <c r="AK22" s="382"/>
      <c r="AL22" s="382"/>
      <c r="AM22" s="383"/>
      <c r="AN22" s="1736"/>
      <c r="AO22" s="1715" t="s">
        <v>2226</v>
      </c>
      <c r="AP22" s="1716"/>
      <c r="AQ22" s="1716"/>
      <c r="AR22" s="1716"/>
      <c r="AS22" s="1716"/>
      <c r="AT22" s="1716"/>
      <c r="AU22" s="1721" t="s">
        <v>2227</v>
      </c>
      <c r="AV22" s="1721"/>
      <c r="AW22" s="1721"/>
      <c r="AX22" s="1724" t="s">
        <v>2228</v>
      </c>
      <c r="AY22" s="1724"/>
      <c r="AZ22" s="1724"/>
      <c r="BA22" s="1724"/>
      <c r="BB22" s="1724"/>
      <c r="BC22" s="1724"/>
      <c r="BD22" s="1724"/>
      <c r="BE22" s="1724"/>
      <c r="BF22" s="1724"/>
      <c r="BG22" s="1725"/>
    </row>
    <row r="23" spans="1:59" ht="12.75" customHeight="1">
      <c r="A23" s="642"/>
      <c r="B23" s="373" t="s">
        <v>204</v>
      </c>
      <c r="C23" s="372"/>
      <c r="D23" s="380" t="s">
        <v>206</v>
      </c>
      <c r="E23" s="370"/>
      <c r="F23" s="642"/>
      <c r="G23" s="1678"/>
      <c r="H23" s="1679"/>
      <c r="I23" s="1679"/>
      <c r="J23" s="1679"/>
      <c r="K23" s="1680"/>
      <c r="L23" s="690" t="s">
        <v>208</v>
      </c>
      <c r="M23" s="691"/>
      <c r="N23" s="691"/>
      <c r="O23" s="691"/>
      <c r="P23" s="691"/>
      <c r="Q23" s="691"/>
      <c r="R23" s="691"/>
      <c r="S23" s="691"/>
      <c r="T23" s="691"/>
      <c r="U23" s="692"/>
      <c r="V23" s="655"/>
      <c r="W23" s="389"/>
      <c r="X23" s="382"/>
      <c r="Y23" s="382"/>
      <c r="Z23" s="382"/>
      <c r="AA23" s="382"/>
      <c r="AB23" s="382"/>
      <c r="AC23" s="382"/>
      <c r="AD23" s="382"/>
      <c r="AE23" s="382"/>
      <c r="AF23" s="382"/>
      <c r="AG23" s="382"/>
      <c r="AH23" s="382"/>
      <c r="AI23" s="382"/>
      <c r="AJ23" s="382"/>
      <c r="AK23" s="382"/>
      <c r="AL23" s="382"/>
      <c r="AM23" s="383"/>
      <c r="AN23" s="1736"/>
      <c r="AO23" s="1715"/>
      <c r="AP23" s="1716"/>
      <c r="AQ23" s="1716"/>
      <c r="AR23" s="1716"/>
      <c r="AS23" s="1716"/>
      <c r="AT23" s="1716"/>
      <c r="AU23" s="1721"/>
      <c r="AV23" s="1721"/>
      <c r="AW23" s="1721"/>
      <c r="AX23" s="1724"/>
      <c r="AY23" s="1724"/>
      <c r="AZ23" s="1724"/>
      <c r="BA23" s="1724"/>
      <c r="BB23" s="1724"/>
      <c r="BC23" s="1724"/>
      <c r="BD23" s="1724"/>
      <c r="BE23" s="1724"/>
      <c r="BF23" s="1724"/>
      <c r="BG23" s="1725"/>
    </row>
    <row r="24" spans="1:59" ht="12.75" customHeight="1">
      <c r="A24" s="642"/>
      <c r="B24" s="373" t="s">
        <v>212</v>
      </c>
      <c r="C24" s="372"/>
      <c r="D24" s="380" t="s">
        <v>214</v>
      </c>
      <c r="E24" s="370"/>
      <c r="F24" s="642"/>
      <c r="G24" s="1678"/>
      <c r="H24" s="1679"/>
      <c r="I24" s="1679"/>
      <c r="J24" s="1679"/>
      <c r="K24" s="1680"/>
      <c r="L24" s="675"/>
      <c r="M24" s="676"/>
      <c r="N24" s="676"/>
      <c r="O24" s="676"/>
      <c r="P24" s="676"/>
      <c r="Q24" s="676"/>
      <c r="R24" s="676"/>
      <c r="S24" s="676"/>
      <c r="T24" s="676"/>
      <c r="U24" s="677"/>
      <c r="V24" s="655"/>
      <c r="W24" s="389"/>
      <c r="X24" s="382"/>
      <c r="Y24" s="382"/>
      <c r="Z24" s="382"/>
      <c r="AA24" s="382"/>
      <c r="AB24" s="382"/>
      <c r="AC24" s="382"/>
      <c r="AD24" s="382"/>
      <c r="AE24" s="382"/>
      <c r="AF24" s="382"/>
      <c r="AG24" s="382"/>
      <c r="AH24" s="382"/>
      <c r="AI24" s="382"/>
      <c r="AJ24" s="382"/>
      <c r="AK24" s="382"/>
      <c r="AL24" s="382"/>
      <c r="AM24" s="383"/>
      <c r="AN24" s="1736"/>
      <c r="AO24" s="1715"/>
      <c r="AP24" s="1716"/>
      <c r="AQ24" s="1716"/>
      <c r="AR24" s="1716"/>
      <c r="AS24" s="1716"/>
      <c r="AT24" s="1716"/>
      <c r="AU24" s="1721"/>
      <c r="AV24" s="1721"/>
      <c r="AW24" s="1721"/>
      <c r="AX24" s="1724"/>
      <c r="AY24" s="1724"/>
      <c r="AZ24" s="1724"/>
      <c r="BA24" s="1724"/>
      <c r="BB24" s="1724"/>
      <c r="BC24" s="1724"/>
      <c r="BD24" s="1724"/>
      <c r="BE24" s="1724"/>
      <c r="BF24" s="1724"/>
      <c r="BG24" s="1725"/>
    </row>
    <row r="25" spans="1:59" ht="12.75" customHeight="1">
      <c r="A25" s="642"/>
      <c r="B25" s="1662" t="s">
        <v>254</v>
      </c>
      <c r="C25" s="1663"/>
      <c r="D25" s="1663"/>
      <c r="E25" s="1664"/>
      <c r="F25" s="642"/>
      <c r="G25" s="1678"/>
      <c r="H25" s="1679"/>
      <c r="I25" s="1679"/>
      <c r="J25" s="1679"/>
      <c r="K25" s="1680"/>
      <c r="L25" s="678"/>
      <c r="M25" s="679"/>
      <c r="N25" s="679"/>
      <c r="O25" s="679"/>
      <c r="P25" s="679"/>
      <c r="Q25" s="679"/>
      <c r="R25" s="679"/>
      <c r="S25" s="679"/>
      <c r="T25" s="679"/>
      <c r="U25" s="680"/>
      <c r="V25" s="655"/>
      <c r="W25" s="389"/>
      <c r="X25" s="382"/>
      <c r="Y25" s="382"/>
      <c r="Z25" s="382"/>
      <c r="AA25" s="382"/>
      <c r="AB25" s="382"/>
      <c r="AC25" s="382"/>
      <c r="AD25" s="382"/>
      <c r="AE25" s="382"/>
      <c r="AF25" s="382"/>
      <c r="AG25" s="382"/>
      <c r="AH25" s="382"/>
      <c r="AI25" s="382"/>
      <c r="AJ25" s="382"/>
      <c r="AK25" s="382"/>
      <c r="AL25" s="382"/>
      <c r="AM25" s="383"/>
      <c r="AN25" s="1736"/>
      <c r="AO25" s="375"/>
      <c r="AP25" s="376"/>
      <c r="AQ25" s="376"/>
      <c r="AR25" s="376"/>
      <c r="AS25" s="376"/>
      <c r="AT25" s="376"/>
      <c r="AU25" s="377"/>
      <c r="AV25" s="377"/>
      <c r="AW25" s="377"/>
      <c r="AX25" s="378"/>
      <c r="AY25" s="378"/>
      <c r="AZ25" s="378"/>
      <c r="BA25" s="378"/>
      <c r="BB25" s="378"/>
      <c r="BC25" s="378"/>
      <c r="BD25" s="378"/>
      <c r="BE25" s="378"/>
      <c r="BF25" s="378"/>
      <c r="BG25" s="379"/>
    </row>
    <row r="26" spans="1:59" ht="12.75" customHeight="1" thickBot="1">
      <c r="A26" s="642"/>
      <c r="B26" s="1665"/>
      <c r="C26" s="1666"/>
      <c r="D26" s="1666"/>
      <c r="E26" s="1667"/>
      <c r="F26" s="642"/>
      <c r="G26" s="1678"/>
      <c r="H26" s="1679"/>
      <c r="I26" s="1679"/>
      <c r="J26" s="1679"/>
      <c r="K26" s="1680"/>
      <c r="L26" s="690" t="s">
        <v>227</v>
      </c>
      <c r="M26" s="691"/>
      <c r="N26" s="691"/>
      <c r="O26" s="691"/>
      <c r="P26" s="691"/>
      <c r="Q26" s="691"/>
      <c r="R26" s="691"/>
      <c r="S26" s="691"/>
      <c r="T26" s="691"/>
      <c r="U26" s="692"/>
      <c r="V26" s="655"/>
      <c r="W26" s="389"/>
      <c r="X26" s="382"/>
      <c r="Y26" s="382"/>
      <c r="Z26" s="382"/>
      <c r="AA26" s="382"/>
      <c r="AB26" s="382"/>
      <c r="AC26" s="382"/>
      <c r="AD26" s="382"/>
      <c r="AE26" s="382"/>
      <c r="AF26" s="382"/>
      <c r="AG26" s="382"/>
      <c r="AH26" s="382"/>
      <c r="AI26" s="382"/>
      <c r="AJ26" s="382"/>
      <c r="AK26" s="382"/>
      <c r="AL26" s="382"/>
      <c r="AM26" s="383"/>
      <c r="AN26" s="1736"/>
      <c r="AO26" s="1715" t="s">
        <v>2229</v>
      </c>
      <c r="AP26" s="1716"/>
      <c r="AQ26" s="1716"/>
      <c r="AR26" s="1716"/>
      <c r="AS26" s="1716"/>
      <c r="AT26" s="1716"/>
      <c r="AU26" s="1721" t="s">
        <v>2230</v>
      </c>
      <c r="AV26" s="1721"/>
      <c r="AW26" s="1721"/>
      <c r="AX26" s="1724" t="s">
        <v>2231</v>
      </c>
      <c r="AY26" s="1724"/>
      <c r="AZ26" s="1724"/>
      <c r="BA26" s="1724"/>
      <c r="BB26" s="1724"/>
      <c r="BC26" s="1724"/>
      <c r="BD26" s="1724"/>
      <c r="BE26" s="1724"/>
      <c r="BF26" s="1724"/>
      <c r="BG26" s="1725"/>
    </row>
    <row r="27" spans="1:59" ht="12.75" customHeight="1">
      <c r="A27" s="642"/>
      <c r="B27" s="1668" t="s">
        <v>256</v>
      </c>
      <c r="C27" s="1669"/>
      <c r="D27" s="1670" t="s">
        <v>257</v>
      </c>
      <c r="E27" s="1671"/>
      <c r="F27" s="642"/>
      <c r="G27" s="1678"/>
      <c r="H27" s="1679"/>
      <c r="I27" s="1679"/>
      <c r="J27" s="1679"/>
      <c r="K27" s="1680"/>
      <c r="L27" s="675"/>
      <c r="M27" s="676"/>
      <c r="N27" s="676"/>
      <c r="O27" s="676"/>
      <c r="P27" s="676"/>
      <c r="Q27" s="676"/>
      <c r="R27" s="676"/>
      <c r="S27" s="676"/>
      <c r="T27" s="676"/>
      <c r="U27" s="677"/>
      <c r="V27" s="655"/>
      <c r="W27" s="389"/>
      <c r="X27" s="382"/>
      <c r="Y27" s="382"/>
      <c r="Z27" s="382"/>
      <c r="AA27" s="382"/>
      <c r="AB27" s="382"/>
      <c r="AC27" s="382"/>
      <c r="AD27" s="382"/>
      <c r="AE27" s="382"/>
      <c r="AF27" s="382"/>
      <c r="AG27" s="382"/>
      <c r="AH27" s="382"/>
      <c r="AI27" s="382"/>
      <c r="AJ27" s="382"/>
      <c r="AK27" s="382"/>
      <c r="AL27" s="382"/>
      <c r="AM27" s="383"/>
      <c r="AN27" s="1736"/>
      <c r="AO27" s="1715"/>
      <c r="AP27" s="1716"/>
      <c r="AQ27" s="1716"/>
      <c r="AR27" s="1716"/>
      <c r="AS27" s="1716"/>
      <c r="AT27" s="1716"/>
      <c r="AU27" s="1721"/>
      <c r="AV27" s="1721"/>
      <c r="AW27" s="1721"/>
      <c r="AX27" s="1724"/>
      <c r="AY27" s="1724"/>
      <c r="AZ27" s="1724"/>
      <c r="BA27" s="1724"/>
      <c r="BB27" s="1724"/>
      <c r="BC27" s="1724"/>
      <c r="BD27" s="1724"/>
      <c r="BE27" s="1724"/>
      <c r="BF27" s="1724"/>
      <c r="BG27" s="1725"/>
    </row>
    <row r="28" spans="1:59" ht="12.75" customHeight="1">
      <c r="A28" s="642"/>
      <c r="B28" s="373" t="s">
        <v>130</v>
      </c>
      <c r="C28" s="372"/>
      <c r="D28" s="371" t="s">
        <v>267</v>
      </c>
      <c r="E28" s="370"/>
      <c r="F28" s="642"/>
      <c r="G28" s="1684"/>
      <c r="H28" s="1685"/>
      <c r="I28" s="1685"/>
      <c r="J28" s="1685"/>
      <c r="K28" s="1686"/>
      <c r="L28" s="678"/>
      <c r="M28" s="679"/>
      <c r="N28" s="679"/>
      <c r="O28" s="679"/>
      <c r="P28" s="679"/>
      <c r="Q28" s="679"/>
      <c r="R28" s="679"/>
      <c r="S28" s="679"/>
      <c r="T28" s="679"/>
      <c r="U28" s="680"/>
      <c r="V28" s="655"/>
      <c r="W28" s="389"/>
      <c r="X28" s="382"/>
      <c r="Y28" s="382"/>
      <c r="Z28" s="382"/>
      <c r="AA28" s="382"/>
      <c r="AB28" s="382"/>
      <c r="AC28" s="382"/>
      <c r="AD28" s="382"/>
      <c r="AE28" s="382"/>
      <c r="AF28" s="382"/>
      <c r="AG28" s="382"/>
      <c r="AH28" s="382"/>
      <c r="AI28" s="382"/>
      <c r="AJ28" s="382"/>
      <c r="AK28" s="382"/>
      <c r="AL28" s="382"/>
      <c r="AM28" s="383"/>
      <c r="AN28" s="1736"/>
      <c r="AO28" s="1715"/>
      <c r="AP28" s="1716"/>
      <c r="AQ28" s="1716"/>
      <c r="AR28" s="1716"/>
      <c r="AS28" s="1716"/>
      <c r="AT28" s="1716"/>
      <c r="AU28" s="1721"/>
      <c r="AV28" s="1721"/>
      <c r="AW28" s="1721"/>
      <c r="AX28" s="1724"/>
      <c r="AY28" s="1724"/>
      <c r="AZ28" s="1724"/>
      <c r="BA28" s="1724"/>
      <c r="BB28" s="1724"/>
      <c r="BC28" s="1724"/>
      <c r="BD28" s="1724"/>
      <c r="BE28" s="1724"/>
      <c r="BF28" s="1724"/>
      <c r="BG28" s="1725"/>
    </row>
    <row r="29" spans="1:59" ht="12.75" customHeight="1">
      <c r="A29" s="642"/>
      <c r="B29" s="373" t="s">
        <v>135</v>
      </c>
      <c r="C29" s="372"/>
      <c r="D29" s="371" t="s">
        <v>274</v>
      </c>
      <c r="E29" s="370"/>
      <c r="F29" s="642"/>
      <c r="G29" s="1675" t="s">
        <v>244</v>
      </c>
      <c r="H29" s="1676"/>
      <c r="I29" s="1676"/>
      <c r="J29" s="1676"/>
      <c r="K29" s="1677"/>
      <c r="L29" s="734" t="s">
        <v>245</v>
      </c>
      <c r="M29" s="735"/>
      <c r="N29" s="736"/>
      <c r="O29" s="690" t="s">
        <v>246</v>
      </c>
      <c r="P29" s="691"/>
      <c r="Q29" s="691"/>
      <c r="R29" s="691"/>
      <c r="S29" s="691"/>
      <c r="T29" s="691"/>
      <c r="U29" s="692"/>
      <c r="V29" s="655"/>
      <c r="W29" s="389"/>
      <c r="X29" s="382"/>
      <c r="Y29" s="382"/>
      <c r="Z29" s="382"/>
      <c r="AA29" s="382"/>
      <c r="AB29" s="382"/>
      <c r="AC29" s="382"/>
      <c r="AD29" s="382"/>
      <c r="AE29" s="382"/>
      <c r="AF29" s="382"/>
      <c r="AG29" s="382"/>
      <c r="AH29" s="382"/>
      <c r="AI29" s="382"/>
      <c r="AJ29" s="382"/>
      <c r="AK29" s="382"/>
      <c r="AL29" s="382"/>
      <c r="AM29" s="383"/>
      <c r="AN29" s="1736"/>
      <c r="AO29" s="1715"/>
      <c r="AP29" s="1716"/>
      <c r="AQ29" s="1716"/>
      <c r="AR29" s="1716"/>
      <c r="AS29" s="1716"/>
      <c r="AT29" s="1716"/>
      <c r="AU29" s="1721"/>
      <c r="AV29" s="1721"/>
      <c r="AW29" s="1721"/>
      <c r="AX29" s="1724"/>
      <c r="AY29" s="1724"/>
      <c r="AZ29" s="1724"/>
      <c r="BA29" s="1724"/>
      <c r="BB29" s="1724"/>
      <c r="BC29" s="1724"/>
      <c r="BD29" s="1724"/>
      <c r="BE29" s="1724"/>
      <c r="BF29" s="1724"/>
      <c r="BG29" s="1725"/>
    </row>
    <row r="30" spans="1:59" ht="12.75" customHeight="1">
      <c r="A30" s="642"/>
      <c r="B30" s="373" t="s">
        <v>141</v>
      </c>
      <c r="C30" s="372"/>
      <c r="D30" s="371" t="s">
        <v>281</v>
      </c>
      <c r="E30" s="370"/>
      <c r="F30" s="642"/>
      <c r="G30" s="1678"/>
      <c r="H30" s="1679"/>
      <c r="I30" s="1679"/>
      <c r="J30" s="1679"/>
      <c r="K30" s="1680"/>
      <c r="L30" s="737"/>
      <c r="M30" s="738"/>
      <c r="N30" s="739"/>
      <c r="O30" s="675"/>
      <c r="P30" s="676"/>
      <c r="Q30" s="676"/>
      <c r="R30" s="676"/>
      <c r="S30" s="676"/>
      <c r="T30" s="676"/>
      <c r="U30" s="677"/>
      <c r="V30" s="655"/>
      <c r="W30" s="389"/>
      <c r="X30" s="382"/>
      <c r="Y30" s="382"/>
      <c r="Z30" s="382"/>
      <c r="AA30" s="382"/>
      <c r="AB30" s="382"/>
      <c r="AC30" s="382"/>
      <c r="AD30" s="382"/>
      <c r="AE30" s="382"/>
      <c r="AF30" s="382"/>
      <c r="AG30" s="382"/>
      <c r="AH30" s="382"/>
      <c r="AI30" s="382"/>
      <c r="AJ30" s="382"/>
      <c r="AK30" s="382"/>
      <c r="AL30" s="382"/>
      <c r="AM30" s="383"/>
      <c r="AN30" s="1736"/>
      <c r="AO30" s="1715"/>
      <c r="AP30" s="1716"/>
      <c r="AQ30" s="1716"/>
      <c r="AR30" s="1716"/>
      <c r="AS30" s="1716"/>
      <c r="AT30" s="1716"/>
      <c r="AU30" s="1721"/>
      <c r="AV30" s="1721"/>
      <c r="AW30" s="1721"/>
      <c r="AX30" s="1724"/>
      <c r="AY30" s="1724"/>
      <c r="AZ30" s="1724"/>
      <c r="BA30" s="1724"/>
      <c r="BB30" s="1724"/>
      <c r="BC30" s="1724"/>
      <c r="BD30" s="1724"/>
      <c r="BE30" s="1724"/>
      <c r="BF30" s="1724"/>
      <c r="BG30" s="1725"/>
    </row>
    <row r="31" spans="1:59" ht="12.75" customHeight="1">
      <c r="A31" s="642"/>
      <c r="B31" s="373" t="s">
        <v>146</v>
      </c>
      <c r="C31" s="372"/>
      <c r="D31" s="371" t="s">
        <v>291</v>
      </c>
      <c r="E31" s="370"/>
      <c r="F31" s="642"/>
      <c r="G31" s="1678"/>
      <c r="H31" s="1679"/>
      <c r="I31" s="1679"/>
      <c r="J31" s="1679"/>
      <c r="K31" s="1680"/>
      <c r="L31" s="740"/>
      <c r="M31" s="741"/>
      <c r="N31" s="742"/>
      <c r="O31" s="678"/>
      <c r="P31" s="679"/>
      <c r="Q31" s="679"/>
      <c r="R31" s="679"/>
      <c r="S31" s="679"/>
      <c r="T31" s="679"/>
      <c r="U31" s="680"/>
      <c r="V31" s="655"/>
      <c r="W31" s="389"/>
      <c r="X31" s="382"/>
      <c r="Y31" s="382"/>
      <c r="Z31" s="382"/>
      <c r="AA31" s="382"/>
      <c r="AB31" s="382"/>
      <c r="AC31" s="382"/>
      <c r="AD31" s="382"/>
      <c r="AE31" s="382"/>
      <c r="AF31" s="382"/>
      <c r="AG31" s="382"/>
      <c r="AH31" s="382"/>
      <c r="AI31" s="382"/>
      <c r="AJ31" s="382"/>
      <c r="AK31" s="382"/>
      <c r="AL31" s="382"/>
      <c r="AM31" s="383"/>
      <c r="AN31" s="1736"/>
      <c r="AO31" s="375"/>
      <c r="AP31" s="376"/>
      <c r="AQ31" s="376"/>
      <c r="AR31" s="376"/>
      <c r="AS31" s="376"/>
      <c r="AT31" s="376"/>
      <c r="AU31" s="377"/>
      <c r="AV31" s="377"/>
      <c r="AW31" s="377"/>
      <c r="AX31" s="378"/>
      <c r="AY31" s="378"/>
      <c r="AZ31" s="378"/>
      <c r="BA31" s="378"/>
      <c r="BB31" s="378"/>
      <c r="BC31" s="378"/>
      <c r="BD31" s="378"/>
      <c r="BE31" s="378"/>
      <c r="BF31" s="378"/>
      <c r="BG31" s="379"/>
    </row>
    <row r="32" spans="1:59" ht="12.75" customHeight="1">
      <c r="A32" s="642"/>
      <c r="B32" s="373" t="s">
        <v>153</v>
      </c>
      <c r="C32" s="372"/>
      <c r="D32" s="371" t="s">
        <v>298</v>
      </c>
      <c r="E32" s="370"/>
      <c r="F32" s="642"/>
      <c r="G32" s="1678"/>
      <c r="H32" s="1679"/>
      <c r="I32" s="1679"/>
      <c r="J32" s="1679"/>
      <c r="K32" s="1680"/>
      <c r="L32" s="734" t="s">
        <v>258</v>
      </c>
      <c r="M32" s="735"/>
      <c r="N32" s="736"/>
      <c r="O32" s="690" t="s">
        <v>259</v>
      </c>
      <c r="P32" s="691"/>
      <c r="Q32" s="691"/>
      <c r="R32" s="691"/>
      <c r="S32" s="691"/>
      <c r="T32" s="691"/>
      <c r="U32" s="692"/>
      <c r="V32" s="655"/>
      <c r="W32" s="389"/>
      <c r="X32" s="382"/>
      <c r="Y32" s="382"/>
      <c r="Z32" s="382"/>
      <c r="AA32" s="382"/>
      <c r="AB32" s="382"/>
      <c r="AC32" s="382"/>
      <c r="AD32" s="382"/>
      <c r="AE32" s="382"/>
      <c r="AF32" s="382"/>
      <c r="AG32" s="382"/>
      <c r="AH32" s="382"/>
      <c r="AI32" s="382"/>
      <c r="AJ32" s="382"/>
      <c r="AK32" s="382"/>
      <c r="AL32" s="382"/>
      <c r="AM32" s="383"/>
      <c r="AN32" s="1736"/>
      <c r="AO32" s="1715" t="s">
        <v>2229</v>
      </c>
      <c r="AP32" s="1716"/>
      <c r="AQ32" s="1716"/>
      <c r="AR32" s="1716"/>
      <c r="AS32" s="1716"/>
      <c r="AT32" s="1716"/>
      <c r="AU32" s="1721" t="s">
        <v>2230</v>
      </c>
      <c r="AV32" s="1721"/>
      <c r="AW32" s="1721"/>
      <c r="AX32" s="1724" t="s">
        <v>2231</v>
      </c>
      <c r="AY32" s="1724"/>
      <c r="AZ32" s="1724"/>
      <c r="BA32" s="1724"/>
      <c r="BB32" s="1724"/>
      <c r="BC32" s="1724"/>
      <c r="BD32" s="1724"/>
      <c r="BE32" s="1724"/>
      <c r="BF32" s="1724"/>
      <c r="BG32" s="1725"/>
    </row>
    <row r="33" spans="1:59" ht="12.75" customHeight="1">
      <c r="A33" s="642"/>
      <c r="B33" s="373" t="s">
        <v>158</v>
      </c>
      <c r="C33" s="372"/>
      <c r="D33" s="371" t="s">
        <v>305</v>
      </c>
      <c r="E33" s="370"/>
      <c r="F33" s="642"/>
      <c r="G33" s="1678"/>
      <c r="H33" s="1679"/>
      <c r="I33" s="1679"/>
      <c r="J33" s="1679"/>
      <c r="K33" s="1680"/>
      <c r="L33" s="737"/>
      <c r="M33" s="738"/>
      <c r="N33" s="739"/>
      <c r="O33" s="675"/>
      <c r="P33" s="676"/>
      <c r="Q33" s="676"/>
      <c r="R33" s="676"/>
      <c r="S33" s="676"/>
      <c r="T33" s="676"/>
      <c r="U33" s="677"/>
      <c r="V33" s="655"/>
      <c r="W33" s="389"/>
      <c r="X33" s="382"/>
      <c r="Y33" s="382"/>
      <c r="Z33" s="382"/>
      <c r="AA33" s="382"/>
      <c r="AB33" s="382"/>
      <c r="AC33" s="382"/>
      <c r="AD33" s="382"/>
      <c r="AE33" s="382"/>
      <c r="AF33" s="382"/>
      <c r="AG33" s="382"/>
      <c r="AH33" s="382"/>
      <c r="AI33" s="382"/>
      <c r="AJ33" s="382"/>
      <c r="AK33" s="382"/>
      <c r="AL33" s="382"/>
      <c r="AM33" s="383"/>
      <c r="AN33" s="1736"/>
      <c r="AO33" s="1715"/>
      <c r="AP33" s="1716"/>
      <c r="AQ33" s="1716"/>
      <c r="AR33" s="1716"/>
      <c r="AS33" s="1716"/>
      <c r="AT33" s="1716"/>
      <c r="AU33" s="1721"/>
      <c r="AV33" s="1721"/>
      <c r="AW33" s="1721"/>
      <c r="AX33" s="1724"/>
      <c r="AY33" s="1724"/>
      <c r="AZ33" s="1724"/>
      <c r="BA33" s="1724"/>
      <c r="BB33" s="1724"/>
      <c r="BC33" s="1724"/>
      <c r="BD33" s="1724"/>
      <c r="BE33" s="1724"/>
      <c r="BF33" s="1724"/>
      <c r="BG33" s="1725"/>
    </row>
    <row r="34" spans="1:59" ht="12.75" customHeight="1">
      <c r="A34" s="642"/>
      <c r="B34" s="373" t="s">
        <v>165</v>
      </c>
      <c r="C34" s="372"/>
      <c r="D34" s="371" t="s">
        <v>314</v>
      </c>
      <c r="E34" s="370"/>
      <c r="F34" s="642"/>
      <c r="G34" s="1678"/>
      <c r="H34" s="1679"/>
      <c r="I34" s="1679"/>
      <c r="J34" s="1679"/>
      <c r="K34" s="1680"/>
      <c r="L34" s="740"/>
      <c r="M34" s="741"/>
      <c r="N34" s="742"/>
      <c r="O34" s="678"/>
      <c r="P34" s="679"/>
      <c r="Q34" s="679"/>
      <c r="R34" s="679"/>
      <c r="S34" s="679"/>
      <c r="T34" s="679"/>
      <c r="U34" s="680"/>
      <c r="V34" s="655"/>
      <c r="W34" s="389"/>
      <c r="X34" s="382"/>
      <c r="Y34" s="382"/>
      <c r="Z34" s="382"/>
      <c r="AA34" s="382"/>
      <c r="AB34" s="382"/>
      <c r="AC34" s="382"/>
      <c r="AD34" s="382"/>
      <c r="AE34" s="382"/>
      <c r="AF34" s="382"/>
      <c r="AG34" s="382"/>
      <c r="AH34" s="382"/>
      <c r="AI34" s="382"/>
      <c r="AJ34" s="382"/>
      <c r="AK34" s="382"/>
      <c r="AL34" s="382"/>
      <c r="AM34" s="383"/>
      <c r="AN34" s="1736"/>
      <c r="AO34" s="1715"/>
      <c r="AP34" s="1716"/>
      <c r="AQ34" s="1716"/>
      <c r="AR34" s="1716"/>
      <c r="AS34" s="1716"/>
      <c r="AT34" s="1716"/>
      <c r="AU34" s="1721"/>
      <c r="AV34" s="1721"/>
      <c r="AW34" s="1721"/>
      <c r="AX34" s="1724"/>
      <c r="AY34" s="1724"/>
      <c r="AZ34" s="1724"/>
      <c r="BA34" s="1724"/>
      <c r="BB34" s="1724"/>
      <c r="BC34" s="1724"/>
      <c r="BD34" s="1724"/>
      <c r="BE34" s="1724"/>
      <c r="BF34" s="1724"/>
      <c r="BG34" s="1725"/>
    </row>
    <row r="35" spans="1:59" ht="12.75" customHeight="1">
      <c r="A35" s="642"/>
      <c r="B35" s="373" t="s">
        <v>170</v>
      </c>
      <c r="C35" s="372"/>
      <c r="D35" s="371" t="s">
        <v>321</v>
      </c>
      <c r="E35" s="370"/>
      <c r="F35" s="642"/>
      <c r="G35" s="1678"/>
      <c r="H35" s="1679"/>
      <c r="I35" s="1679"/>
      <c r="J35" s="1679"/>
      <c r="K35" s="1680"/>
      <c r="L35" s="734" t="s">
        <v>283</v>
      </c>
      <c r="M35" s="735"/>
      <c r="N35" s="736"/>
      <c r="O35" s="690" t="s">
        <v>284</v>
      </c>
      <c r="P35" s="691"/>
      <c r="Q35" s="691"/>
      <c r="R35" s="691"/>
      <c r="S35" s="691"/>
      <c r="T35" s="691"/>
      <c r="U35" s="692"/>
      <c r="V35" s="655"/>
      <c r="W35" s="389"/>
      <c r="X35" s="382"/>
      <c r="Y35" s="382"/>
      <c r="Z35" s="382"/>
      <c r="AA35" s="382"/>
      <c r="AB35" s="382"/>
      <c r="AC35" s="382"/>
      <c r="AD35" s="382"/>
      <c r="AE35" s="382"/>
      <c r="AF35" s="382"/>
      <c r="AG35" s="382"/>
      <c r="AH35" s="382"/>
      <c r="AI35" s="382"/>
      <c r="AJ35" s="382"/>
      <c r="AK35" s="382"/>
      <c r="AL35" s="382"/>
      <c r="AM35" s="383"/>
      <c r="AN35" s="1736"/>
      <c r="AO35" s="1715"/>
      <c r="AP35" s="1716"/>
      <c r="AQ35" s="1716"/>
      <c r="AR35" s="1716"/>
      <c r="AS35" s="1716"/>
      <c r="AT35" s="1716"/>
      <c r="AU35" s="1721"/>
      <c r="AV35" s="1721"/>
      <c r="AW35" s="1721"/>
      <c r="AX35" s="1724"/>
      <c r="AY35" s="1724"/>
      <c r="AZ35" s="1724"/>
      <c r="BA35" s="1724"/>
      <c r="BB35" s="1724"/>
      <c r="BC35" s="1724"/>
      <c r="BD35" s="1724"/>
      <c r="BE35" s="1724"/>
      <c r="BF35" s="1724"/>
      <c r="BG35" s="1725"/>
    </row>
    <row r="36" spans="1:59" ht="12.75" customHeight="1">
      <c r="A36" s="642"/>
      <c r="B36" s="373" t="s">
        <v>179</v>
      </c>
      <c r="C36" s="372"/>
      <c r="D36" s="371" t="s">
        <v>326</v>
      </c>
      <c r="E36" s="370"/>
      <c r="F36" s="642"/>
      <c r="G36" s="1678"/>
      <c r="H36" s="1679"/>
      <c r="I36" s="1679"/>
      <c r="J36" s="1679"/>
      <c r="K36" s="1680"/>
      <c r="L36" s="737"/>
      <c r="M36" s="738"/>
      <c r="N36" s="739"/>
      <c r="O36" s="675"/>
      <c r="P36" s="676"/>
      <c r="Q36" s="676"/>
      <c r="R36" s="676"/>
      <c r="S36" s="676"/>
      <c r="T36" s="676"/>
      <c r="U36" s="677"/>
      <c r="V36" s="655"/>
      <c r="W36" s="389"/>
      <c r="X36" s="382"/>
      <c r="Y36" s="382"/>
      <c r="Z36" s="382"/>
      <c r="AA36" s="382"/>
      <c r="AB36" s="382"/>
      <c r="AC36" s="382"/>
      <c r="AD36" s="382"/>
      <c r="AE36" s="382"/>
      <c r="AF36" s="382"/>
      <c r="AG36" s="382"/>
      <c r="AH36" s="382"/>
      <c r="AI36" s="382"/>
      <c r="AJ36" s="382"/>
      <c r="AK36" s="382"/>
      <c r="AL36" s="382"/>
      <c r="AM36" s="383"/>
      <c r="AN36" s="1736"/>
      <c r="AO36" s="1715"/>
      <c r="AP36" s="1716"/>
      <c r="AQ36" s="1716"/>
      <c r="AR36" s="1716"/>
      <c r="AS36" s="1716"/>
      <c r="AT36" s="1716"/>
      <c r="AU36" s="1721"/>
      <c r="AV36" s="1721"/>
      <c r="AW36" s="1721"/>
      <c r="AX36" s="1724"/>
      <c r="AY36" s="1724"/>
      <c r="AZ36" s="1724"/>
      <c r="BA36" s="1724"/>
      <c r="BB36" s="1724"/>
      <c r="BC36" s="1724"/>
      <c r="BD36" s="1724"/>
      <c r="BE36" s="1724"/>
      <c r="BF36" s="1724"/>
      <c r="BG36" s="1725"/>
    </row>
    <row r="37" spans="1:59" ht="12.75" customHeight="1">
      <c r="A37" s="642"/>
      <c r="B37" s="373" t="s">
        <v>184</v>
      </c>
      <c r="C37" s="372"/>
      <c r="D37" s="371" t="s">
        <v>336</v>
      </c>
      <c r="E37" s="370"/>
      <c r="F37" s="642"/>
      <c r="G37" s="1678"/>
      <c r="H37" s="1679"/>
      <c r="I37" s="1679"/>
      <c r="J37" s="1679"/>
      <c r="K37" s="1680"/>
      <c r="L37" s="740"/>
      <c r="M37" s="741"/>
      <c r="N37" s="742"/>
      <c r="O37" s="678"/>
      <c r="P37" s="679"/>
      <c r="Q37" s="679"/>
      <c r="R37" s="679"/>
      <c r="S37" s="679"/>
      <c r="T37" s="679"/>
      <c r="U37" s="680"/>
      <c r="V37" s="655"/>
      <c r="W37" s="389"/>
      <c r="X37" s="382"/>
      <c r="Y37" s="382"/>
      <c r="Z37" s="382"/>
      <c r="AA37" s="382"/>
      <c r="AB37" s="382"/>
      <c r="AC37" s="382"/>
      <c r="AD37" s="382"/>
      <c r="AE37" s="382"/>
      <c r="AF37" s="382"/>
      <c r="AG37" s="382"/>
      <c r="AH37" s="382"/>
      <c r="AI37" s="382"/>
      <c r="AJ37" s="382"/>
      <c r="AK37" s="382"/>
      <c r="AL37" s="382"/>
      <c r="AM37" s="383"/>
      <c r="AN37" s="1736"/>
      <c r="AO37" s="1715"/>
      <c r="AP37" s="1716"/>
      <c r="AQ37" s="1716"/>
      <c r="AR37" s="1716"/>
      <c r="AS37" s="1716"/>
      <c r="AT37" s="1716"/>
      <c r="AU37" s="1721"/>
      <c r="AV37" s="1721"/>
      <c r="AW37" s="1721"/>
      <c r="AX37" s="1724"/>
      <c r="AY37" s="1724"/>
      <c r="AZ37" s="1724"/>
      <c r="BA37" s="1724"/>
      <c r="BB37" s="1724"/>
      <c r="BC37" s="1724"/>
      <c r="BD37" s="1724"/>
      <c r="BE37" s="1724"/>
      <c r="BF37" s="1724"/>
      <c r="BG37" s="1725"/>
    </row>
    <row r="38" spans="1:59" ht="12.75" customHeight="1">
      <c r="A38" s="642"/>
      <c r="B38" s="373" t="s">
        <v>190</v>
      </c>
      <c r="C38" s="372"/>
      <c r="D38" s="371" t="s">
        <v>341</v>
      </c>
      <c r="E38" s="370"/>
      <c r="F38" s="642"/>
      <c r="G38" s="1678"/>
      <c r="H38" s="1679"/>
      <c r="I38" s="1679"/>
      <c r="J38" s="1679"/>
      <c r="K38" s="1680"/>
      <c r="L38" s="734" t="s">
        <v>307</v>
      </c>
      <c r="M38" s="735"/>
      <c r="N38" s="736"/>
      <c r="O38" s="690" t="s">
        <v>308</v>
      </c>
      <c r="P38" s="691"/>
      <c r="Q38" s="691"/>
      <c r="R38" s="691"/>
      <c r="S38" s="691"/>
      <c r="T38" s="691"/>
      <c r="U38" s="692"/>
      <c r="V38" s="655"/>
      <c r="W38" s="389"/>
      <c r="X38" s="382"/>
      <c r="Y38" s="382"/>
      <c r="Z38" s="382"/>
      <c r="AA38" s="382"/>
      <c r="AB38" s="382"/>
      <c r="AC38" s="382"/>
      <c r="AD38" s="382"/>
      <c r="AE38" s="382"/>
      <c r="AF38" s="382"/>
      <c r="AG38" s="382"/>
      <c r="AH38" s="382"/>
      <c r="AI38" s="382"/>
      <c r="AJ38" s="382"/>
      <c r="AK38" s="382"/>
      <c r="AL38" s="382"/>
      <c r="AM38" s="383"/>
      <c r="AN38" s="1736"/>
      <c r="AO38" s="1715"/>
      <c r="AP38" s="1716"/>
      <c r="AQ38" s="1716"/>
      <c r="AR38" s="1716"/>
      <c r="AS38" s="1716"/>
      <c r="AT38" s="1716"/>
      <c r="AU38" s="1721"/>
      <c r="AV38" s="1721"/>
      <c r="AW38" s="1721"/>
      <c r="AX38" s="1724"/>
      <c r="AY38" s="1724"/>
      <c r="AZ38" s="1724"/>
      <c r="BA38" s="1724"/>
      <c r="BB38" s="1724"/>
      <c r="BC38" s="1724"/>
      <c r="BD38" s="1724"/>
      <c r="BE38" s="1724"/>
      <c r="BF38" s="1724"/>
      <c r="BG38" s="1725"/>
    </row>
    <row r="39" spans="1:59" ht="12.75" customHeight="1">
      <c r="A39" s="642"/>
      <c r="B39" s="373" t="s">
        <v>194</v>
      </c>
      <c r="C39" s="372"/>
      <c r="D39" s="371" t="s">
        <v>346</v>
      </c>
      <c r="E39" s="370"/>
      <c r="F39" s="642"/>
      <c r="G39" s="1678"/>
      <c r="H39" s="1679"/>
      <c r="I39" s="1679"/>
      <c r="J39" s="1679"/>
      <c r="K39" s="1680"/>
      <c r="L39" s="737"/>
      <c r="M39" s="738"/>
      <c r="N39" s="739"/>
      <c r="O39" s="675"/>
      <c r="P39" s="676"/>
      <c r="Q39" s="676"/>
      <c r="R39" s="676"/>
      <c r="S39" s="676"/>
      <c r="T39" s="676"/>
      <c r="U39" s="677"/>
      <c r="V39" s="655"/>
      <c r="W39" s="389"/>
      <c r="X39" s="382"/>
      <c r="Y39" s="382"/>
      <c r="Z39" s="382"/>
      <c r="AA39" s="382"/>
      <c r="AB39" s="382"/>
      <c r="AC39" s="382"/>
      <c r="AD39" s="382"/>
      <c r="AE39" s="382"/>
      <c r="AF39" s="382"/>
      <c r="AG39" s="382"/>
      <c r="AH39" s="382"/>
      <c r="AI39" s="382"/>
      <c r="AJ39" s="382"/>
      <c r="AK39" s="382"/>
      <c r="AL39" s="382"/>
      <c r="AM39" s="383"/>
      <c r="AN39" s="1736"/>
      <c r="AO39" s="1715"/>
      <c r="AP39" s="1716"/>
      <c r="AQ39" s="1716"/>
      <c r="AR39" s="1716"/>
      <c r="AS39" s="1716"/>
      <c r="AT39" s="1716"/>
      <c r="AU39" s="1721"/>
      <c r="AV39" s="1721"/>
      <c r="AW39" s="1721"/>
      <c r="AX39" s="1724"/>
      <c r="AY39" s="1724"/>
      <c r="AZ39" s="1724"/>
      <c r="BA39" s="1724"/>
      <c r="BB39" s="1724"/>
      <c r="BC39" s="1724"/>
      <c r="BD39" s="1724"/>
      <c r="BE39" s="1724"/>
      <c r="BF39" s="1724"/>
      <c r="BG39" s="1725"/>
    </row>
    <row r="40" spans="1:59" ht="12.75" customHeight="1">
      <c r="A40" s="642"/>
      <c r="B40" s="373" t="s">
        <v>201</v>
      </c>
      <c r="C40" s="372"/>
      <c r="D40" s="371" t="s">
        <v>350</v>
      </c>
      <c r="E40" s="370"/>
      <c r="F40" s="642"/>
      <c r="G40" s="1678"/>
      <c r="H40" s="1679"/>
      <c r="I40" s="1679"/>
      <c r="J40" s="1679"/>
      <c r="K40" s="1680"/>
      <c r="L40" s="740"/>
      <c r="M40" s="741"/>
      <c r="N40" s="742"/>
      <c r="O40" s="678"/>
      <c r="P40" s="679"/>
      <c r="Q40" s="679"/>
      <c r="R40" s="679"/>
      <c r="S40" s="679"/>
      <c r="T40" s="679"/>
      <c r="U40" s="680"/>
      <c r="V40" s="655"/>
      <c r="W40" s="389"/>
      <c r="X40" s="382"/>
      <c r="Y40" s="382"/>
      <c r="Z40" s="382"/>
      <c r="AA40" s="382"/>
      <c r="AB40" s="382"/>
      <c r="AC40" s="382"/>
      <c r="AD40" s="382"/>
      <c r="AE40" s="382"/>
      <c r="AF40" s="382"/>
      <c r="AG40" s="382"/>
      <c r="AH40" s="382"/>
      <c r="AI40" s="382"/>
      <c r="AJ40" s="382"/>
      <c r="AK40" s="382"/>
      <c r="AL40" s="382"/>
      <c r="AM40" s="383"/>
      <c r="AN40" s="1736"/>
      <c r="AO40" s="1715"/>
      <c r="AP40" s="1716"/>
      <c r="AQ40" s="1716"/>
      <c r="AR40" s="1716"/>
      <c r="AS40" s="1716"/>
      <c r="AT40" s="1716"/>
      <c r="AU40" s="1721"/>
      <c r="AV40" s="1721"/>
      <c r="AW40" s="1721"/>
      <c r="AX40" s="1724"/>
      <c r="AY40" s="1724"/>
      <c r="AZ40" s="1724"/>
      <c r="BA40" s="1724"/>
      <c r="BB40" s="1724"/>
      <c r="BC40" s="1724"/>
      <c r="BD40" s="1724"/>
      <c r="BE40" s="1724"/>
      <c r="BF40" s="1724"/>
      <c r="BG40" s="1725"/>
    </row>
    <row r="41" spans="1:59" ht="12.75" customHeight="1">
      <c r="A41" s="642"/>
      <c r="B41" s="373" t="s">
        <v>206</v>
      </c>
      <c r="C41" s="372"/>
      <c r="D41" s="371" t="s">
        <v>354</v>
      </c>
      <c r="E41" s="370"/>
      <c r="F41" s="642"/>
      <c r="G41" s="1678"/>
      <c r="H41" s="1679"/>
      <c r="I41" s="1679"/>
      <c r="J41" s="1679"/>
      <c r="K41" s="1680"/>
      <c r="L41" s="734" t="s">
        <v>328</v>
      </c>
      <c r="M41" s="735"/>
      <c r="N41" s="736"/>
      <c r="O41" s="690" t="s">
        <v>329</v>
      </c>
      <c r="P41" s="691"/>
      <c r="Q41" s="691"/>
      <c r="R41" s="691"/>
      <c r="S41" s="691"/>
      <c r="T41" s="691"/>
      <c r="U41" s="692"/>
      <c r="V41" s="655"/>
      <c r="W41" s="389"/>
      <c r="X41" s="382"/>
      <c r="Y41" s="382"/>
      <c r="Z41" s="382"/>
      <c r="AA41" s="382"/>
      <c r="AB41" s="382"/>
      <c r="AC41" s="382"/>
      <c r="AD41" s="382"/>
      <c r="AE41" s="382"/>
      <c r="AF41" s="382"/>
      <c r="AG41" s="382"/>
      <c r="AH41" s="382"/>
      <c r="AI41" s="382"/>
      <c r="AJ41" s="382"/>
      <c r="AK41" s="382"/>
      <c r="AL41" s="382"/>
      <c r="AM41" s="383"/>
      <c r="AN41" s="1736"/>
      <c r="AO41" s="1715"/>
      <c r="AP41" s="1716"/>
      <c r="AQ41" s="1716"/>
      <c r="AR41" s="1716"/>
      <c r="AS41" s="1716"/>
      <c r="AT41" s="1716"/>
      <c r="AU41" s="1721"/>
      <c r="AV41" s="1721"/>
      <c r="AW41" s="1721"/>
      <c r="AX41" s="1724"/>
      <c r="AY41" s="1724"/>
      <c r="AZ41" s="1724"/>
      <c r="BA41" s="1724"/>
      <c r="BB41" s="1724"/>
      <c r="BC41" s="1724"/>
      <c r="BD41" s="1724"/>
      <c r="BE41" s="1724"/>
      <c r="BF41" s="1724"/>
      <c r="BG41" s="1725"/>
    </row>
    <row r="42" spans="1:59" ht="12.75" customHeight="1">
      <c r="A42" s="642"/>
      <c r="B42" s="373" t="s">
        <v>214</v>
      </c>
      <c r="C42" s="372"/>
      <c r="D42" s="371" t="s">
        <v>358</v>
      </c>
      <c r="E42" s="370"/>
      <c r="F42" s="642"/>
      <c r="G42" s="1678"/>
      <c r="H42" s="1679"/>
      <c r="I42" s="1679"/>
      <c r="J42" s="1679"/>
      <c r="K42" s="1680"/>
      <c r="L42" s="737"/>
      <c r="M42" s="738"/>
      <c r="N42" s="739"/>
      <c r="O42" s="675"/>
      <c r="P42" s="676"/>
      <c r="Q42" s="676"/>
      <c r="R42" s="676"/>
      <c r="S42" s="676"/>
      <c r="T42" s="676"/>
      <c r="U42" s="677"/>
      <c r="V42" s="655"/>
      <c r="W42" s="390"/>
      <c r="X42" s="384"/>
      <c r="Y42" s="384"/>
      <c r="Z42" s="384"/>
      <c r="AA42" s="384"/>
      <c r="AB42" s="384"/>
      <c r="AC42" s="384"/>
      <c r="AD42" s="384"/>
      <c r="AE42" s="384"/>
      <c r="AF42" s="384"/>
      <c r="AG42" s="384"/>
      <c r="AH42" s="384"/>
      <c r="AI42" s="384"/>
      <c r="AJ42" s="384"/>
      <c r="AK42" s="384"/>
      <c r="AL42" s="384"/>
      <c r="AM42" s="385"/>
      <c r="AN42" s="1736"/>
      <c r="AO42" s="1717"/>
      <c r="AP42" s="1718"/>
      <c r="AQ42" s="1718"/>
      <c r="AR42" s="1718"/>
      <c r="AS42" s="1718"/>
      <c r="AT42" s="1718"/>
      <c r="AU42" s="1722"/>
      <c r="AV42" s="1722"/>
      <c r="AW42" s="1722"/>
      <c r="AX42" s="1737"/>
      <c r="AY42" s="1737"/>
      <c r="AZ42" s="1737"/>
      <c r="BA42" s="1737"/>
      <c r="BB42" s="1737"/>
      <c r="BC42" s="1737"/>
      <c r="BD42" s="1737"/>
      <c r="BE42" s="1737"/>
      <c r="BF42" s="1737"/>
      <c r="BG42" s="1738"/>
    </row>
    <row r="43" spans="1:59" ht="13.5" customHeight="1" thickBot="1">
      <c r="A43" s="642"/>
      <c r="B43" s="369" t="s">
        <v>219</v>
      </c>
      <c r="C43" s="368"/>
      <c r="D43" s="367" t="s">
        <v>362</v>
      </c>
      <c r="E43" s="366"/>
      <c r="F43" s="642"/>
      <c r="G43" s="1681"/>
      <c r="H43" s="1682"/>
      <c r="I43" s="1682"/>
      <c r="J43" s="1682"/>
      <c r="K43" s="1683"/>
      <c r="L43" s="769"/>
      <c r="M43" s="770"/>
      <c r="N43" s="771"/>
      <c r="O43" s="1672"/>
      <c r="P43" s="1673"/>
      <c r="Q43" s="1673"/>
      <c r="R43" s="1673"/>
      <c r="S43" s="1673"/>
      <c r="T43" s="1673"/>
      <c r="U43" s="1674"/>
      <c r="V43" s="656"/>
      <c r="W43" s="391"/>
      <c r="X43" s="386"/>
      <c r="Y43" s="386"/>
      <c r="Z43" s="386"/>
      <c r="AA43" s="386"/>
      <c r="AB43" s="386"/>
      <c r="AC43" s="386"/>
      <c r="AD43" s="386"/>
      <c r="AE43" s="386"/>
      <c r="AF43" s="386"/>
      <c r="AG43" s="386"/>
      <c r="AH43" s="386"/>
      <c r="AI43" s="386"/>
      <c r="AJ43" s="386"/>
      <c r="AK43" s="386"/>
      <c r="AL43" s="386"/>
      <c r="AM43" s="387"/>
      <c r="AN43" s="1736"/>
      <c r="AO43" s="1719"/>
      <c r="AP43" s="1720"/>
      <c r="AQ43" s="1720"/>
      <c r="AR43" s="1720"/>
      <c r="AS43" s="1720"/>
      <c r="AT43" s="1720"/>
      <c r="AU43" s="1723"/>
      <c r="AV43" s="1723"/>
      <c r="AW43" s="1723"/>
      <c r="AX43" s="1739"/>
      <c r="AY43" s="1739"/>
      <c r="AZ43" s="1739"/>
      <c r="BA43" s="1739"/>
      <c r="BB43" s="1739"/>
      <c r="BC43" s="1739"/>
      <c r="BD43" s="1739"/>
      <c r="BE43" s="1739"/>
      <c r="BF43" s="1739"/>
      <c r="BG43" s="1740"/>
    </row>
    <row r="44" spans="1:59" ht="13.5" customHeight="1"/>
    <row r="45" spans="1:59" ht="13.5" customHeight="1"/>
    <row r="46" spans="1:59" ht="13.5" customHeight="1"/>
    <row r="47" spans="1:59" ht="13.5" customHeight="1"/>
    <row r="48" spans="1:59"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4.25" customHeight="1"/>
    <row r="78" ht="12.75" customHeight="1"/>
  </sheetData>
  <mergeCells count="74">
    <mergeCell ref="A2:A43"/>
    <mergeCell ref="D9:E9"/>
    <mergeCell ref="B5:BG5"/>
    <mergeCell ref="AN7:AN43"/>
    <mergeCell ref="AX32:BG43"/>
    <mergeCell ref="AO26:AT30"/>
    <mergeCell ref="AU26:AW30"/>
    <mergeCell ref="BC2:BG2"/>
    <mergeCell ref="BC3:BG3"/>
    <mergeCell ref="BC4:BG4"/>
    <mergeCell ref="AV2:BB2"/>
    <mergeCell ref="AV3:BB3"/>
    <mergeCell ref="AV4:BB4"/>
    <mergeCell ref="AX26:BG30"/>
    <mergeCell ref="AO19:AT21"/>
    <mergeCell ref="AO22:AT24"/>
    <mergeCell ref="AU19:AW21"/>
    <mergeCell ref="AU22:AW24"/>
    <mergeCell ref="AX19:BG21"/>
    <mergeCell ref="AX22:BG24"/>
    <mergeCell ref="AO7:BG7"/>
    <mergeCell ref="AO8:BG8"/>
    <mergeCell ref="AO9:BG11"/>
    <mergeCell ref="AO16:AT18"/>
    <mergeCell ref="AU16:AW18"/>
    <mergeCell ref="AO12:AT15"/>
    <mergeCell ref="AU12:AW15"/>
    <mergeCell ref="AX12:BG15"/>
    <mergeCell ref="AX16:BG18"/>
    <mergeCell ref="G9:K14"/>
    <mergeCell ref="L15:U16"/>
    <mergeCell ref="L17:U18"/>
    <mergeCell ref="L19:U20"/>
    <mergeCell ref="B1:AM1"/>
    <mergeCell ref="G7:AM7"/>
    <mergeCell ref="G8:U8"/>
    <mergeCell ref="B7:E7"/>
    <mergeCell ref="B8:E8"/>
    <mergeCell ref="F7:F43"/>
    <mergeCell ref="B2:D4"/>
    <mergeCell ref="E2:AU4"/>
    <mergeCell ref="B6:BG6"/>
    <mergeCell ref="B9:C9"/>
    <mergeCell ref="AO32:AT43"/>
    <mergeCell ref="AU32:AW43"/>
    <mergeCell ref="L38:N40"/>
    <mergeCell ref="O38:U40"/>
    <mergeCell ref="G29:K43"/>
    <mergeCell ref="G21:K28"/>
    <mergeCell ref="G15:K20"/>
    <mergeCell ref="W8:AL8"/>
    <mergeCell ref="V8:V43"/>
    <mergeCell ref="B25:E26"/>
    <mergeCell ref="L23:U25"/>
    <mergeCell ref="B27:C27"/>
    <mergeCell ref="D27:E27"/>
    <mergeCell ref="L21:U22"/>
    <mergeCell ref="L26:U28"/>
    <mergeCell ref="L29:N31"/>
    <mergeCell ref="L32:N34"/>
    <mergeCell ref="L35:N37"/>
    <mergeCell ref="O29:U31"/>
    <mergeCell ref="O32:U34"/>
    <mergeCell ref="O35:U37"/>
    <mergeCell ref="L41:N43"/>
    <mergeCell ref="O41:U43"/>
    <mergeCell ref="AB13:AK16"/>
    <mergeCell ref="AB17:AK20"/>
    <mergeCell ref="AB9:AK10"/>
    <mergeCell ref="AB11:AK12"/>
    <mergeCell ref="L9:U14"/>
    <mergeCell ref="W9:AA12"/>
    <mergeCell ref="W13:AA16"/>
    <mergeCell ref="W17:AA20"/>
  </mergeCells>
  <pageMargins left="0.7" right="0.7" top="0.75" bottom="0.75" header="0.3" footer="0.3"/>
  <pageSetup scale="50"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tabColor rgb="FFFF0000"/>
  </sheetPr>
  <dimension ref="A1:AN149"/>
  <sheetViews>
    <sheetView showGridLines="0" topLeftCell="A30" workbookViewId="0">
      <selection activeCell="F39" sqref="F39"/>
    </sheetView>
  </sheetViews>
  <sheetFormatPr defaultColWidth="11.42578125" defaultRowHeight="12.75"/>
  <cols>
    <col min="1" max="1" width="48.140625" customWidth="1"/>
    <col min="2" max="2" width="56.42578125" customWidth="1"/>
    <col min="3" max="3" width="22.7109375" customWidth="1"/>
    <col min="4" max="4" width="20.42578125" customWidth="1"/>
    <col min="5" max="5" width="30.42578125" customWidth="1"/>
    <col min="6" max="6" width="28.7109375" customWidth="1"/>
    <col min="7" max="7" width="26.42578125" customWidth="1"/>
    <col min="8" max="8" width="16" customWidth="1"/>
    <col min="9" max="9" width="41.42578125" customWidth="1"/>
    <col min="10" max="11" width="30.42578125" customWidth="1"/>
    <col min="12" max="12" width="11" customWidth="1"/>
    <col min="13" max="13" width="12.140625" customWidth="1"/>
    <col min="15" max="16" width="28.7109375" customWidth="1"/>
    <col min="18" max="18" width="21.42578125" customWidth="1"/>
    <col min="19" max="19" width="17.7109375" customWidth="1"/>
    <col min="20" max="20" width="24.85546875" customWidth="1"/>
    <col min="21" max="21" width="22.42578125" customWidth="1"/>
    <col min="22" max="22" width="17.7109375" customWidth="1"/>
    <col min="23" max="23" width="28.42578125" customWidth="1"/>
    <col min="24" max="24" width="17" customWidth="1"/>
    <col min="25" max="46" width="28.42578125" customWidth="1"/>
  </cols>
  <sheetData>
    <row r="1" spans="1:31" ht="15.75">
      <c r="A1" s="249"/>
      <c r="B1" s="249"/>
      <c r="C1" s="249"/>
      <c r="D1" s="249"/>
      <c r="E1" s="249"/>
      <c r="F1" s="1756" t="s">
        <v>2232</v>
      </c>
      <c r="G1" s="1756"/>
      <c r="H1" s="1756"/>
      <c r="I1" s="1756"/>
      <c r="J1" s="1756"/>
      <c r="K1" s="250"/>
      <c r="L1" s="250"/>
      <c r="M1" s="250"/>
      <c r="N1" s="249"/>
      <c r="O1" s="249"/>
      <c r="P1" s="249"/>
      <c r="Q1" s="249"/>
      <c r="R1" s="249"/>
      <c r="S1" s="249"/>
      <c r="T1" s="249"/>
      <c r="U1" s="249"/>
      <c r="V1" s="249"/>
      <c r="W1" s="249"/>
      <c r="X1" s="249"/>
      <c r="Y1" s="249"/>
      <c r="Z1" s="249"/>
      <c r="AA1" s="249"/>
      <c r="AB1" s="249"/>
      <c r="AC1" s="249"/>
    </row>
    <row r="2" spans="1:31" ht="30.75" customHeight="1">
      <c r="A2" s="249" t="s">
        <v>2233</v>
      </c>
      <c r="B2" s="249"/>
      <c r="C2" s="249"/>
      <c r="D2" s="249"/>
      <c r="E2" s="1763" t="s">
        <v>2169</v>
      </c>
      <c r="F2" s="1763"/>
      <c r="G2" s="251" t="s">
        <v>307</v>
      </c>
      <c r="H2" s="251"/>
      <c r="I2" s="249"/>
      <c r="J2" s="249"/>
      <c r="K2" s="249"/>
      <c r="L2" s="249"/>
      <c r="M2" s="249"/>
      <c r="N2" s="249"/>
      <c r="O2" s="249"/>
      <c r="P2" s="249"/>
      <c r="Q2" s="249"/>
      <c r="R2" s="249" t="s">
        <v>562</v>
      </c>
      <c r="S2" s="252">
        <f>'CALIFICACIÓN DE LOS CONTROLES'!H63</f>
        <v>0</v>
      </c>
      <c r="T2" s="249">
        <f>'CALIFICACIÓN DE LOS CONTROLES'!J63</f>
        <v>0</v>
      </c>
      <c r="U2" s="249"/>
      <c r="V2" s="249"/>
      <c r="W2" s="249"/>
      <c r="X2" s="249"/>
      <c r="Y2" s="249"/>
      <c r="Z2" s="249"/>
      <c r="AA2" s="249"/>
      <c r="AB2" s="249"/>
      <c r="AC2" s="249"/>
    </row>
    <row r="3" spans="1:31" ht="15.75" customHeight="1">
      <c r="A3" s="249" t="s">
        <v>594</v>
      </c>
      <c r="B3" s="252" t="s">
        <v>2234</v>
      </c>
      <c r="C3" s="249" t="s">
        <v>2235</v>
      </c>
      <c r="D3" s="249"/>
      <c r="E3" s="253">
        <v>1</v>
      </c>
      <c r="F3" s="254" t="s">
        <v>2236</v>
      </c>
      <c r="G3" s="255" t="s">
        <v>597</v>
      </c>
      <c r="H3" s="254" t="s">
        <v>1915</v>
      </c>
      <c r="I3" s="256" t="s">
        <v>2237</v>
      </c>
      <c r="J3" s="257" t="s">
        <v>2238</v>
      </c>
      <c r="K3" s="251"/>
      <c r="L3" s="251"/>
      <c r="M3" s="251"/>
      <c r="N3" s="249"/>
      <c r="O3" s="249"/>
      <c r="P3" s="249"/>
      <c r="Q3" s="249"/>
      <c r="R3" s="249" t="s">
        <v>563</v>
      </c>
      <c r="S3" s="249">
        <v>5</v>
      </c>
      <c r="T3" s="249">
        <f>S3-$S$2</f>
        <v>5</v>
      </c>
      <c r="U3" s="249" t="str">
        <f>VLOOKUP(T3,'PROBABILIDAD - IMPACTO'!$B$7:$C$11,2,FALSE)</f>
        <v>Casi Seguro</v>
      </c>
      <c r="V3" s="249">
        <v>3</v>
      </c>
      <c r="W3" s="249" t="str">
        <f>CONCATENATE(U3,"3 MODERADO")</f>
        <v>Casi Seguro3 MODERADO</v>
      </c>
      <c r="X3" s="249"/>
      <c r="Y3" s="249"/>
      <c r="Z3" s="249"/>
      <c r="AA3" s="249"/>
      <c r="AB3" s="249"/>
      <c r="AC3" s="249"/>
    </row>
    <row r="4" spans="1:31" ht="15.75" customHeight="1">
      <c r="A4" s="249" t="s">
        <v>585</v>
      </c>
      <c r="B4" s="249" t="s">
        <v>825</v>
      </c>
      <c r="C4" s="249"/>
      <c r="D4" s="249"/>
      <c r="E4" s="253">
        <v>0.8</v>
      </c>
      <c r="F4" s="258" t="s">
        <v>2239</v>
      </c>
      <c r="G4" s="255" t="s">
        <v>699</v>
      </c>
      <c r="H4" s="258" t="s">
        <v>1918</v>
      </c>
      <c r="I4" s="256" t="s">
        <v>2240</v>
      </c>
      <c r="J4" s="257" t="s">
        <v>2241</v>
      </c>
      <c r="K4" s="251"/>
      <c r="L4" s="251"/>
      <c r="M4" s="251"/>
      <c r="N4" s="249"/>
      <c r="O4" s="249"/>
      <c r="P4" s="249"/>
      <c r="Q4" s="249"/>
      <c r="R4" s="249"/>
      <c r="S4" s="249">
        <v>4</v>
      </c>
      <c r="T4" s="249">
        <f t="shared" ref="T4:T7" si="0">S4-$S$2</f>
        <v>4</v>
      </c>
      <c r="U4" s="249" t="str">
        <f>VLOOKUP(T4,'PROBABILIDAD - IMPACTO'!$B$7:$C$11,2,FALSE)</f>
        <v>Probable</v>
      </c>
      <c r="V4" s="249">
        <v>3</v>
      </c>
      <c r="W4" s="249"/>
      <c r="X4" s="249"/>
      <c r="Y4" s="249"/>
      <c r="Z4" s="249"/>
      <c r="AA4" s="249"/>
      <c r="AB4" s="249"/>
      <c r="AC4" s="249"/>
    </row>
    <row r="5" spans="1:31" ht="15.75" customHeight="1">
      <c r="A5" s="249" t="s">
        <v>736</v>
      </c>
      <c r="B5" s="249" t="s">
        <v>1163</v>
      </c>
      <c r="C5" s="249">
        <v>1</v>
      </c>
      <c r="D5" s="249" t="s">
        <v>1989</v>
      </c>
      <c r="E5" s="253">
        <v>0.6</v>
      </c>
      <c r="F5" s="259" t="s">
        <v>2242</v>
      </c>
      <c r="G5" s="255" t="s">
        <v>847</v>
      </c>
      <c r="H5" s="259" t="s">
        <v>1921</v>
      </c>
      <c r="I5" s="256" t="s">
        <v>2243</v>
      </c>
      <c r="J5" s="257" t="s">
        <v>2244</v>
      </c>
      <c r="K5" s="251"/>
      <c r="L5" s="251"/>
      <c r="M5" s="251"/>
      <c r="N5" s="249"/>
      <c r="O5" s="249"/>
      <c r="P5" s="249"/>
      <c r="Q5" s="249"/>
      <c r="R5" s="249"/>
      <c r="S5" s="249">
        <v>3</v>
      </c>
      <c r="T5" s="249">
        <f t="shared" si="0"/>
        <v>3</v>
      </c>
      <c r="U5" s="249" t="str">
        <f>VLOOKUP(T5,'PROBABILIDAD - IMPACTO'!$B$7:$C$11,2,FALSE)</f>
        <v>Posible</v>
      </c>
      <c r="V5" s="249">
        <v>3</v>
      </c>
      <c r="W5" s="249"/>
      <c r="X5" s="249"/>
      <c r="Y5" s="249"/>
      <c r="Z5" s="249"/>
      <c r="AA5" s="249"/>
      <c r="AB5" s="249"/>
      <c r="AC5" s="249"/>
    </row>
    <row r="6" spans="1:31" ht="15.75" customHeight="1">
      <c r="A6" s="249" t="s">
        <v>778</v>
      </c>
      <c r="B6" s="249" t="s">
        <v>1759</v>
      </c>
      <c r="C6" s="249">
        <v>2</v>
      </c>
      <c r="D6" s="249" t="s">
        <v>1989</v>
      </c>
      <c r="E6" s="253">
        <v>0.4</v>
      </c>
      <c r="F6" s="260" t="s">
        <v>2245</v>
      </c>
      <c r="G6" s="255" t="s">
        <v>678</v>
      </c>
      <c r="H6" s="260" t="s">
        <v>1955</v>
      </c>
      <c r="I6" s="256" t="s">
        <v>2246</v>
      </c>
      <c r="J6" s="261" t="s">
        <v>2247</v>
      </c>
      <c r="K6" s="251"/>
      <c r="L6" s="251"/>
      <c r="M6" s="251"/>
      <c r="N6" s="249"/>
      <c r="O6" s="249"/>
      <c r="P6" s="249"/>
      <c r="Q6" s="249"/>
      <c r="R6" s="249"/>
      <c r="S6" s="249">
        <v>2</v>
      </c>
      <c r="T6" s="249">
        <f t="shared" si="0"/>
        <v>2</v>
      </c>
      <c r="U6" s="249" t="str">
        <f>VLOOKUP(T6,'PROBABILIDAD - IMPACTO'!$B$7:$C$11,2,FALSE)</f>
        <v>Improbable</v>
      </c>
      <c r="V6" s="249">
        <v>3</v>
      </c>
      <c r="W6" s="249"/>
      <c r="X6" s="249"/>
      <c r="Y6" s="249"/>
      <c r="Z6" s="249"/>
      <c r="AA6" s="249"/>
      <c r="AB6" s="249"/>
      <c r="AC6" s="249"/>
    </row>
    <row r="7" spans="1:31" ht="15.75" customHeight="1">
      <c r="A7" s="249" t="s">
        <v>822</v>
      </c>
      <c r="B7" s="249" t="s">
        <v>973</v>
      </c>
      <c r="C7" s="249">
        <v>3</v>
      </c>
      <c r="D7" s="249" t="s">
        <v>1989</v>
      </c>
      <c r="E7" s="253">
        <v>0.2</v>
      </c>
      <c r="F7" s="262" t="s">
        <v>2248</v>
      </c>
      <c r="G7" s="255" t="s">
        <v>2249</v>
      </c>
      <c r="H7" s="262" t="s">
        <v>2250</v>
      </c>
      <c r="I7" s="256" t="s">
        <v>2251</v>
      </c>
      <c r="J7" s="261" t="s">
        <v>2252</v>
      </c>
      <c r="K7" s="251"/>
      <c r="L7" s="251"/>
      <c r="M7" s="251"/>
      <c r="N7" s="249"/>
      <c r="O7" s="249"/>
      <c r="P7" s="249"/>
      <c r="Q7" s="249"/>
      <c r="R7" s="249"/>
      <c r="S7" s="249">
        <v>1</v>
      </c>
      <c r="T7" s="249">
        <f t="shared" si="0"/>
        <v>1</v>
      </c>
      <c r="U7" s="249" t="str">
        <f>VLOOKUP(T7,'PROBABILIDAD - IMPACTO'!$B$7:$C$11,2,FALSE)</f>
        <v>Rara vez</v>
      </c>
      <c r="V7" s="249">
        <v>3</v>
      </c>
      <c r="W7" s="249"/>
      <c r="X7" s="249"/>
      <c r="Y7" s="249"/>
      <c r="Z7" s="249"/>
      <c r="AA7" s="249"/>
      <c r="AB7" s="249"/>
      <c r="AC7" s="249"/>
    </row>
    <row r="8" spans="1:31" ht="15.75" customHeight="1">
      <c r="A8" s="249" t="s">
        <v>891</v>
      </c>
      <c r="B8" s="249" t="s">
        <v>957</v>
      </c>
      <c r="C8" s="249">
        <v>4</v>
      </c>
      <c r="D8" s="249" t="s">
        <v>1989</v>
      </c>
      <c r="E8" s="249"/>
      <c r="F8" s="249"/>
      <c r="G8" s="255" t="s">
        <v>2253</v>
      </c>
      <c r="H8" s="259" t="s">
        <v>1921</v>
      </c>
      <c r="I8" s="256" t="s">
        <v>2254</v>
      </c>
      <c r="J8" s="257" t="s">
        <v>2241</v>
      </c>
      <c r="K8" s="251"/>
      <c r="L8" s="251"/>
      <c r="M8" s="251"/>
      <c r="N8" s="249"/>
      <c r="O8" s="249"/>
      <c r="P8" s="249"/>
      <c r="Q8" s="249"/>
      <c r="R8" s="249"/>
      <c r="S8" s="249"/>
      <c r="T8" s="249"/>
      <c r="U8" s="249"/>
      <c r="V8" s="249"/>
      <c r="W8" s="249"/>
      <c r="X8" s="249"/>
      <c r="Y8" s="249"/>
      <c r="Z8" s="249"/>
      <c r="AA8" s="249"/>
      <c r="AB8" s="249"/>
      <c r="AC8" s="249"/>
      <c r="AE8" s="263"/>
    </row>
    <row r="9" spans="1:31" ht="15.75" customHeight="1">
      <c r="A9" s="249" t="s">
        <v>971</v>
      </c>
      <c r="B9" s="249" t="s">
        <v>588</v>
      </c>
      <c r="C9" s="249">
        <v>5</v>
      </c>
      <c r="D9" s="249" t="s">
        <v>1989</v>
      </c>
      <c r="E9" s="249"/>
      <c r="F9" s="249"/>
      <c r="G9" s="255" t="s">
        <v>2255</v>
      </c>
      <c r="H9" s="258" t="s">
        <v>1918</v>
      </c>
      <c r="I9" s="256" t="s">
        <v>2256</v>
      </c>
      <c r="J9" s="257" t="s">
        <v>2257</v>
      </c>
      <c r="K9" s="251"/>
      <c r="L9" s="251"/>
      <c r="M9" s="251"/>
      <c r="N9" s="249"/>
      <c r="O9" s="249"/>
      <c r="P9" s="249"/>
      <c r="Q9" s="249"/>
      <c r="R9" s="249"/>
      <c r="S9" s="249"/>
      <c r="T9" s="249"/>
      <c r="U9" s="249"/>
      <c r="V9" s="249"/>
      <c r="W9" s="249"/>
      <c r="X9" s="249"/>
      <c r="Y9" s="249"/>
      <c r="Z9" s="249"/>
      <c r="AA9" s="249"/>
      <c r="AB9" s="249"/>
      <c r="AC9" s="249"/>
      <c r="AE9" s="263"/>
    </row>
    <row r="10" spans="1:31" ht="15.75" customHeight="1">
      <c r="A10" s="249" t="s">
        <v>1024</v>
      </c>
      <c r="B10" s="249" t="s">
        <v>626</v>
      </c>
      <c r="C10" s="249">
        <v>6</v>
      </c>
      <c r="D10" s="249" t="s">
        <v>1989</v>
      </c>
      <c r="E10" s="249"/>
      <c r="F10" s="249"/>
      <c r="G10" s="255" t="s">
        <v>2258</v>
      </c>
      <c r="H10" s="254" t="s">
        <v>1915</v>
      </c>
      <c r="I10" s="256" t="s">
        <v>2259</v>
      </c>
      <c r="J10" s="261" t="s">
        <v>2260</v>
      </c>
      <c r="K10" s="251"/>
      <c r="L10" s="251"/>
      <c r="M10" s="251"/>
      <c r="N10" s="249"/>
      <c r="O10" s="249"/>
      <c r="P10" s="249"/>
      <c r="Q10" s="249"/>
      <c r="R10" s="249"/>
      <c r="S10" s="249"/>
      <c r="T10" s="249"/>
      <c r="U10" s="249"/>
      <c r="V10" s="249"/>
      <c r="W10" s="249"/>
      <c r="X10" s="249"/>
      <c r="Y10" s="249"/>
      <c r="Z10" s="249"/>
      <c r="AA10" s="249"/>
      <c r="AB10" s="249"/>
      <c r="AC10" s="249"/>
      <c r="AE10" s="263"/>
    </row>
    <row r="11" spans="1:31" ht="15" customHeight="1">
      <c r="A11" s="249" t="s">
        <v>1072</v>
      </c>
      <c r="B11" s="249" t="s">
        <v>780</v>
      </c>
      <c r="C11" s="249">
        <v>7</v>
      </c>
      <c r="D11" s="249" t="s">
        <v>1989</v>
      </c>
      <c r="E11" s="249"/>
      <c r="F11" s="249"/>
      <c r="G11" s="249"/>
      <c r="H11" s="249"/>
      <c r="I11" s="256" t="s">
        <v>2261</v>
      </c>
      <c r="J11" s="261" t="s">
        <v>2262</v>
      </c>
      <c r="K11" s="251"/>
      <c r="L11" s="251"/>
      <c r="M11" s="251"/>
      <c r="N11" s="249"/>
      <c r="O11" s="249"/>
      <c r="P11" s="249"/>
      <c r="Q11" s="249"/>
      <c r="R11" s="249"/>
      <c r="S11" s="249"/>
      <c r="T11" s="249"/>
      <c r="U11" s="249"/>
      <c r="V11" s="249"/>
      <c r="W11" s="249"/>
      <c r="X11" s="249"/>
      <c r="Y11" s="249"/>
      <c r="Z11" s="249"/>
      <c r="AA11" s="249"/>
      <c r="AB11" s="249"/>
      <c r="AC11" s="249"/>
      <c r="AE11" s="263"/>
    </row>
    <row r="12" spans="1:31" ht="15" customHeight="1">
      <c r="A12" s="249" t="s">
        <v>1122</v>
      </c>
      <c r="B12" s="249" t="s">
        <v>2263</v>
      </c>
      <c r="C12" s="249">
        <v>8</v>
      </c>
      <c r="D12" s="249" t="s">
        <v>1989</v>
      </c>
      <c r="E12" s="249" t="s">
        <v>307</v>
      </c>
      <c r="F12" s="249"/>
      <c r="G12" s="249"/>
      <c r="H12" s="249"/>
      <c r="I12" s="256" t="s">
        <v>2264</v>
      </c>
      <c r="J12" s="264" t="s">
        <v>2265</v>
      </c>
      <c r="K12" s="251"/>
      <c r="L12" s="251"/>
      <c r="M12" s="251"/>
      <c r="N12" s="249"/>
      <c r="O12" s="249"/>
      <c r="P12" s="249"/>
      <c r="Q12" s="249"/>
      <c r="R12" s="249"/>
      <c r="S12" s="249"/>
      <c r="T12" s="249"/>
      <c r="U12" s="249"/>
      <c r="V12" s="249"/>
      <c r="W12" s="249"/>
      <c r="X12" s="249"/>
      <c r="Y12" s="249"/>
      <c r="Z12" s="249"/>
      <c r="AA12" s="249"/>
      <c r="AB12" s="249"/>
      <c r="AC12" s="249"/>
      <c r="AE12" s="263"/>
    </row>
    <row r="13" spans="1:31" ht="15" customHeight="1">
      <c r="A13" s="249" t="s">
        <v>1175</v>
      </c>
      <c r="B13" s="265"/>
      <c r="C13" s="249">
        <v>9</v>
      </c>
      <c r="D13" s="249" t="s">
        <v>1989</v>
      </c>
      <c r="E13" s="249" t="s">
        <v>1112</v>
      </c>
      <c r="F13" s="249"/>
      <c r="G13" s="249"/>
      <c r="H13" s="249"/>
      <c r="I13" s="256" t="s">
        <v>2266</v>
      </c>
      <c r="J13" s="257" t="s">
        <v>2244</v>
      </c>
      <c r="K13" s="251"/>
      <c r="L13" s="251"/>
      <c r="M13" s="251"/>
      <c r="N13" s="249"/>
      <c r="O13" s="249"/>
      <c r="P13" s="249"/>
      <c r="Q13" s="249"/>
      <c r="R13" s="249"/>
      <c r="S13" s="249"/>
      <c r="T13" s="249"/>
      <c r="U13" s="249"/>
      <c r="V13" s="249"/>
      <c r="W13" s="249"/>
      <c r="X13" s="249"/>
      <c r="Y13" s="249"/>
      <c r="Z13" s="249"/>
      <c r="AA13" s="249"/>
      <c r="AB13" s="249"/>
      <c r="AC13" s="249"/>
      <c r="AE13" s="263"/>
    </row>
    <row r="14" spans="1:31" ht="15" customHeight="1">
      <c r="A14" s="249" t="s">
        <v>1254</v>
      </c>
      <c r="B14" s="265"/>
      <c r="C14" s="249">
        <v>10</v>
      </c>
      <c r="D14" s="249" t="s">
        <v>1989</v>
      </c>
      <c r="E14" s="249" t="s">
        <v>944</v>
      </c>
      <c r="F14" s="249"/>
      <c r="G14" s="249"/>
      <c r="H14" s="249"/>
      <c r="I14" s="256" t="s">
        <v>2267</v>
      </c>
      <c r="J14" s="257" t="s">
        <v>2268</v>
      </c>
      <c r="K14" s="251"/>
      <c r="L14" s="251"/>
      <c r="M14" s="251"/>
      <c r="N14" s="249"/>
      <c r="O14" s="249"/>
      <c r="P14" s="249"/>
      <c r="Q14" s="249"/>
      <c r="R14" s="249"/>
      <c r="S14" s="249"/>
      <c r="T14" s="249"/>
      <c r="U14" s="249"/>
      <c r="V14" s="249"/>
      <c r="W14" s="249"/>
      <c r="X14" s="249"/>
      <c r="Y14" s="249"/>
      <c r="Z14" s="249"/>
      <c r="AA14" s="249"/>
      <c r="AB14" s="249"/>
      <c r="AC14" s="249"/>
      <c r="AE14" s="263"/>
    </row>
    <row r="15" spans="1:31" ht="15" customHeight="1">
      <c r="A15" s="249" t="s">
        <v>1338</v>
      </c>
      <c r="B15" s="265"/>
      <c r="C15" s="249">
        <v>11</v>
      </c>
      <c r="D15" s="249" t="s">
        <v>1989</v>
      </c>
      <c r="E15" s="249" t="s">
        <v>673</v>
      </c>
      <c r="F15" s="249"/>
      <c r="G15" s="249"/>
      <c r="H15" s="249"/>
      <c r="I15" s="256" t="s">
        <v>2269</v>
      </c>
      <c r="J15" s="261" t="s">
        <v>2270</v>
      </c>
      <c r="K15" s="251"/>
      <c r="L15" s="251"/>
      <c r="M15" s="251"/>
      <c r="N15" s="249"/>
      <c r="O15" s="249"/>
      <c r="P15" s="249"/>
      <c r="Q15" s="249"/>
      <c r="R15" s="249"/>
      <c r="S15" s="249"/>
      <c r="T15" s="249"/>
      <c r="U15" s="249"/>
      <c r="V15" s="249"/>
      <c r="W15" s="249"/>
      <c r="X15" s="249"/>
      <c r="Y15" s="249"/>
      <c r="Z15" s="249"/>
      <c r="AA15" s="249"/>
      <c r="AB15" s="249"/>
      <c r="AC15" s="249"/>
      <c r="AE15" s="263"/>
    </row>
    <row r="16" spans="1:31" ht="15" customHeight="1">
      <c r="A16" s="249" t="s">
        <v>1412</v>
      </c>
      <c r="B16" s="249" t="s">
        <v>2271</v>
      </c>
      <c r="C16" s="249">
        <v>12</v>
      </c>
      <c r="D16" s="249" t="s">
        <v>1989</v>
      </c>
      <c r="E16" s="249" t="s">
        <v>589</v>
      </c>
      <c r="F16" s="249"/>
      <c r="G16" s="249"/>
      <c r="H16" s="249"/>
      <c r="I16" s="256" t="s">
        <v>2272</v>
      </c>
      <c r="J16" s="264" t="s">
        <v>2273</v>
      </c>
      <c r="K16" s="251"/>
      <c r="L16" s="251"/>
      <c r="M16" s="251"/>
      <c r="N16" s="249"/>
      <c r="O16" s="249"/>
      <c r="P16" s="249"/>
      <c r="Q16" s="249"/>
      <c r="R16" s="249"/>
      <c r="S16" s="249"/>
      <c r="T16" s="249"/>
      <c r="U16" s="249"/>
      <c r="V16" s="249"/>
      <c r="W16" s="249"/>
      <c r="X16" s="249"/>
      <c r="Y16" s="249"/>
      <c r="Z16" s="249"/>
      <c r="AA16" s="249"/>
      <c r="AB16" s="249"/>
      <c r="AC16" s="249"/>
      <c r="AE16" s="263"/>
    </row>
    <row r="17" spans="1:31" ht="15" customHeight="1">
      <c r="A17" s="249" t="s">
        <v>1479</v>
      </c>
      <c r="B17" s="252" t="s">
        <v>2274</v>
      </c>
      <c r="C17" s="249">
        <v>13</v>
      </c>
      <c r="D17" s="249" t="s">
        <v>1989</v>
      </c>
      <c r="E17" s="249" t="s">
        <v>781</v>
      </c>
      <c r="F17" s="249"/>
      <c r="G17" s="249"/>
      <c r="H17" s="249"/>
      <c r="I17" s="256" t="s">
        <v>2275</v>
      </c>
      <c r="J17" s="266" t="s">
        <v>2276</v>
      </c>
      <c r="K17" s="251"/>
      <c r="L17" s="251"/>
      <c r="M17" s="251"/>
      <c r="N17" s="249"/>
      <c r="O17" s="249"/>
      <c r="P17" s="249"/>
      <c r="Q17" s="249"/>
      <c r="R17" s="249"/>
      <c r="S17" s="249"/>
      <c r="T17" s="249"/>
      <c r="U17" s="249"/>
      <c r="V17" s="249"/>
      <c r="W17" s="249"/>
      <c r="X17" s="249"/>
      <c r="Y17" s="249"/>
      <c r="Z17" s="249"/>
      <c r="AA17" s="249"/>
      <c r="AB17" s="249"/>
      <c r="AC17" s="249"/>
      <c r="AE17" s="263"/>
    </row>
    <row r="18" spans="1:31" ht="15" customHeight="1">
      <c r="A18" s="249" t="s">
        <v>1575</v>
      </c>
      <c r="B18" s="249" t="s">
        <v>2277</v>
      </c>
      <c r="C18" s="249">
        <v>14</v>
      </c>
      <c r="D18" s="249" t="s">
        <v>1989</v>
      </c>
      <c r="E18" s="249"/>
      <c r="F18" s="249"/>
      <c r="G18" s="249"/>
      <c r="H18" s="249"/>
      <c r="I18" s="256" t="s">
        <v>2278</v>
      </c>
      <c r="J18" s="257" t="s">
        <v>2279</v>
      </c>
      <c r="K18" s="251"/>
      <c r="L18" s="251"/>
      <c r="M18" s="251"/>
      <c r="N18" s="249"/>
      <c r="O18" s="249"/>
      <c r="P18" s="249"/>
      <c r="Q18" s="249"/>
      <c r="R18" s="249"/>
      <c r="S18" s="249"/>
      <c r="T18" s="249"/>
      <c r="U18" s="249"/>
      <c r="V18" s="249"/>
      <c r="W18" s="249"/>
      <c r="X18" s="249"/>
      <c r="Y18" s="249"/>
      <c r="Z18" s="249"/>
      <c r="AA18" s="249"/>
      <c r="AB18" s="249"/>
      <c r="AC18" s="249"/>
      <c r="AE18" s="263"/>
    </row>
    <row r="19" spans="1:31" ht="15" customHeight="1">
      <c r="A19" s="249" t="s">
        <v>1695</v>
      </c>
      <c r="B19" s="249" t="s">
        <v>544</v>
      </c>
      <c r="C19" s="249">
        <v>15</v>
      </c>
      <c r="D19" s="249" t="s">
        <v>1989</v>
      </c>
      <c r="E19" s="249"/>
      <c r="F19" s="249"/>
      <c r="G19" s="249"/>
      <c r="H19" s="249"/>
      <c r="I19" s="256" t="s">
        <v>2280</v>
      </c>
      <c r="J19" s="261" t="s">
        <v>2262</v>
      </c>
      <c r="K19" s="251"/>
      <c r="L19" s="251"/>
      <c r="M19" s="251"/>
      <c r="N19" s="249"/>
      <c r="O19" s="249"/>
      <c r="P19" s="249"/>
      <c r="Q19" s="249"/>
      <c r="R19" s="249"/>
      <c r="S19" s="249"/>
      <c r="T19" s="249"/>
      <c r="U19" s="249"/>
      <c r="V19" s="249"/>
      <c r="W19" s="249"/>
      <c r="X19" s="249"/>
      <c r="Y19" s="249"/>
      <c r="Z19" s="249"/>
      <c r="AA19" s="249"/>
      <c r="AB19" s="249"/>
      <c r="AC19" s="249"/>
      <c r="AE19" s="263"/>
    </row>
    <row r="20" spans="1:31" ht="15" customHeight="1">
      <c r="A20" s="249" t="s">
        <v>1757</v>
      </c>
      <c r="B20" s="249" t="s">
        <v>543</v>
      </c>
      <c r="C20" s="249">
        <v>16</v>
      </c>
      <c r="D20" s="249" t="s">
        <v>1989</v>
      </c>
      <c r="E20" s="267" t="s">
        <v>758</v>
      </c>
      <c r="F20" s="268">
        <v>0.2</v>
      </c>
      <c r="G20" s="267"/>
      <c r="H20" s="249"/>
      <c r="I20" s="256" t="s">
        <v>2281</v>
      </c>
      <c r="J20" s="264" t="s">
        <v>2273</v>
      </c>
      <c r="K20" s="251"/>
      <c r="L20" s="251"/>
      <c r="M20" s="251"/>
      <c r="N20" s="249"/>
      <c r="O20" s="249"/>
      <c r="P20" s="249"/>
      <c r="Q20" s="249"/>
      <c r="R20" s="249"/>
      <c r="S20" s="249"/>
      <c r="T20" s="249"/>
      <c r="U20" s="249"/>
      <c r="V20" s="249"/>
      <c r="W20" s="249"/>
      <c r="X20" s="249"/>
      <c r="Y20" s="249"/>
      <c r="Z20" s="249"/>
      <c r="AA20" s="249"/>
      <c r="AB20" s="249"/>
      <c r="AC20" s="249"/>
      <c r="AE20" s="263"/>
    </row>
    <row r="21" spans="1:31" ht="15" customHeight="1">
      <c r="A21" s="249" t="s">
        <v>1807</v>
      </c>
      <c r="B21" s="249"/>
      <c r="C21" s="249">
        <v>17</v>
      </c>
      <c r="D21" s="249" t="s">
        <v>1989</v>
      </c>
      <c r="E21" s="267" t="s">
        <v>677</v>
      </c>
      <c r="F21" s="269">
        <v>0.4</v>
      </c>
      <c r="G21" s="249"/>
      <c r="H21" s="249"/>
      <c r="I21" s="256" t="s">
        <v>2282</v>
      </c>
      <c r="J21" s="266" t="s">
        <v>2283</v>
      </c>
      <c r="K21" s="251"/>
      <c r="L21" s="251"/>
      <c r="M21" s="251"/>
      <c r="N21" s="249"/>
      <c r="O21" s="249"/>
      <c r="P21" s="249"/>
      <c r="Q21" s="249"/>
      <c r="R21" s="249"/>
      <c r="S21" s="249"/>
      <c r="T21" s="249"/>
      <c r="U21" s="249"/>
      <c r="V21" s="249"/>
      <c r="W21" s="249"/>
      <c r="X21" s="249"/>
      <c r="Y21" s="249"/>
      <c r="Z21" s="249"/>
      <c r="AA21" s="249"/>
      <c r="AB21" s="249"/>
      <c r="AC21" s="249"/>
      <c r="AE21" s="263"/>
    </row>
    <row r="22" spans="1:31" ht="15" customHeight="1">
      <c r="A22" s="398" t="s">
        <v>1832</v>
      </c>
      <c r="B22" s="249"/>
      <c r="C22" s="249">
        <v>18</v>
      </c>
      <c r="D22" s="249" t="s">
        <v>1989</v>
      </c>
      <c r="E22" s="267" t="s">
        <v>654</v>
      </c>
      <c r="F22" s="269">
        <v>0.6</v>
      </c>
      <c r="G22" s="249"/>
      <c r="H22" s="249"/>
      <c r="I22" s="256" t="s">
        <v>2284</v>
      </c>
      <c r="J22" s="266" t="s">
        <v>2285</v>
      </c>
      <c r="K22" s="251"/>
      <c r="L22" s="251"/>
      <c r="M22" s="251"/>
      <c r="N22" s="249"/>
      <c r="O22" s="249"/>
      <c r="P22" s="249"/>
      <c r="Q22" s="249"/>
      <c r="R22" s="249"/>
      <c r="S22" s="249"/>
      <c r="T22" s="249"/>
      <c r="U22" s="249"/>
      <c r="V22" s="249"/>
      <c r="W22" s="249"/>
      <c r="X22" s="249"/>
      <c r="Y22" s="249"/>
      <c r="Z22" s="249"/>
      <c r="AA22" s="249"/>
      <c r="AB22" s="249"/>
      <c r="AC22" s="249"/>
      <c r="AE22" s="263"/>
    </row>
    <row r="23" spans="1:31" ht="15" customHeight="1">
      <c r="A23" s="398" t="s">
        <v>1864</v>
      </c>
      <c r="B23" s="249"/>
      <c r="C23" s="249">
        <v>19</v>
      </c>
      <c r="D23" s="249" t="s">
        <v>1989</v>
      </c>
      <c r="E23" s="267" t="s">
        <v>596</v>
      </c>
      <c r="F23" s="269">
        <v>0.8</v>
      </c>
      <c r="G23" s="249"/>
      <c r="H23" s="249"/>
      <c r="I23" s="256" t="s">
        <v>2286</v>
      </c>
      <c r="J23" s="261" t="s">
        <v>2252</v>
      </c>
      <c r="K23" s="251"/>
      <c r="L23" s="251"/>
      <c r="M23" s="251"/>
      <c r="N23" s="249"/>
      <c r="O23" s="249"/>
      <c r="P23" s="249"/>
      <c r="Q23" s="249"/>
      <c r="R23" s="249"/>
      <c r="S23" s="249"/>
      <c r="T23" s="249"/>
      <c r="U23" s="249"/>
      <c r="V23" s="249"/>
      <c r="W23" s="249"/>
      <c r="X23" s="249"/>
      <c r="Y23" s="249"/>
      <c r="Z23" s="249"/>
      <c r="AA23" s="249"/>
      <c r="AB23" s="249"/>
      <c r="AC23" s="249"/>
      <c r="AE23" s="263"/>
    </row>
    <row r="24" spans="1:31" ht="15" customHeight="1">
      <c r="A24" s="249" t="s">
        <v>462</v>
      </c>
      <c r="B24" s="249" t="s">
        <v>460</v>
      </c>
      <c r="C24" s="249">
        <v>20</v>
      </c>
      <c r="D24" s="249" t="s">
        <v>1989</v>
      </c>
      <c r="E24" s="267" t="s">
        <v>630</v>
      </c>
      <c r="F24" s="269">
        <v>1</v>
      </c>
      <c r="G24" s="249"/>
      <c r="H24" s="249"/>
      <c r="I24" s="256" t="s">
        <v>2287</v>
      </c>
      <c r="J24" s="261" t="s">
        <v>2288</v>
      </c>
      <c r="K24" s="251"/>
      <c r="L24" s="251"/>
      <c r="M24" s="251"/>
      <c r="N24" s="249"/>
      <c r="O24" s="249"/>
      <c r="P24" s="249"/>
      <c r="Q24" s="249"/>
      <c r="R24" s="249"/>
      <c r="S24" s="249"/>
      <c r="T24" s="249"/>
      <c r="U24" s="249"/>
      <c r="V24" s="249"/>
      <c r="W24" s="249"/>
      <c r="X24" s="249"/>
      <c r="Y24" s="249"/>
      <c r="Z24" s="249"/>
      <c r="AA24" s="249"/>
      <c r="AB24" s="249"/>
      <c r="AC24" s="249"/>
    </row>
    <row r="25" spans="1:31" ht="15" customHeight="1">
      <c r="A25" s="249" t="s">
        <v>2289</v>
      </c>
      <c r="B25" s="249" t="s">
        <v>2290</v>
      </c>
      <c r="C25" s="249">
        <v>21</v>
      </c>
      <c r="D25" s="249" t="s">
        <v>1989</v>
      </c>
      <c r="E25" s="249"/>
      <c r="F25" s="249"/>
      <c r="G25" s="249"/>
      <c r="H25" s="249"/>
      <c r="I25" s="256" t="s">
        <v>2291</v>
      </c>
      <c r="J25" s="264" t="s">
        <v>2292</v>
      </c>
      <c r="K25" s="251"/>
      <c r="L25" s="251"/>
      <c r="M25" s="251"/>
      <c r="N25" s="249"/>
      <c r="O25" s="249"/>
      <c r="P25" s="249"/>
      <c r="Q25" s="249"/>
      <c r="R25" s="249"/>
      <c r="S25" s="249"/>
      <c r="T25" s="249"/>
      <c r="U25" s="249"/>
      <c r="V25" s="249"/>
      <c r="W25" s="249"/>
      <c r="X25" s="249"/>
      <c r="Y25" s="249"/>
      <c r="Z25" s="249"/>
      <c r="AA25" s="249"/>
      <c r="AB25" s="249"/>
      <c r="AC25" s="249"/>
    </row>
    <row r="26" spans="1:31" ht="15" customHeight="1">
      <c r="B26" s="249" t="s">
        <v>2293</v>
      </c>
      <c r="C26" s="249">
        <v>22</v>
      </c>
      <c r="D26" s="249" t="s">
        <v>1989</v>
      </c>
      <c r="E26" s="249"/>
      <c r="F26" s="249"/>
      <c r="G26" s="249"/>
      <c r="H26" s="249"/>
      <c r="I26" s="256" t="s">
        <v>2294</v>
      </c>
      <c r="J26" s="266" t="s">
        <v>2285</v>
      </c>
      <c r="K26" s="251"/>
      <c r="L26" s="251"/>
      <c r="M26" s="251"/>
      <c r="N26" s="249"/>
      <c r="O26" s="249"/>
      <c r="P26" s="249"/>
      <c r="Q26" s="249"/>
      <c r="R26" s="249"/>
      <c r="S26" s="249"/>
      <c r="T26" s="249"/>
      <c r="U26" s="249"/>
      <c r="V26" s="249"/>
      <c r="W26" s="249"/>
      <c r="X26" s="249"/>
      <c r="Y26" s="249"/>
      <c r="Z26" s="249"/>
      <c r="AA26" s="249"/>
      <c r="AB26" s="249"/>
      <c r="AC26" s="249"/>
    </row>
    <row r="27" spans="1:31" ht="15" customHeight="1">
      <c r="A27" s="249" t="s">
        <v>2295</v>
      </c>
      <c r="B27" s="249" t="s">
        <v>2296</v>
      </c>
      <c r="C27" s="249">
        <v>23</v>
      </c>
      <c r="D27" s="249" t="s">
        <v>1989</v>
      </c>
      <c r="E27" s="249"/>
      <c r="F27" s="249"/>
      <c r="G27" s="249"/>
      <c r="H27" s="249"/>
      <c r="I27" s="256" t="s">
        <v>2297</v>
      </c>
      <c r="J27" s="266" t="s">
        <v>2298</v>
      </c>
      <c r="K27" s="251"/>
      <c r="L27" s="251"/>
      <c r="M27" s="251"/>
      <c r="N27" s="249"/>
      <c r="O27" s="249"/>
      <c r="P27" s="249"/>
      <c r="Q27" s="249"/>
      <c r="R27" s="249"/>
      <c r="S27" s="249"/>
      <c r="T27" s="249"/>
      <c r="U27" s="249"/>
      <c r="V27" s="249"/>
      <c r="W27" s="249"/>
      <c r="X27" s="249"/>
      <c r="Y27" s="249"/>
      <c r="Z27" s="249"/>
      <c r="AA27" s="249"/>
      <c r="AB27" s="249"/>
      <c r="AC27" s="249"/>
    </row>
    <row r="28" spans="1:31" ht="15" customHeight="1">
      <c r="A28" s="249" t="s">
        <v>2299</v>
      </c>
      <c r="B28" s="249" t="s">
        <v>2063</v>
      </c>
      <c r="C28" s="249">
        <v>24</v>
      </c>
      <c r="D28" s="249" t="s">
        <v>1989</v>
      </c>
      <c r="E28" s="249" t="s">
        <v>597</v>
      </c>
      <c r="F28" s="269">
        <v>1</v>
      </c>
      <c r="G28" s="249"/>
      <c r="H28" s="249"/>
      <c r="I28" s="256" t="s">
        <v>2300</v>
      </c>
      <c r="J28" s="264" t="s">
        <v>2301</v>
      </c>
      <c r="K28" s="251"/>
      <c r="L28" s="251"/>
      <c r="M28" s="251"/>
      <c r="N28" s="249"/>
      <c r="O28" s="249"/>
      <c r="P28" s="249"/>
      <c r="Q28" s="249"/>
      <c r="R28" s="249"/>
      <c r="S28" s="249"/>
      <c r="T28" s="249"/>
      <c r="U28" s="249"/>
      <c r="V28" s="249"/>
      <c r="W28" s="249"/>
      <c r="X28" s="249"/>
      <c r="Y28" s="249"/>
      <c r="Z28" s="249"/>
      <c r="AA28" s="249"/>
      <c r="AB28" s="249"/>
      <c r="AC28" s="249"/>
    </row>
    <row r="29" spans="1:31" ht="15" customHeight="1">
      <c r="A29" s="249"/>
      <c r="B29" s="249"/>
      <c r="C29" s="249">
        <v>25</v>
      </c>
      <c r="D29" s="249" t="s">
        <v>1989</v>
      </c>
      <c r="E29" s="249" t="s">
        <v>699</v>
      </c>
      <c r="F29" s="269">
        <v>0.8</v>
      </c>
      <c r="G29" s="249"/>
      <c r="H29" s="249"/>
      <c r="I29" s="256" t="s">
        <v>2302</v>
      </c>
      <c r="J29" s="261" t="s">
        <v>2303</v>
      </c>
      <c r="K29" s="251"/>
      <c r="L29" s="251"/>
      <c r="M29" s="251"/>
      <c r="N29" s="249"/>
      <c r="O29" s="249"/>
      <c r="P29" s="249"/>
      <c r="Q29" s="249"/>
      <c r="R29" s="249"/>
      <c r="S29" s="249"/>
      <c r="T29" s="249"/>
      <c r="U29" s="249"/>
      <c r="V29" s="249"/>
      <c r="W29" s="249"/>
      <c r="X29" s="249"/>
      <c r="Y29" s="249"/>
      <c r="Z29" s="249"/>
      <c r="AA29" s="249"/>
      <c r="AB29" s="249"/>
      <c r="AC29" s="249"/>
    </row>
    <row r="30" spans="1:31" ht="15" customHeight="1">
      <c r="A30" s="249" t="s">
        <v>606</v>
      </c>
      <c r="B30" s="249"/>
      <c r="C30" s="249">
        <v>26</v>
      </c>
      <c r="D30" s="249" t="s">
        <v>1989</v>
      </c>
      <c r="E30" s="249" t="s">
        <v>847</v>
      </c>
      <c r="F30" s="269">
        <v>0.6</v>
      </c>
      <c r="G30" s="249"/>
      <c r="H30" s="249"/>
      <c r="I30" s="256" t="s">
        <v>2304</v>
      </c>
      <c r="J30" s="257" t="s">
        <v>2305</v>
      </c>
      <c r="K30" s="251"/>
      <c r="L30" s="251"/>
      <c r="M30" s="251"/>
      <c r="N30" s="249"/>
      <c r="O30" s="249"/>
      <c r="P30" s="249"/>
      <c r="Q30" s="249"/>
      <c r="R30" s="249"/>
      <c r="S30" s="249"/>
      <c r="T30" s="249"/>
      <c r="U30" s="249"/>
      <c r="V30" s="249"/>
      <c r="W30" s="249"/>
      <c r="X30" s="249"/>
      <c r="Y30" s="249"/>
      <c r="Z30" s="249"/>
      <c r="AA30" s="249"/>
      <c r="AB30" s="249"/>
      <c r="AC30" s="249"/>
    </row>
    <row r="31" spans="1:31" ht="15" customHeight="1">
      <c r="A31" s="249" t="s">
        <v>834</v>
      </c>
      <c r="B31" s="249" t="s">
        <v>595</v>
      </c>
      <c r="C31" s="249">
        <v>27</v>
      </c>
      <c r="D31" s="249" t="s">
        <v>1989</v>
      </c>
      <c r="E31" s="249" t="s">
        <v>678</v>
      </c>
      <c r="F31" s="269">
        <v>0.4</v>
      </c>
      <c r="G31" s="249"/>
      <c r="H31" s="249"/>
      <c r="I31" s="256" t="s">
        <v>2306</v>
      </c>
      <c r="J31" s="264" t="s">
        <v>2307</v>
      </c>
      <c r="K31" s="251"/>
      <c r="L31" s="251"/>
      <c r="M31" s="251"/>
      <c r="N31" s="249"/>
      <c r="O31" s="249"/>
      <c r="P31" s="249"/>
      <c r="Q31" s="249"/>
      <c r="R31" s="249"/>
      <c r="S31" s="249"/>
      <c r="T31" s="249"/>
      <c r="U31" s="249"/>
      <c r="V31" s="249"/>
      <c r="W31" s="249"/>
      <c r="X31" s="249"/>
      <c r="Y31" s="249"/>
      <c r="Z31" s="249"/>
      <c r="AA31" s="249"/>
      <c r="AB31" s="249"/>
      <c r="AC31" s="249"/>
    </row>
    <row r="32" spans="1:31" ht="15" customHeight="1">
      <c r="A32" s="249" t="s">
        <v>2308</v>
      </c>
      <c r="B32" s="249" t="s">
        <v>2309</v>
      </c>
      <c r="C32" s="249">
        <v>28</v>
      </c>
      <c r="D32" s="249" t="s">
        <v>1989</v>
      </c>
      <c r="E32" s="249" t="s">
        <v>2249</v>
      </c>
      <c r="F32" s="269">
        <v>0.2</v>
      </c>
      <c r="G32" s="249"/>
      <c r="H32" s="249"/>
      <c r="I32" s="256" t="s">
        <v>2310</v>
      </c>
      <c r="J32" s="261" t="s">
        <v>2311</v>
      </c>
      <c r="K32" s="251"/>
      <c r="L32" s="251"/>
      <c r="M32" s="251"/>
      <c r="N32" s="249"/>
      <c r="O32" s="249"/>
      <c r="P32" s="249"/>
      <c r="Q32" s="249"/>
      <c r="R32" s="249"/>
      <c r="S32" s="249"/>
      <c r="T32" s="249"/>
      <c r="U32" s="249"/>
      <c r="V32" s="249"/>
      <c r="W32" s="249"/>
      <c r="X32" s="249"/>
      <c r="Y32" s="249"/>
      <c r="Z32" s="249"/>
      <c r="AA32" s="249"/>
      <c r="AB32" s="249"/>
      <c r="AC32" s="249"/>
    </row>
    <row r="33" spans="1:40" ht="15" customHeight="1">
      <c r="A33" s="249"/>
      <c r="B33" s="249" t="s">
        <v>2312</v>
      </c>
      <c r="C33" s="249">
        <v>29</v>
      </c>
      <c r="D33" s="249" t="s">
        <v>1989</v>
      </c>
      <c r="E33" s="267" t="s">
        <v>2253</v>
      </c>
      <c r="F33" s="249">
        <v>5</v>
      </c>
      <c r="G33" s="249"/>
      <c r="H33" s="249"/>
      <c r="I33" s="256" t="s">
        <v>2313</v>
      </c>
      <c r="J33" s="257" t="s">
        <v>2314</v>
      </c>
      <c r="K33" s="251"/>
      <c r="L33" s="1750" t="s">
        <v>2315</v>
      </c>
      <c r="M33" s="1750"/>
      <c r="N33" s="1750"/>
      <c r="O33" s="249"/>
      <c r="P33" s="249"/>
      <c r="Q33" s="249"/>
      <c r="R33" s="249"/>
      <c r="S33" s="249"/>
      <c r="T33" s="249"/>
      <c r="U33" s="249"/>
      <c r="V33" s="249"/>
      <c r="W33" s="249"/>
      <c r="X33" s="249"/>
      <c r="Y33" s="249"/>
      <c r="Z33" s="249"/>
      <c r="AA33" s="249"/>
      <c r="AB33" s="249"/>
      <c r="AC33" s="249"/>
    </row>
    <row r="34" spans="1:40" ht="15" customHeight="1">
      <c r="A34" s="249" t="s">
        <v>633</v>
      </c>
      <c r="B34" s="249" t="s">
        <v>978</v>
      </c>
      <c r="C34" s="249">
        <v>30</v>
      </c>
      <c r="D34" s="249" t="s">
        <v>1989</v>
      </c>
      <c r="E34" s="249" t="s">
        <v>2255</v>
      </c>
      <c r="F34" s="249">
        <v>10</v>
      </c>
      <c r="G34" s="249"/>
      <c r="H34" s="249"/>
      <c r="I34" s="256" t="s">
        <v>2316</v>
      </c>
      <c r="J34" s="264" t="s">
        <v>2317</v>
      </c>
      <c r="K34" s="251"/>
      <c r="L34" s="251">
        <v>25</v>
      </c>
      <c r="M34" s="251">
        <v>15</v>
      </c>
      <c r="N34" s="249">
        <v>10</v>
      </c>
      <c r="O34" s="251">
        <v>25</v>
      </c>
      <c r="P34" s="251">
        <v>15</v>
      </c>
      <c r="Q34" s="249"/>
      <c r="R34" s="249" t="s">
        <v>2318</v>
      </c>
      <c r="S34" s="249"/>
      <c r="T34" s="249"/>
      <c r="U34" s="249"/>
      <c r="V34" s="249"/>
      <c r="W34" s="249"/>
      <c r="X34" s="249"/>
      <c r="Y34" s="249"/>
      <c r="Z34" s="249"/>
      <c r="AA34" s="249"/>
      <c r="AB34" s="249"/>
      <c r="AC34" s="249"/>
    </row>
    <row r="35" spans="1:40" ht="15" customHeight="1">
      <c r="A35" s="249" t="s">
        <v>602</v>
      </c>
      <c r="B35" s="249" t="s">
        <v>2319</v>
      </c>
      <c r="C35" s="249">
        <v>31</v>
      </c>
      <c r="D35" s="249" t="s">
        <v>1989</v>
      </c>
      <c r="E35" s="249" t="s">
        <v>2258</v>
      </c>
      <c r="F35" s="249">
        <v>20</v>
      </c>
      <c r="G35" s="249"/>
      <c r="H35" s="249"/>
      <c r="I35" s="256" t="s">
        <v>2320</v>
      </c>
      <c r="J35" s="261" t="s">
        <v>2321</v>
      </c>
      <c r="K35" s="251"/>
      <c r="L35" s="251">
        <v>0</v>
      </c>
      <c r="M35" s="251">
        <v>0</v>
      </c>
      <c r="N35" s="249">
        <v>0</v>
      </c>
      <c r="O35" s="251">
        <v>0</v>
      </c>
      <c r="P35" s="251">
        <v>0</v>
      </c>
      <c r="Q35" s="249"/>
      <c r="R35" s="249" t="s">
        <v>2322</v>
      </c>
      <c r="S35" s="249"/>
      <c r="T35" s="249"/>
      <c r="U35" s="249"/>
      <c r="V35" s="249"/>
      <c r="W35" s="249"/>
      <c r="X35" s="249"/>
      <c r="Y35" s="249"/>
      <c r="Z35" s="249"/>
      <c r="AA35" s="249"/>
      <c r="AB35" s="249"/>
      <c r="AC35" s="249"/>
    </row>
    <row r="36" spans="1:40" ht="15" customHeight="1">
      <c r="A36" s="249" t="s">
        <v>561</v>
      </c>
      <c r="B36" s="249" t="s">
        <v>1079</v>
      </c>
      <c r="C36" s="249">
        <v>32</v>
      </c>
      <c r="D36" s="249" t="s">
        <v>1989</v>
      </c>
      <c r="E36" s="249"/>
      <c r="F36" s="249"/>
      <c r="G36" s="249"/>
      <c r="H36" s="249"/>
      <c r="I36" s="256" t="s">
        <v>2323</v>
      </c>
      <c r="J36" s="257" t="s">
        <v>2324</v>
      </c>
      <c r="K36" s="251"/>
      <c r="L36" s="251"/>
      <c r="M36" s="251"/>
      <c r="N36" s="249"/>
      <c r="O36" s="249"/>
      <c r="P36" s="249"/>
      <c r="Q36" s="249"/>
      <c r="R36" s="249" t="s">
        <v>2325</v>
      </c>
      <c r="S36" s="249"/>
      <c r="T36" s="249" t="s">
        <v>2326</v>
      </c>
      <c r="U36" s="249"/>
      <c r="V36" s="251" t="s">
        <v>1997</v>
      </c>
      <c r="W36" s="249" t="s">
        <v>2327</v>
      </c>
      <c r="X36" s="249"/>
      <c r="Y36" s="249"/>
      <c r="Z36" s="249"/>
      <c r="AA36" s="249"/>
      <c r="AB36" s="249"/>
      <c r="AC36" s="249"/>
    </row>
    <row r="37" spans="1:40" ht="15" customHeight="1">
      <c r="A37" s="249" t="s">
        <v>710</v>
      </c>
      <c r="B37" s="249" t="s">
        <v>1484</v>
      </c>
      <c r="C37" s="249">
        <v>33</v>
      </c>
      <c r="D37" s="249" t="s">
        <v>1989</v>
      </c>
      <c r="E37" s="249"/>
      <c r="F37" s="249"/>
      <c r="G37" s="249"/>
      <c r="H37" s="249"/>
      <c r="I37" s="256" t="s">
        <v>2328</v>
      </c>
      <c r="J37" s="264" t="s">
        <v>2329</v>
      </c>
      <c r="K37" s="251"/>
      <c r="L37" s="251"/>
      <c r="M37" s="251"/>
      <c r="N37" s="249"/>
      <c r="O37" s="249"/>
      <c r="P37" s="249"/>
      <c r="Q37" s="249"/>
      <c r="R37" s="249" t="s">
        <v>2330</v>
      </c>
      <c r="S37" s="270" t="s">
        <v>2331</v>
      </c>
      <c r="T37" s="249" t="s">
        <v>2332</v>
      </c>
      <c r="U37" s="249"/>
      <c r="V37" s="251" t="s">
        <v>1921</v>
      </c>
      <c r="W37" s="249" t="s">
        <v>2333</v>
      </c>
      <c r="X37" s="249"/>
      <c r="Y37" s="249"/>
      <c r="Z37" s="249"/>
      <c r="AA37" s="249"/>
      <c r="AB37" s="249"/>
      <c r="AC37" s="249"/>
    </row>
    <row r="38" spans="1:40" ht="15" customHeight="1">
      <c r="A38" s="249"/>
      <c r="B38" s="249"/>
      <c r="C38" s="249">
        <v>34</v>
      </c>
      <c r="D38" s="249" t="s">
        <v>1989</v>
      </c>
      <c r="E38" s="249" t="s">
        <v>2334</v>
      </c>
      <c r="F38" s="249"/>
      <c r="G38" s="249"/>
      <c r="H38" s="249"/>
      <c r="I38" s="256" t="s">
        <v>2335</v>
      </c>
      <c r="J38" s="264" t="s">
        <v>2307</v>
      </c>
      <c r="K38" s="251"/>
      <c r="L38" s="251"/>
      <c r="M38" s="251"/>
      <c r="N38" s="249"/>
      <c r="O38" s="249"/>
      <c r="P38" s="249"/>
      <c r="Q38" s="249"/>
      <c r="R38" s="249" t="s">
        <v>2336</v>
      </c>
      <c r="S38" s="270" t="s">
        <v>2337</v>
      </c>
      <c r="T38" s="249" t="s">
        <v>2338</v>
      </c>
      <c r="U38" s="249"/>
      <c r="V38" s="251" t="s">
        <v>1989</v>
      </c>
      <c r="W38" s="249" t="s">
        <v>2339</v>
      </c>
      <c r="X38" s="249"/>
      <c r="Y38" s="249"/>
      <c r="Z38" s="249"/>
      <c r="AA38" s="249"/>
      <c r="AB38" s="249"/>
      <c r="AC38" s="249"/>
    </row>
    <row r="39" spans="1:40" ht="15" customHeight="1">
      <c r="A39" s="249" t="s">
        <v>610</v>
      </c>
      <c r="B39" s="249"/>
      <c r="C39" s="249">
        <v>35</v>
      </c>
      <c r="D39" s="249" t="s">
        <v>1989</v>
      </c>
      <c r="E39" s="267" t="s">
        <v>2340</v>
      </c>
      <c r="F39" s="249" t="s">
        <v>798</v>
      </c>
      <c r="G39" s="249"/>
      <c r="H39" s="249"/>
      <c r="I39" s="256" t="s">
        <v>2341</v>
      </c>
      <c r="J39" s="261" t="s">
        <v>2342</v>
      </c>
      <c r="K39" s="251"/>
      <c r="L39" s="271" t="s">
        <v>1997</v>
      </c>
      <c r="M39" s="251" t="s">
        <v>562</v>
      </c>
      <c r="N39" s="249">
        <v>0</v>
      </c>
      <c r="O39" s="272" t="s">
        <v>2343</v>
      </c>
      <c r="P39" s="273" t="s">
        <v>600</v>
      </c>
      <c r="Q39" s="249">
        <v>100</v>
      </c>
      <c r="R39" s="251" t="s">
        <v>2344</v>
      </c>
      <c r="S39" s="270" t="s">
        <v>2345</v>
      </c>
      <c r="T39" s="251" t="s">
        <v>2346</v>
      </c>
      <c r="U39" s="249"/>
      <c r="V39" s="249"/>
      <c r="W39" s="249"/>
      <c r="X39" s="249"/>
      <c r="Y39" s="249"/>
      <c r="Z39" s="249"/>
      <c r="AA39" s="249"/>
      <c r="AB39" s="249"/>
      <c r="AC39" s="249"/>
    </row>
    <row r="40" spans="1:40" ht="15" customHeight="1">
      <c r="A40" s="249" t="s">
        <v>2347</v>
      </c>
      <c r="B40" s="252" t="s">
        <v>2348</v>
      </c>
      <c r="C40" s="249">
        <v>36</v>
      </c>
      <c r="D40" s="249" t="s">
        <v>1989</v>
      </c>
      <c r="E40" s="267" t="s">
        <v>2349</v>
      </c>
      <c r="F40" s="249" t="s">
        <v>809</v>
      </c>
      <c r="G40" s="249"/>
      <c r="H40" s="249"/>
      <c r="I40" s="256" t="s">
        <v>2350</v>
      </c>
      <c r="J40" s="264" t="s">
        <v>2351</v>
      </c>
      <c r="K40" s="251"/>
      <c r="L40" s="274" t="s">
        <v>1921</v>
      </c>
      <c r="M40" s="251" t="s">
        <v>563</v>
      </c>
      <c r="N40" s="249">
        <v>1</v>
      </c>
      <c r="O40" s="272" t="s">
        <v>2352</v>
      </c>
      <c r="P40" s="275" t="s">
        <v>815</v>
      </c>
      <c r="Q40" s="249">
        <v>50</v>
      </c>
      <c r="R40" s="251" t="s">
        <v>2353</v>
      </c>
      <c r="S40" s="270" t="s">
        <v>2354</v>
      </c>
      <c r="T40" s="251" t="s">
        <v>2355</v>
      </c>
      <c r="U40" s="249"/>
      <c r="V40" s="249"/>
      <c r="W40" s="249"/>
      <c r="X40" s="249"/>
      <c r="Y40" s="249"/>
      <c r="Z40" s="249"/>
      <c r="AA40" s="249"/>
      <c r="AB40" s="249"/>
      <c r="AC40" s="249"/>
    </row>
    <row r="41" spans="1:40" ht="15" customHeight="1">
      <c r="A41" s="249" t="s">
        <v>1087</v>
      </c>
      <c r="B41" s="249" t="s">
        <v>587</v>
      </c>
      <c r="C41" s="249">
        <v>37</v>
      </c>
      <c r="D41" s="249" t="s">
        <v>1989</v>
      </c>
      <c r="E41" s="267" t="s">
        <v>2356</v>
      </c>
      <c r="F41" s="249" t="s">
        <v>633</v>
      </c>
      <c r="G41" s="249"/>
      <c r="H41" s="249"/>
      <c r="I41" s="256" t="s">
        <v>2357</v>
      </c>
      <c r="J41" s="264" t="s">
        <v>2329</v>
      </c>
      <c r="K41" s="251"/>
      <c r="L41" s="276" t="s">
        <v>1989</v>
      </c>
      <c r="M41" s="251"/>
      <c r="N41" s="249">
        <v>2</v>
      </c>
      <c r="O41" s="272" t="s">
        <v>2358</v>
      </c>
      <c r="P41" s="272"/>
      <c r="Q41" s="249">
        <v>0</v>
      </c>
      <c r="R41" s="251" t="s">
        <v>2359</v>
      </c>
      <c r="S41" s="249"/>
      <c r="T41" s="249" t="s">
        <v>2360</v>
      </c>
      <c r="U41" s="249"/>
      <c r="V41" s="249"/>
      <c r="W41" s="249"/>
      <c r="X41" s="249"/>
      <c r="Y41" s="249"/>
      <c r="Z41" s="249"/>
      <c r="AA41" s="249"/>
      <c r="AB41" s="249"/>
      <c r="AC41" s="249"/>
    </row>
    <row r="42" spans="1:40" ht="15" customHeight="1">
      <c r="A42" s="249"/>
      <c r="B42" s="249" t="s">
        <v>824</v>
      </c>
      <c r="C42" s="249">
        <v>38</v>
      </c>
      <c r="D42" s="249" t="s">
        <v>1989</v>
      </c>
      <c r="E42" s="267" t="s">
        <v>2361</v>
      </c>
      <c r="F42" s="249" t="s">
        <v>875</v>
      </c>
      <c r="G42" s="249"/>
      <c r="H42" s="249"/>
      <c r="I42" s="256" t="s">
        <v>2362</v>
      </c>
      <c r="J42" s="264" t="s">
        <v>2307</v>
      </c>
      <c r="K42" s="251"/>
      <c r="L42" s="251"/>
      <c r="M42" s="251"/>
      <c r="N42" s="249"/>
      <c r="O42" s="249"/>
      <c r="P42" s="249"/>
      <c r="Q42" s="249"/>
      <c r="R42" s="249"/>
      <c r="S42" s="249"/>
      <c r="T42" s="249"/>
      <c r="U42" s="249"/>
      <c r="V42" s="249"/>
      <c r="W42" s="249"/>
      <c r="X42" s="249"/>
      <c r="Y42" s="249"/>
      <c r="Z42" s="249"/>
      <c r="AA42" s="249"/>
      <c r="AB42" s="249"/>
      <c r="AC42" s="249"/>
    </row>
    <row r="43" spans="1:40" ht="18" customHeight="1">
      <c r="A43" s="249" t="s">
        <v>599</v>
      </c>
      <c r="B43" s="249" t="s">
        <v>2363</v>
      </c>
      <c r="C43" s="249">
        <v>39</v>
      </c>
      <c r="D43" s="249" t="s">
        <v>1989</v>
      </c>
      <c r="E43" s="267" t="s">
        <v>2364</v>
      </c>
      <c r="F43" s="249" t="s">
        <v>602</v>
      </c>
      <c r="G43" s="249"/>
      <c r="H43" s="249"/>
      <c r="I43" s="249"/>
      <c r="J43" s="277"/>
      <c r="K43" s="251"/>
      <c r="L43" s="278" t="s">
        <v>648</v>
      </c>
      <c r="M43" s="251"/>
      <c r="N43" s="249"/>
      <c r="O43" s="249"/>
      <c r="P43" s="249"/>
      <c r="Q43" s="249"/>
      <c r="R43" s="249"/>
      <c r="S43" s="249"/>
      <c r="T43" s="249"/>
      <c r="U43" s="249"/>
      <c r="V43" s="249"/>
      <c r="W43" s="249"/>
      <c r="X43" s="249"/>
      <c r="Y43" s="249"/>
      <c r="Z43" s="249"/>
      <c r="AA43" s="249"/>
      <c r="AB43" s="249"/>
      <c r="AC43" s="249"/>
    </row>
    <row r="44" spans="1:40" ht="18" customHeight="1">
      <c r="A44" s="249" t="s">
        <v>648</v>
      </c>
      <c r="B44" s="249" t="s">
        <v>2365</v>
      </c>
      <c r="C44" s="249">
        <v>40</v>
      </c>
      <c r="D44" s="249" t="s">
        <v>1989</v>
      </c>
      <c r="E44" s="267" t="s">
        <v>2366</v>
      </c>
      <c r="F44" s="249" t="s">
        <v>561</v>
      </c>
      <c r="G44" s="249"/>
      <c r="H44" s="249"/>
      <c r="I44" s="249"/>
      <c r="J44" s="277"/>
      <c r="K44" s="251"/>
      <c r="L44" s="251"/>
      <c r="M44" s="251"/>
      <c r="N44" s="249"/>
      <c r="O44" s="249"/>
      <c r="P44" s="249"/>
      <c r="Q44" s="249"/>
      <c r="R44" s="249"/>
      <c r="S44" s="249"/>
      <c r="T44" s="249"/>
      <c r="U44" s="249"/>
      <c r="V44" s="249"/>
      <c r="W44" s="249"/>
      <c r="X44" s="249"/>
      <c r="Y44" s="249"/>
      <c r="Z44" s="249"/>
      <c r="AA44" s="249"/>
      <c r="AB44" s="249"/>
      <c r="AC44" s="249"/>
    </row>
    <row r="45" spans="1:40" ht="18" customHeight="1">
      <c r="A45" s="249"/>
      <c r="B45" s="249" t="s">
        <v>2367</v>
      </c>
      <c r="C45" s="249">
        <v>41</v>
      </c>
      <c r="D45" s="249" t="s">
        <v>1989</v>
      </c>
      <c r="E45" s="267" t="s">
        <v>2368</v>
      </c>
      <c r="F45" s="249" t="s">
        <v>710</v>
      </c>
      <c r="G45" s="249"/>
      <c r="H45" s="249"/>
      <c r="I45" s="249"/>
      <c r="J45" s="277"/>
      <c r="K45" s="251"/>
      <c r="L45" s="251"/>
      <c r="M45" s="251"/>
      <c r="N45" s="249"/>
      <c r="O45" s="249"/>
      <c r="P45" s="249"/>
      <c r="Q45" s="249"/>
      <c r="R45" s="249"/>
      <c r="S45" s="249"/>
      <c r="T45" s="249"/>
      <c r="U45" s="249"/>
      <c r="V45" s="249"/>
      <c r="W45" s="249"/>
      <c r="X45" s="249"/>
      <c r="Y45" s="249"/>
      <c r="Z45" s="249"/>
      <c r="AA45" s="249"/>
      <c r="AB45" s="249"/>
      <c r="AC45" s="249"/>
    </row>
    <row r="46" spans="1:40" ht="18" customHeight="1" thickBot="1">
      <c r="A46" s="249" t="s">
        <v>594</v>
      </c>
      <c r="B46" s="249" t="s">
        <v>694</v>
      </c>
      <c r="C46" s="249">
        <v>42</v>
      </c>
      <c r="D46" s="249" t="s">
        <v>1989</v>
      </c>
      <c r="E46" s="267" t="s">
        <v>2369</v>
      </c>
      <c r="F46" s="249" t="s">
        <v>1419</v>
      </c>
      <c r="G46" s="249"/>
      <c r="H46" s="249"/>
      <c r="I46" s="249"/>
      <c r="J46" s="249"/>
      <c r="K46" s="249"/>
      <c r="L46" s="249"/>
      <c r="M46" s="249"/>
      <c r="N46" s="249"/>
      <c r="O46" s="249"/>
      <c r="P46" s="249"/>
      <c r="Q46" s="249"/>
      <c r="R46" s="249"/>
      <c r="S46" s="249"/>
      <c r="T46" s="249"/>
      <c r="U46" s="249"/>
      <c r="V46" s="249"/>
      <c r="W46" s="249"/>
      <c r="X46" s="249"/>
      <c r="Y46" s="249"/>
      <c r="Z46" s="249"/>
      <c r="AA46" s="249"/>
      <c r="AB46" s="249"/>
      <c r="AC46" s="249"/>
    </row>
    <row r="47" spans="1:40" ht="18" customHeight="1">
      <c r="A47" s="249" t="s">
        <v>698</v>
      </c>
      <c r="B47" s="249" t="s">
        <v>625</v>
      </c>
      <c r="C47" s="249">
        <v>43</v>
      </c>
      <c r="D47" s="249" t="s">
        <v>1989</v>
      </c>
      <c r="E47" s="267" t="s">
        <v>2370</v>
      </c>
      <c r="F47" s="249"/>
      <c r="G47" s="279" t="s">
        <v>2371</v>
      </c>
      <c r="H47" s="280"/>
      <c r="I47" s="280"/>
      <c r="J47" s="280"/>
      <c r="K47" s="280"/>
      <c r="L47" s="280"/>
      <c r="M47" s="280"/>
      <c r="N47" s="280"/>
      <c r="O47" s="280"/>
      <c r="P47" s="280"/>
      <c r="Q47" s="280"/>
      <c r="R47" s="281"/>
      <c r="S47" s="249"/>
      <c r="T47" s="1760" t="s">
        <v>2372</v>
      </c>
      <c r="U47" s="1761"/>
      <c r="V47" s="1761"/>
      <c r="W47" s="1761"/>
      <c r="X47" s="1761"/>
      <c r="Y47" s="1761"/>
      <c r="Z47" s="1761"/>
      <c r="AA47" s="1761"/>
      <c r="AB47" s="1761"/>
      <c r="AC47" s="1762"/>
      <c r="AE47" s="1751" t="s">
        <v>2373</v>
      </c>
      <c r="AF47" s="1543"/>
      <c r="AG47" s="1543"/>
      <c r="AH47" s="1543"/>
      <c r="AI47" s="1543"/>
      <c r="AJ47" s="1543"/>
      <c r="AK47" s="1543"/>
      <c r="AL47" s="1543"/>
      <c r="AM47" s="1543"/>
      <c r="AN47" s="1752"/>
    </row>
    <row r="48" spans="1:40" ht="18" customHeight="1">
      <c r="A48" s="249" t="s">
        <v>977</v>
      </c>
      <c r="B48" s="249"/>
      <c r="C48" s="249">
        <v>44</v>
      </c>
      <c r="D48" s="249" t="s">
        <v>1989</v>
      </c>
      <c r="E48" s="267" t="s">
        <v>2374</v>
      </c>
      <c r="F48" s="249"/>
      <c r="G48" s="282" t="s">
        <v>2375</v>
      </c>
      <c r="H48" s="250"/>
      <c r="I48" s="249" t="s">
        <v>2376</v>
      </c>
      <c r="J48" s="283" t="s">
        <v>2377</v>
      </c>
      <c r="K48" s="283" t="s">
        <v>2378</v>
      </c>
      <c r="L48" s="1757" t="s">
        <v>2379</v>
      </c>
      <c r="M48" s="1757"/>
      <c r="N48" s="283" t="s">
        <v>2380</v>
      </c>
      <c r="O48" s="283" t="s">
        <v>2381</v>
      </c>
      <c r="P48" s="283"/>
      <c r="Q48" s="1758" t="s">
        <v>2379</v>
      </c>
      <c r="R48" s="1759"/>
      <c r="S48" s="249"/>
      <c r="T48" s="282" t="s">
        <v>2375</v>
      </c>
      <c r="U48" s="249" t="s">
        <v>2376</v>
      </c>
      <c r="V48" s="283" t="s">
        <v>2377</v>
      </c>
      <c r="W48" s="283" t="s">
        <v>2378</v>
      </c>
      <c r="X48" s="1757" t="s">
        <v>2379</v>
      </c>
      <c r="Y48" s="1757"/>
      <c r="Z48" s="283" t="s">
        <v>2380</v>
      </c>
      <c r="AA48" s="283" t="s">
        <v>2381</v>
      </c>
      <c r="AB48" s="1758" t="s">
        <v>2379</v>
      </c>
      <c r="AC48" s="1759"/>
      <c r="AE48" s="284" t="s">
        <v>2375</v>
      </c>
      <c r="AF48" t="s">
        <v>2376</v>
      </c>
      <c r="AG48" s="102" t="s">
        <v>2377</v>
      </c>
      <c r="AH48" s="102" t="s">
        <v>2378</v>
      </c>
      <c r="AI48" s="1753" t="s">
        <v>2379</v>
      </c>
      <c r="AJ48" s="1753"/>
      <c r="AK48" s="102" t="s">
        <v>2380</v>
      </c>
      <c r="AL48" s="102" t="s">
        <v>2381</v>
      </c>
      <c r="AM48" s="1754" t="s">
        <v>2379</v>
      </c>
      <c r="AN48" s="1755"/>
    </row>
    <row r="49" spans="1:40" ht="18" customHeight="1">
      <c r="A49" s="249" t="s">
        <v>1029</v>
      </c>
      <c r="B49" s="249"/>
      <c r="C49" s="249">
        <v>45</v>
      </c>
      <c r="D49" s="249" t="s">
        <v>1989</v>
      </c>
      <c r="E49" s="267" t="s">
        <v>2382</v>
      </c>
      <c r="F49" s="249"/>
      <c r="G49" s="285" t="e">
        <f>CONCATENATE('3. CICLO DE RIESGOS'!#REF!," ",'3. CICLO DE RIESGOS'!#REF!," ",'3. CICLO DE RIESGOS'!T20," ",'3. CICLO DE RIESGOS'!#REF!)</f>
        <v>#REF!</v>
      </c>
      <c r="H49" s="249"/>
      <c r="I49" s="249" t="e">
        <f>CONCATENATE(L49," ",M49," ",Q49," ",R49)</f>
        <v>#REF!</v>
      </c>
      <c r="J49" s="250" t="e">
        <f>'3. CICLO DE RIESGOS'!#REF!</f>
        <v>#REF!</v>
      </c>
      <c r="K49" s="250">
        <f>IF('CALIFICACIÓN DE LOS CONTROLES'!J63=Listas!$J$48,'CALIFICACIÓN DE LOS CONTROLES'!H63,0)</f>
        <v>0</v>
      </c>
      <c r="L49" s="286" t="e">
        <f>J49-K49</f>
        <v>#REF!</v>
      </c>
      <c r="M49" s="287" t="e">
        <f>VLOOKUP(L49,'PROBABILIDAD - IMPACTO'!$B$7:$C$11,2,FALSE)</f>
        <v>#REF!</v>
      </c>
      <c r="N49" s="250">
        <f>'3. CICLO DE RIESGOS'!T20</f>
        <v>0</v>
      </c>
      <c r="O49" s="250">
        <f>IF('CALIFICACIÓN DE LOS CONTROLES'!J63=Listas!$N$48,'CALIFICACIÓN DE LOS CONTROLES'!H63,0)</f>
        <v>0</v>
      </c>
      <c r="P49" s="250"/>
      <c r="Q49" s="288">
        <f>N49-O49</f>
        <v>0</v>
      </c>
      <c r="R49" s="289" t="e">
        <f>VLOOKUP(Q49,'PROBABILIDAD - IMPACTO'!$B$19:$C$26,2,FALSE)</f>
        <v>#N/A</v>
      </c>
      <c r="S49" s="249"/>
      <c r="T49" s="285" t="e">
        <f>CONCATENATE('3. CICLO DE RIESGOS'!#REF!," ",'3. CICLO DE RIESGOS'!#REF!," ",'3. CICLO DE RIESGOS'!#REF!," ",'3. CICLO DE RIESGOS'!#REF!)</f>
        <v>#REF!</v>
      </c>
      <c r="U49" s="249" t="e">
        <f>CONCATENATE(X49," ",Y49," ",AB49," ",AC49)</f>
        <v>#REF!</v>
      </c>
      <c r="V49" s="250" t="e">
        <f>'3. CICLO DE RIESGOS'!#REF!</f>
        <v>#REF!</v>
      </c>
      <c r="W49" s="250">
        <f>IF('CALIFI DE LOS CONTROL I SEM '!$H$14=Listas!$J$48,'CALIFI DE LOS CONTROL I SEM '!$F$14,0)</f>
        <v>0</v>
      </c>
      <c r="X49" s="286" t="e">
        <f>V49-W49</f>
        <v>#REF!</v>
      </c>
      <c r="Y49" s="287" t="e">
        <f>VLOOKUP(X49,'PROBABILIDAD - IMPACTO'!$B$7:$C$11,2,FALSE)</f>
        <v>#REF!</v>
      </c>
      <c r="Z49" s="250" t="e">
        <f>'3. CICLO DE RIESGOS'!#REF!</f>
        <v>#REF!</v>
      </c>
      <c r="AA49" s="250">
        <f>IF('CALIFI DE LOS CONTROL I SEM '!$H$14=$AK$48,'CALIFI DE LOS CONTROL I SEM '!$F$14,0)</f>
        <v>0</v>
      </c>
      <c r="AB49" s="288" t="e">
        <f>Z49-AA49</f>
        <v>#REF!</v>
      </c>
      <c r="AC49" s="289" t="e">
        <f>VLOOKUP(AB49,'PROBABILIDAD - IMPACTO'!$B$22:$C$26,2,FALSE)</f>
        <v>#REF!</v>
      </c>
      <c r="AE49" s="290" t="e">
        <f>CONCATENATE('3. CICLO DE RIESGOS'!#REF!," ",'3. CICLO DE RIESGOS'!#REF!," ",'3. CICLO DE RIESGOS'!#REF!," ",'3. CICLO DE RIESGOS'!#REF!)</f>
        <v>#REF!</v>
      </c>
      <c r="AF49" t="e">
        <f>CONCATENATE(AI49," ",AJ49," ",AM49," ",AN49)</f>
        <v>#REF!</v>
      </c>
      <c r="AG49" s="100" t="e">
        <f>'3. CICLO DE RIESGOS'!#REF!</f>
        <v>#REF!</v>
      </c>
      <c r="AH49" s="100">
        <f>IF('CALIFI DE LOS CONTROL II SEM '!$H$14=Listas!$J$48,'CALIFI DE LOS CONTROL II SEM '!$F$14,0)</f>
        <v>0</v>
      </c>
      <c r="AI49" s="291" t="e">
        <f>AG49-AH49</f>
        <v>#REF!</v>
      </c>
      <c r="AJ49" s="292" t="e">
        <f>VLOOKUP(AI49,'PROBABILIDAD - IMPACTO'!$B$7:$C$11,2,FALSE)</f>
        <v>#REF!</v>
      </c>
      <c r="AK49" s="100" t="e">
        <f>'3. CICLO DE RIESGOS'!#REF!</f>
        <v>#REF!</v>
      </c>
      <c r="AL49" s="100">
        <f>IF('CALIFI DE LOS CONTROL II SEM '!$H$14=$AK$48,'CALIFI DE LOS CONTROL II SEM '!$F$14,0)</f>
        <v>0</v>
      </c>
      <c r="AM49" s="293" t="e">
        <f>AK49-AL49</f>
        <v>#REF!</v>
      </c>
      <c r="AN49" s="294" t="e">
        <f>VLOOKUP(AM49,'PROBABILIDAD - IMPACTO'!$B$22:$C$26,2,FALSE)</f>
        <v>#REF!</v>
      </c>
    </row>
    <row r="50" spans="1:40" ht="18" customHeight="1">
      <c r="A50" s="249" t="s">
        <v>1661</v>
      </c>
      <c r="B50" s="249"/>
      <c r="C50" s="249">
        <v>46</v>
      </c>
      <c r="D50" s="249" t="s">
        <v>1989</v>
      </c>
      <c r="E50" s="267" t="s">
        <v>2383</v>
      </c>
      <c r="F50" s="249"/>
      <c r="G50" s="285" t="e">
        <f>CONCATENATE('3. CICLO DE RIESGOS'!#REF!," ",'3. CICLO DE RIESGOS'!#REF!," ",'3. CICLO DE RIESGOS'!T21," ",'3. CICLO DE RIESGOS'!#REF!)</f>
        <v>#REF!</v>
      </c>
      <c r="H50" s="249"/>
      <c r="I50" s="249" t="e">
        <f t="shared" ref="I50:I63" si="1">CONCATENATE(L50," ",M50," ",Q50," ",R50)</f>
        <v>#REF!</v>
      </c>
      <c r="J50" s="250" t="e">
        <f>'3. CICLO DE RIESGOS'!#REF!</f>
        <v>#REF!</v>
      </c>
      <c r="K50" s="250">
        <f>IF('CALIFICACIÓN DE LOS CONTROLES'!J64=Listas!$J$48,'CALIFICACIÓN DE LOS CONTROLES'!H64,0)</f>
        <v>0</v>
      </c>
      <c r="L50" s="286" t="e">
        <f t="shared" ref="L50:L63" si="2">J50-K50</f>
        <v>#REF!</v>
      </c>
      <c r="M50" s="287" t="e">
        <f>VLOOKUP(L50,'PROBABILIDAD - IMPACTO'!$B$7:$C$11,2,FALSE)</f>
        <v>#REF!</v>
      </c>
      <c r="N50" s="250">
        <f>'3. CICLO DE RIESGOS'!T21</f>
        <v>0</v>
      </c>
      <c r="O50" s="250">
        <f>IF('CALIFICACIÓN DE LOS CONTROLES'!J64=Listas!$N$48,'CALIFICACIÓN DE LOS CONTROLES'!H64,0)</f>
        <v>0</v>
      </c>
      <c r="P50" s="250"/>
      <c r="Q50" s="288">
        <f t="shared" ref="Q50:Q63" si="3">N50-O50</f>
        <v>0</v>
      </c>
      <c r="R50" s="289" t="e">
        <f>VLOOKUP(Q50,'PROBABILIDAD - IMPACTO'!$B$19:$C$26,2,FALSE)</f>
        <v>#N/A</v>
      </c>
      <c r="S50" s="249"/>
      <c r="T50" s="285" t="e">
        <f>CONCATENATE('3. CICLO DE RIESGOS'!#REF!," ",'3. CICLO DE RIESGOS'!#REF!," ",'3. CICLO DE RIESGOS'!#REF!," ",'3. CICLO DE RIESGOS'!#REF!)</f>
        <v>#REF!</v>
      </c>
      <c r="U50" s="249" t="e">
        <f t="shared" ref="U50:U63" si="4">CONCATENATE(X50," ",Y50," ",AB50," ",AC50)</f>
        <v>#REF!</v>
      </c>
      <c r="V50" s="250" t="e">
        <f>'3. CICLO DE RIESGOS'!#REF!</f>
        <v>#REF!</v>
      </c>
      <c r="W50" s="250">
        <f>IF('CALIFI DE LOS CONTROL I SEM '!$H$26=Listas!$J$48,'CALIFI DE LOS CONTROL I SEM '!$F$26,0)</f>
        <v>0</v>
      </c>
      <c r="X50" s="286" t="e">
        <f t="shared" ref="X50:X63" si="5">V50-W50</f>
        <v>#REF!</v>
      </c>
      <c r="Y50" s="287" t="e">
        <f>VLOOKUP(X50,'PROBABILIDAD - IMPACTO'!$B$7:$C$11,2,FALSE)</f>
        <v>#REF!</v>
      </c>
      <c r="Z50" s="250" t="e">
        <f>'3. CICLO DE RIESGOS'!#REF!</f>
        <v>#REF!</v>
      </c>
      <c r="AA50" s="250">
        <f>IF('CALIFI DE LOS CONTROL I SEM '!$H$26=$AK$48,'CALIFI DE LOS CONTROL I SEM '!$F$26,0)</f>
        <v>0</v>
      </c>
      <c r="AB50" s="288" t="e">
        <f t="shared" ref="AB50:AB63" si="6">Z50-AA50</f>
        <v>#REF!</v>
      </c>
      <c r="AC50" s="289" t="e">
        <f>VLOOKUP(AB50,'PROBABILIDAD - IMPACTO'!$B$22:$C$26,2,FALSE)</f>
        <v>#REF!</v>
      </c>
      <c r="AE50" s="290" t="e">
        <f>CONCATENATE('3. CICLO DE RIESGOS'!#REF!," ",'3. CICLO DE RIESGOS'!#REF!," ",'3. CICLO DE RIESGOS'!#REF!," ",'3. CICLO DE RIESGOS'!#REF!)</f>
        <v>#REF!</v>
      </c>
      <c r="AF50" t="e">
        <f t="shared" ref="AF50:AF63" si="7">CONCATENATE(AI50," ",AJ50," ",AM50," ",AN50)</f>
        <v>#REF!</v>
      </c>
      <c r="AG50" s="100" t="e">
        <f>'3. CICLO DE RIESGOS'!#REF!</f>
        <v>#REF!</v>
      </c>
      <c r="AH50" s="100">
        <f>IF('CALIFI DE LOS CONTROL II SEM '!$H$26=Listas!$J$48,'CALIFI DE LOS CONTROL II SEM '!$F$26,0)</f>
        <v>0</v>
      </c>
      <c r="AI50" s="291" t="e">
        <f t="shared" ref="AI50:AI63" si="8">AG50-AH50</f>
        <v>#REF!</v>
      </c>
      <c r="AJ50" s="292" t="e">
        <f>VLOOKUP(AI50,'PROBABILIDAD - IMPACTO'!$B$7:$C$11,2,FALSE)</f>
        <v>#REF!</v>
      </c>
      <c r="AK50" s="100" t="e">
        <f>'3. CICLO DE RIESGOS'!#REF!</f>
        <v>#REF!</v>
      </c>
      <c r="AL50" s="100">
        <f>IF('CALIFI DE LOS CONTROL II SEM '!$H$26=$AK$48,'CALIFI DE LOS CONTROL II SEM '!$F$26,0)</f>
        <v>0</v>
      </c>
      <c r="AM50" s="293" t="e">
        <f t="shared" ref="AM50:AM63" si="9">AK50-AL50</f>
        <v>#REF!</v>
      </c>
      <c r="AN50" s="294" t="e">
        <f>VLOOKUP(AM50,'PROBABILIDAD - IMPACTO'!$B$22:$C$26,2,FALSE)</f>
        <v>#REF!</v>
      </c>
    </row>
    <row r="51" spans="1:40" ht="18" customHeight="1">
      <c r="A51" s="249"/>
      <c r="B51" s="249"/>
      <c r="C51" s="249">
        <v>47</v>
      </c>
      <c r="D51" s="249" t="s">
        <v>1989</v>
      </c>
      <c r="E51" s="267" t="s">
        <v>2384</v>
      </c>
      <c r="F51" s="249"/>
      <c r="G51" s="285" t="e">
        <f>CONCATENATE('3. CICLO DE RIESGOS'!#REF!," ",'3. CICLO DE RIESGOS'!#REF!," ",'3. CICLO DE RIESGOS'!#REF!," ",'3. CICLO DE RIESGOS'!#REF!)</f>
        <v>#REF!</v>
      </c>
      <c r="H51" s="249"/>
      <c r="I51" s="249" t="e">
        <f t="shared" si="1"/>
        <v>#REF!</v>
      </c>
      <c r="J51" s="250" t="e">
        <f>'3. CICLO DE RIESGOS'!#REF!</f>
        <v>#REF!</v>
      </c>
      <c r="K51" s="250">
        <f>IF('CALIFICACIÓN DE LOS CONTROLES'!J65=Listas!$J$48,'CALIFICACIÓN DE LOS CONTROLES'!H65,0)</f>
        <v>0</v>
      </c>
      <c r="L51" s="286" t="e">
        <f t="shared" si="2"/>
        <v>#REF!</v>
      </c>
      <c r="M51" s="287" t="e">
        <f>VLOOKUP(L51,'PROBABILIDAD - IMPACTO'!$B$7:$C$11,2,FALSE)</f>
        <v>#REF!</v>
      </c>
      <c r="N51" s="250" t="e">
        <f>'3. CICLO DE RIESGOS'!#REF!</f>
        <v>#REF!</v>
      </c>
      <c r="O51" s="250">
        <f>IF('CALIFICACIÓN DE LOS CONTROLES'!J65=Listas!$N$48,'CALIFICACIÓN DE LOS CONTROLES'!H65,0)</f>
        <v>0</v>
      </c>
      <c r="P51" s="250"/>
      <c r="Q51" s="288" t="e">
        <f t="shared" si="3"/>
        <v>#REF!</v>
      </c>
      <c r="R51" s="289" t="e">
        <f>VLOOKUP(Q51,'PROBABILIDAD - IMPACTO'!$B$19:$C$26,2,FALSE)</f>
        <v>#REF!</v>
      </c>
      <c r="S51" s="249"/>
      <c r="T51" s="285" t="e">
        <f>CONCATENATE('3. CICLO DE RIESGOS'!#REF!," ",'3. CICLO DE RIESGOS'!#REF!," ",'3. CICLO DE RIESGOS'!#REF!," ",'3. CICLO DE RIESGOS'!#REF!)</f>
        <v>#REF!</v>
      </c>
      <c r="U51" s="249" t="e">
        <f t="shared" si="4"/>
        <v>#REF!</v>
      </c>
      <c r="V51" s="250" t="e">
        <f>'3. CICLO DE RIESGOS'!#REF!</f>
        <v>#REF!</v>
      </c>
      <c r="W51" s="250">
        <f>IF('CALIFI DE LOS CONTROL I SEM '!$H$38=Listas!$J$48,'CALIFI DE LOS CONTROL I SEM '!$F$38,0)</f>
        <v>0</v>
      </c>
      <c r="X51" s="286" t="e">
        <f t="shared" si="5"/>
        <v>#REF!</v>
      </c>
      <c r="Y51" s="287" t="e">
        <f>VLOOKUP(X51,'PROBABILIDAD - IMPACTO'!$B$7:$C$11,2,FALSE)</f>
        <v>#REF!</v>
      </c>
      <c r="Z51" s="250" t="e">
        <f>'3. CICLO DE RIESGOS'!#REF!</f>
        <v>#REF!</v>
      </c>
      <c r="AA51" s="250">
        <f>IF('CALIFI DE LOS CONTROL I SEM '!$H$38=$AK$48,'CALIFI DE LOS CONTROL I SEM '!$F$38,0)</f>
        <v>0</v>
      </c>
      <c r="AB51" s="288" t="e">
        <f t="shared" si="6"/>
        <v>#REF!</v>
      </c>
      <c r="AC51" s="289" t="e">
        <f>VLOOKUP(AB51,'PROBABILIDAD - IMPACTO'!$B$22:$C$26,2,FALSE)</f>
        <v>#REF!</v>
      </c>
      <c r="AE51" s="290" t="e">
        <f>CONCATENATE('3. CICLO DE RIESGOS'!#REF!," ",'3. CICLO DE RIESGOS'!#REF!," ",'3. CICLO DE RIESGOS'!#REF!," ",'3. CICLO DE RIESGOS'!#REF!)</f>
        <v>#REF!</v>
      </c>
      <c r="AF51" t="e">
        <f t="shared" si="7"/>
        <v>#REF!</v>
      </c>
      <c r="AG51" s="100" t="e">
        <f>'3. CICLO DE RIESGOS'!#REF!</f>
        <v>#REF!</v>
      </c>
      <c r="AH51" s="100">
        <f>IF('CALIFI DE LOS CONTROL II SEM '!$H$38=Listas!$J$48,'CALIFI DE LOS CONTROL II SEM '!$F$38,0)</f>
        <v>0</v>
      </c>
      <c r="AI51" s="291" t="e">
        <f t="shared" si="8"/>
        <v>#REF!</v>
      </c>
      <c r="AJ51" s="292" t="e">
        <f>VLOOKUP(AI51,'PROBABILIDAD - IMPACTO'!$B$7:$C$11,2,FALSE)</f>
        <v>#REF!</v>
      </c>
      <c r="AK51" s="100" t="e">
        <f>'3. CICLO DE RIESGOS'!#REF!</f>
        <v>#REF!</v>
      </c>
      <c r="AL51" s="100">
        <f>IF('CALIFI DE LOS CONTROL II SEM '!$H$38=$AK$48,'CALIFI DE LOS CONTROL II SEM '!$F$38,0)</f>
        <v>0</v>
      </c>
      <c r="AM51" s="293" t="e">
        <f t="shared" si="9"/>
        <v>#REF!</v>
      </c>
      <c r="AN51" s="294" t="e">
        <f>VLOOKUP(AM51,'PROBABILIDAD - IMPACTO'!$B$22:$C$26,2,FALSE)</f>
        <v>#REF!</v>
      </c>
    </row>
    <row r="52" spans="1:40" ht="18" customHeight="1">
      <c r="A52" s="249"/>
      <c r="B52" s="249"/>
      <c r="C52" s="249">
        <v>48</v>
      </c>
      <c r="D52" s="249" t="s">
        <v>1989</v>
      </c>
      <c r="E52" s="267" t="s">
        <v>2385</v>
      </c>
      <c r="F52" s="249"/>
      <c r="G52" s="285" t="e">
        <f>CONCATENATE('3. CICLO DE RIESGOS'!#REF!," ",'3. CICLO DE RIESGOS'!#REF!," ",'3. CICLO DE RIESGOS'!#REF!," ",'3. CICLO DE RIESGOS'!#REF!)</f>
        <v>#REF!</v>
      </c>
      <c r="H52" s="249"/>
      <c r="I52" s="249" t="e">
        <f t="shared" si="1"/>
        <v>#REF!</v>
      </c>
      <c r="J52" s="250" t="e">
        <f>'3. CICLO DE RIESGOS'!#REF!</f>
        <v>#REF!</v>
      </c>
      <c r="K52" s="250">
        <f>IF('CALIFICACIÓN DE LOS CONTROLES'!J66=Listas!$J$48,'CALIFICACIÓN DE LOS CONTROLES'!H66,0)</f>
        <v>0</v>
      </c>
      <c r="L52" s="286" t="e">
        <f t="shared" si="2"/>
        <v>#REF!</v>
      </c>
      <c r="M52" s="287" t="e">
        <f>VLOOKUP(L52,'PROBABILIDAD - IMPACTO'!$B$7:$C$11,2,FALSE)</f>
        <v>#REF!</v>
      </c>
      <c r="N52" s="250" t="e">
        <f>'3. CICLO DE RIESGOS'!#REF!</f>
        <v>#REF!</v>
      </c>
      <c r="O52" s="250">
        <f>IF('CALIFICACIÓN DE LOS CONTROLES'!J66=Listas!$N$48,'CALIFICACIÓN DE LOS CONTROLES'!H66,0)</f>
        <v>0</v>
      </c>
      <c r="P52" s="250"/>
      <c r="Q52" s="288" t="e">
        <f t="shared" si="3"/>
        <v>#REF!</v>
      </c>
      <c r="R52" s="289" t="e">
        <f>VLOOKUP(Q52,'PROBABILIDAD - IMPACTO'!$B$19:$C$26,2,FALSE)</f>
        <v>#REF!</v>
      </c>
      <c r="S52" s="249"/>
      <c r="T52" s="285" t="e">
        <f>CONCATENATE('3. CICLO DE RIESGOS'!#REF!," ",'3. CICLO DE RIESGOS'!#REF!," ",'3. CICLO DE RIESGOS'!#REF!," ",'3. CICLO DE RIESGOS'!#REF!)</f>
        <v>#REF!</v>
      </c>
      <c r="U52" s="249" t="e">
        <f t="shared" si="4"/>
        <v>#REF!</v>
      </c>
      <c r="V52" s="250" t="e">
        <f>'3. CICLO DE RIESGOS'!#REF!</f>
        <v>#REF!</v>
      </c>
      <c r="W52" s="250">
        <f>IF('CALIFI DE LOS CONTROL I SEM '!$H$50=Listas!$J$48,'CALIFI DE LOS CONTROL I SEM '!$F$50,0)</f>
        <v>0</v>
      </c>
      <c r="X52" s="286" t="e">
        <f t="shared" si="5"/>
        <v>#REF!</v>
      </c>
      <c r="Y52" s="287" t="e">
        <f>VLOOKUP(X52,'PROBABILIDAD - IMPACTO'!$B$7:$C$11,2,FALSE)</f>
        <v>#REF!</v>
      </c>
      <c r="Z52" s="250" t="e">
        <f>'3. CICLO DE RIESGOS'!#REF!</f>
        <v>#REF!</v>
      </c>
      <c r="AA52" s="250">
        <f>IF('CALIFI DE LOS CONTROL I SEM '!$H$50=$AK$48,'CALIFI DE LOS CONTROL I SEM '!$F$50,0)</f>
        <v>0</v>
      </c>
      <c r="AB52" s="288" t="e">
        <f t="shared" si="6"/>
        <v>#REF!</v>
      </c>
      <c r="AC52" s="289" t="e">
        <f>VLOOKUP(AB52,'PROBABILIDAD - IMPACTO'!$B$22:$C$26,2,FALSE)</f>
        <v>#REF!</v>
      </c>
      <c r="AE52" s="290" t="e">
        <f>CONCATENATE('3. CICLO DE RIESGOS'!#REF!," ",'3. CICLO DE RIESGOS'!#REF!," ",'3. CICLO DE RIESGOS'!#REF!," ",'3. CICLO DE RIESGOS'!#REF!)</f>
        <v>#REF!</v>
      </c>
      <c r="AF52" t="e">
        <f t="shared" si="7"/>
        <v>#REF!</v>
      </c>
      <c r="AG52" s="100" t="e">
        <f>'3. CICLO DE RIESGOS'!#REF!</f>
        <v>#REF!</v>
      </c>
      <c r="AH52" s="100">
        <f>IF('CALIFI DE LOS CONTROL II SEM '!$H$50=Listas!$J$48,'CALIFI DE LOS CONTROL II SEM '!$F$50,0)</f>
        <v>0</v>
      </c>
      <c r="AI52" s="291" t="e">
        <f t="shared" si="8"/>
        <v>#REF!</v>
      </c>
      <c r="AJ52" s="292" t="e">
        <f>VLOOKUP(AI52,'PROBABILIDAD - IMPACTO'!$B$7:$C$11,2,FALSE)</f>
        <v>#REF!</v>
      </c>
      <c r="AK52" s="100" t="e">
        <f>'3. CICLO DE RIESGOS'!#REF!</f>
        <v>#REF!</v>
      </c>
      <c r="AL52" s="100">
        <f>IF('CALIFI DE LOS CONTROL II SEM '!$H$50=$AK$48,'CALIFI DE LOS CONTROL II SEM '!$F$50,0)</f>
        <v>0</v>
      </c>
      <c r="AM52" s="293" t="e">
        <f t="shared" si="9"/>
        <v>#REF!</v>
      </c>
      <c r="AN52" s="294" t="e">
        <f>VLOOKUP(AM52,'PROBABILIDAD - IMPACTO'!$B$22:$C$26,2,FALSE)</f>
        <v>#REF!</v>
      </c>
    </row>
    <row r="53" spans="1:40" ht="18" customHeight="1">
      <c r="A53" s="249"/>
      <c r="B53" s="249"/>
      <c r="C53" s="249">
        <v>49</v>
      </c>
      <c r="D53" s="249" t="s">
        <v>1989</v>
      </c>
      <c r="E53" s="267" t="s">
        <v>2386</v>
      </c>
      <c r="F53" s="249"/>
      <c r="G53" s="285" t="e">
        <f>CONCATENATE('3. CICLO DE RIESGOS'!#REF!," ",'3. CICLO DE RIESGOS'!#REF!," ",'3. CICLO DE RIESGOS'!#REF!," ",'3. CICLO DE RIESGOS'!#REF!)</f>
        <v>#REF!</v>
      </c>
      <c r="H53" s="249"/>
      <c r="I53" s="249" t="e">
        <f t="shared" si="1"/>
        <v>#REF!</v>
      </c>
      <c r="J53" s="250" t="e">
        <f>'3. CICLO DE RIESGOS'!#REF!</f>
        <v>#REF!</v>
      </c>
      <c r="K53" s="250">
        <f>IF('CALIFICACIÓN DE LOS CONTROLES'!J67=Listas!$J$48,'CALIFICACIÓN DE LOS CONTROLES'!H67,0)</f>
        <v>0</v>
      </c>
      <c r="L53" s="286" t="e">
        <f t="shared" si="2"/>
        <v>#REF!</v>
      </c>
      <c r="M53" s="287" t="e">
        <f>VLOOKUP(L53,'PROBABILIDAD - IMPACTO'!$B$7:$C$11,2,FALSE)</f>
        <v>#REF!</v>
      </c>
      <c r="N53" s="250" t="e">
        <f>'3. CICLO DE RIESGOS'!#REF!</f>
        <v>#REF!</v>
      </c>
      <c r="O53" s="250">
        <f>IF('CALIFICACIÓN DE LOS CONTROLES'!J67=Listas!$N$48,'CALIFICACIÓN DE LOS CONTROLES'!H67,0)</f>
        <v>0</v>
      </c>
      <c r="P53" s="250"/>
      <c r="Q53" s="288" t="e">
        <f t="shared" si="3"/>
        <v>#REF!</v>
      </c>
      <c r="R53" s="289" t="e">
        <f>VLOOKUP(Q53,'PROBABILIDAD - IMPACTO'!$B$19:$C$26,2,FALSE)</f>
        <v>#REF!</v>
      </c>
      <c r="S53" s="249"/>
      <c r="T53" s="285" t="e">
        <f>CONCATENATE('3. CICLO DE RIESGOS'!#REF!," ",'3. CICLO DE RIESGOS'!#REF!," ",'3. CICLO DE RIESGOS'!#REF!," ",'3. CICLO DE RIESGOS'!#REF!)</f>
        <v>#REF!</v>
      </c>
      <c r="U53" s="249" t="e">
        <f t="shared" si="4"/>
        <v>#REF!</v>
      </c>
      <c r="V53" s="250" t="e">
        <f>'3. CICLO DE RIESGOS'!#REF!</f>
        <v>#REF!</v>
      </c>
      <c r="W53" s="250">
        <f>IF('CALIFI DE LOS CONTROL I SEM '!$H$62=Listas!$J$48,'CALIFI DE LOS CONTROL I SEM '!$F$62,0)</f>
        <v>0</v>
      </c>
      <c r="X53" s="286" t="e">
        <f t="shared" si="5"/>
        <v>#REF!</v>
      </c>
      <c r="Y53" s="287" t="e">
        <f>VLOOKUP(X53,'PROBABILIDAD - IMPACTO'!$B$7:$C$11,2,FALSE)</f>
        <v>#REF!</v>
      </c>
      <c r="Z53" s="250" t="e">
        <f>'3. CICLO DE RIESGOS'!#REF!</f>
        <v>#REF!</v>
      </c>
      <c r="AA53" s="250">
        <f>IF('CALIFI DE LOS CONTROL I SEM '!$H$62=$AK$48,'CALIFI DE LOS CONTROL I SEM '!$F$62,0)</f>
        <v>0</v>
      </c>
      <c r="AB53" s="288" t="e">
        <f t="shared" si="6"/>
        <v>#REF!</v>
      </c>
      <c r="AC53" s="289" t="e">
        <f>VLOOKUP(AB53,'PROBABILIDAD - IMPACTO'!$B$22:$C$26,2,FALSE)</f>
        <v>#REF!</v>
      </c>
      <c r="AE53" s="290" t="e">
        <f>CONCATENATE('3. CICLO DE RIESGOS'!#REF!," ",'3. CICLO DE RIESGOS'!#REF!," ",'3. CICLO DE RIESGOS'!#REF!," ",'3. CICLO DE RIESGOS'!#REF!)</f>
        <v>#REF!</v>
      </c>
      <c r="AF53" t="e">
        <f t="shared" si="7"/>
        <v>#REF!</v>
      </c>
      <c r="AG53" s="100" t="e">
        <f>'3. CICLO DE RIESGOS'!#REF!</f>
        <v>#REF!</v>
      </c>
      <c r="AH53" s="100">
        <f>IF('CALIFI DE LOS CONTROL II SEM '!$H$62=Listas!$J$48,'CALIFI DE LOS CONTROL II SEM '!$F$62,0)</f>
        <v>0</v>
      </c>
      <c r="AI53" s="291" t="e">
        <f t="shared" si="8"/>
        <v>#REF!</v>
      </c>
      <c r="AJ53" s="292" t="e">
        <f>VLOOKUP(AI53,'PROBABILIDAD - IMPACTO'!$B$7:$C$11,2,FALSE)</f>
        <v>#REF!</v>
      </c>
      <c r="AK53" s="100" t="e">
        <f>'3. CICLO DE RIESGOS'!#REF!</f>
        <v>#REF!</v>
      </c>
      <c r="AL53" s="100">
        <f>IF('CALIFI DE LOS CONTROL II SEM '!$H$62=$AK$48,'CALIFI DE LOS CONTROL II SEM '!$F$62,0)</f>
        <v>0</v>
      </c>
      <c r="AM53" s="293" t="e">
        <f t="shared" si="9"/>
        <v>#REF!</v>
      </c>
      <c r="AN53" s="294" t="e">
        <f>VLOOKUP(AM53,'PROBABILIDAD - IMPACTO'!$B$22:$C$26,2,FALSE)</f>
        <v>#REF!</v>
      </c>
    </row>
    <row r="54" spans="1:40" ht="18" customHeight="1">
      <c r="A54" s="249"/>
      <c r="B54" s="249"/>
      <c r="C54" s="249">
        <v>50</v>
      </c>
      <c r="D54" s="249" t="s">
        <v>1989</v>
      </c>
      <c r="E54" s="267" t="s">
        <v>2387</v>
      </c>
      <c r="F54" s="249"/>
      <c r="G54" s="285" t="e">
        <f>CONCATENATE('3. CICLO DE RIESGOS'!#REF!," ",'3. CICLO DE RIESGOS'!#REF!," ",'3. CICLO DE RIESGOS'!#REF!," ",'3. CICLO DE RIESGOS'!#REF!)</f>
        <v>#REF!</v>
      </c>
      <c r="H54" s="249"/>
      <c r="I54" s="249" t="e">
        <f t="shared" si="1"/>
        <v>#REF!</v>
      </c>
      <c r="J54" s="250" t="e">
        <f>'3. CICLO DE RIESGOS'!#REF!</f>
        <v>#REF!</v>
      </c>
      <c r="K54" s="250">
        <f>IF('CALIFICACIÓN DE LOS CONTROLES'!J68=Listas!$J$48,'CALIFICACIÓN DE LOS CONTROLES'!H68,0)</f>
        <v>0</v>
      </c>
      <c r="L54" s="286" t="e">
        <f t="shared" si="2"/>
        <v>#REF!</v>
      </c>
      <c r="M54" s="287" t="e">
        <f>VLOOKUP(L54,'PROBABILIDAD - IMPACTO'!$B$7:$C$11,2,FALSE)</f>
        <v>#REF!</v>
      </c>
      <c r="N54" s="250" t="e">
        <f>'3. CICLO DE RIESGOS'!#REF!</f>
        <v>#REF!</v>
      </c>
      <c r="O54" s="250">
        <f>IF('CALIFICACIÓN DE LOS CONTROLES'!J68=Listas!$N$48,'CALIFICACIÓN DE LOS CONTROLES'!H68,0)</f>
        <v>0</v>
      </c>
      <c r="P54" s="250"/>
      <c r="Q54" s="288" t="e">
        <f t="shared" si="3"/>
        <v>#REF!</v>
      </c>
      <c r="R54" s="289" t="e">
        <f>VLOOKUP(Q54,'PROBABILIDAD - IMPACTO'!$B$19:$C$26,2,FALSE)</f>
        <v>#REF!</v>
      </c>
      <c r="S54" s="249"/>
      <c r="T54" s="285" t="e">
        <f>CONCATENATE('3. CICLO DE RIESGOS'!#REF!," ",'3. CICLO DE RIESGOS'!#REF!," ",'3. CICLO DE RIESGOS'!#REF!," ",'3. CICLO DE RIESGOS'!#REF!)</f>
        <v>#REF!</v>
      </c>
      <c r="U54" s="249" t="e">
        <f t="shared" si="4"/>
        <v>#REF!</v>
      </c>
      <c r="V54" s="250" t="e">
        <f>'3. CICLO DE RIESGOS'!#REF!</f>
        <v>#REF!</v>
      </c>
      <c r="W54" s="250">
        <f>IF('CALIFI DE LOS CONTROL I SEM '!$H$74=Listas!$J$48,'CALIFI DE LOS CONTROL I SEM '!$F$74,0)</f>
        <v>0</v>
      </c>
      <c r="X54" s="286" t="e">
        <f t="shared" si="5"/>
        <v>#REF!</v>
      </c>
      <c r="Y54" s="287" t="e">
        <f>VLOOKUP(X54,'PROBABILIDAD - IMPACTO'!$B$7:$C$11,2,FALSE)</f>
        <v>#REF!</v>
      </c>
      <c r="Z54" s="250" t="e">
        <f>'3. CICLO DE RIESGOS'!#REF!</f>
        <v>#REF!</v>
      </c>
      <c r="AA54" s="250">
        <f>IF('CALIFI DE LOS CONTROL I SEM '!$H$74=$AK$48,'CALIFI DE LOS CONTROL I SEM '!$F$74,0)</f>
        <v>0</v>
      </c>
      <c r="AB54" s="288" t="e">
        <f t="shared" si="6"/>
        <v>#REF!</v>
      </c>
      <c r="AC54" s="289" t="e">
        <f>VLOOKUP(AB54,'PROBABILIDAD - IMPACTO'!$B$22:$C$26,2,FALSE)</f>
        <v>#REF!</v>
      </c>
      <c r="AE54" s="290" t="e">
        <f>CONCATENATE('3. CICLO DE RIESGOS'!#REF!," ",'3. CICLO DE RIESGOS'!#REF!," ",'3. CICLO DE RIESGOS'!#REF!," ",'3. CICLO DE RIESGOS'!#REF!)</f>
        <v>#REF!</v>
      </c>
      <c r="AF54" t="e">
        <f t="shared" si="7"/>
        <v>#REF!</v>
      </c>
      <c r="AG54" s="100" t="e">
        <f>'3. CICLO DE RIESGOS'!#REF!</f>
        <v>#REF!</v>
      </c>
      <c r="AH54" s="100">
        <f>IF('CALIFI DE LOS CONTROL II SEM '!$H$74=Listas!$J$48,'CALIFI DE LOS CONTROL II SEM '!$F$74,0)</f>
        <v>0</v>
      </c>
      <c r="AI54" s="291" t="e">
        <f t="shared" si="8"/>
        <v>#REF!</v>
      </c>
      <c r="AJ54" s="292" t="e">
        <f>VLOOKUP(AI54,'PROBABILIDAD - IMPACTO'!$B$7:$C$11,2,FALSE)</f>
        <v>#REF!</v>
      </c>
      <c r="AK54" s="100" t="e">
        <f>'3. CICLO DE RIESGOS'!#REF!</f>
        <v>#REF!</v>
      </c>
      <c r="AL54" s="100">
        <f>IF('CALIFI DE LOS CONTROL II SEM '!$H$74=$AK$48,'CALIFI DE LOS CONTROL II SEM '!$F$74,0)</f>
        <v>0</v>
      </c>
      <c r="AM54" s="293" t="e">
        <f t="shared" si="9"/>
        <v>#REF!</v>
      </c>
      <c r="AN54" s="294" t="e">
        <f>VLOOKUP(AM54,'PROBABILIDAD - IMPACTO'!$B$22:$C$26,2,FALSE)</f>
        <v>#REF!</v>
      </c>
    </row>
    <row r="55" spans="1:40" ht="18" customHeight="1">
      <c r="A55" s="249"/>
      <c r="B55" s="249"/>
      <c r="C55" s="249">
        <v>51</v>
      </c>
      <c r="D55" s="249" t="s">
        <v>1989</v>
      </c>
      <c r="E55" s="267" t="s">
        <v>2388</v>
      </c>
      <c r="F55" s="249"/>
      <c r="G55" s="285" t="e">
        <f>CONCATENATE('3. CICLO DE RIESGOS'!#REF!," ",'3. CICLO DE RIESGOS'!#REF!," ",'3. CICLO DE RIESGOS'!#REF!," ",'3. CICLO DE RIESGOS'!#REF!)</f>
        <v>#REF!</v>
      </c>
      <c r="H55" s="249"/>
      <c r="I55" s="249" t="e">
        <f t="shared" si="1"/>
        <v>#REF!</v>
      </c>
      <c r="J55" s="250" t="e">
        <f>'3. CICLO DE RIESGOS'!#REF!</f>
        <v>#REF!</v>
      </c>
      <c r="K55" s="250">
        <f>IF('CALIFICACIÓN DE LOS CONTROLES'!J69=Listas!$J$48,'CALIFICACIÓN DE LOS CONTROLES'!H69,0)</f>
        <v>0</v>
      </c>
      <c r="L55" s="286" t="e">
        <f t="shared" si="2"/>
        <v>#REF!</v>
      </c>
      <c r="M55" s="287" t="e">
        <f>VLOOKUP(L55,'PROBABILIDAD - IMPACTO'!$B$7:$C$11,2,FALSE)</f>
        <v>#REF!</v>
      </c>
      <c r="N55" s="250" t="e">
        <f>'3. CICLO DE RIESGOS'!#REF!</f>
        <v>#REF!</v>
      </c>
      <c r="O55" s="250">
        <f>IF('CALIFICACIÓN DE LOS CONTROLES'!J69=Listas!$N$48,'CALIFICACIÓN DE LOS CONTROLES'!H69,0)</f>
        <v>0</v>
      </c>
      <c r="P55" s="250"/>
      <c r="Q55" s="288" t="e">
        <f t="shared" si="3"/>
        <v>#REF!</v>
      </c>
      <c r="R55" s="289" t="e">
        <f>VLOOKUP(Q55,'PROBABILIDAD - IMPACTO'!$B$19:$C$26,2,FALSE)</f>
        <v>#REF!</v>
      </c>
      <c r="S55" s="249"/>
      <c r="T55" s="285" t="e">
        <f>CONCATENATE('3. CICLO DE RIESGOS'!#REF!," ",'3. CICLO DE RIESGOS'!#REF!," ",'3. CICLO DE RIESGOS'!#REF!," ",'3. CICLO DE RIESGOS'!#REF!)</f>
        <v>#REF!</v>
      </c>
      <c r="U55" s="249" t="e">
        <f t="shared" si="4"/>
        <v>#REF!</v>
      </c>
      <c r="V55" s="250" t="e">
        <f>'3. CICLO DE RIESGOS'!#REF!</f>
        <v>#REF!</v>
      </c>
      <c r="W55" s="250">
        <f>IF('CALIFI DE LOS CONTROL I SEM '!$H$86=Listas!$J$48,'CALIFI DE LOS CONTROL I SEM '!$F$86,0)</f>
        <v>0</v>
      </c>
      <c r="X55" s="286" t="e">
        <f t="shared" si="5"/>
        <v>#REF!</v>
      </c>
      <c r="Y55" s="287" t="e">
        <f>VLOOKUP(X55,'PROBABILIDAD - IMPACTO'!$B$7:$C$11,2,FALSE)</f>
        <v>#REF!</v>
      </c>
      <c r="Z55" s="250" t="e">
        <f>'3. CICLO DE RIESGOS'!#REF!</f>
        <v>#REF!</v>
      </c>
      <c r="AA55" s="250">
        <f>IF('CALIFI DE LOS CONTROL I SEM '!$H$86=$AK$48,'CALIFI DE LOS CONTROL I SEM '!$F$86,0)</f>
        <v>0</v>
      </c>
      <c r="AB55" s="288" t="e">
        <f t="shared" si="6"/>
        <v>#REF!</v>
      </c>
      <c r="AC55" s="289" t="e">
        <f>VLOOKUP(AB55,'PROBABILIDAD - IMPACTO'!$B$22:$C$26,2,FALSE)</f>
        <v>#REF!</v>
      </c>
      <c r="AE55" s="290" t="e">
        <f>CONCATENATE('3. CICLO DE RIESGOS'!#REF!," ",'3. CICLO DE RIESGOS'!#REF!," ",'3. CICLO DE RIESGOS'!#REF!," ",'3. CICLO DE RIESGOS'!#REF!)</f>
        <v>#REF!</v>
      </c>
      <c r="AF55" t="e">
        <f t="shared" si="7"/>
        <v>#REF!</v>
      </c>
      <c r="AG55" s="100" t="e">
        <f>'3. CICLO DE RIESGOS'!#REF!</f>
        <v>#REF!</v>
      </c>
      <c r="AH55" s="100">
        <f>IF('CALIFI DE LOS CONTROL II SEM '!$H$86=Listas!$J$48,'CALIFI DE LOS CONTROL II SEM '!$F$86,0)</f>
        <v>0</v>
      </c>
      <c r="AI55" s="291" t="e">
        <f t="shared" si="8"/>
        <v>#REF!</v>
      </c>
      <c r="AJ55" s="292" t="e">
        <f>VLOOKUP(AI55,'PROBABILIDAD - IMPACTO'!$B$7:$C$11,2,FALSE)</f>
        <v>#REF!</v>
      </c>
      <c r="AK55" s="100" t="e">
        <f>'3. CICLO DE RIESGOS'!#REF!</f>
        <v>#REF!</v>
      </c>
      <c r="AL55" s="100">
        <f>IF('CALIFI DE LOS CONTROL II SEM '!$H$86=$AK$48,'CALIFI DE LOS CONTROL II SEM '!$F$86,0)</f>
        <v>0</v>
      </c>
      <c r="AM55" s="293" t="e">
        <f t="shared" si="9"/>
        <v>#REF!</v>
      </c>
      <c r="AN55" s="294" t="e">
        <f>VLOOKUP(AM55,'PROBABILIDAD - IMPACTO'!$B$22:$C$26,2,FALSE)</f>
        <v>#REF!</v>
      </c>
    </row>
    <row r="56" spans="1:40" ht="18" customHeight="1">
      <c r="A56" s="249"/>
      <c r="B56" s="249"/>
      <c r="C56" s="249">
        <v>52</v>
      </c>
      <c r="D56" s="249" t="s">
        <v>1989</v>
      </c>
      <c r="E56" s="267" t="s">
        <v>2389</v>
      </c>
      <c r="F56" s="249"/>
      <c r="G56" s="285" t="e">
        <f>CONCATENATE('3. CICLO DE RIESGOS'!#REF!," ",'3. CICLO DE RIESGOS'!#REF!," ",'3. CICLO DE RIESGOS'!#REF!," ",'3. CICLO DE RIESGOS'!#REF!)</f>
        <v>#REF!</v>
      </c>
      <c r="H56" s="249"/>
      <c r="I56" s="249" t="e">
        <f t="shared" si="1"/>
        <v>#REF!</v>
      </c>
      <c r="J56" s="250" t="e">
        <f>'3. CICLO DE RIESGOS'!#REF!</f>
        <v>#REF!</v>
      </c>
      <c r="K56" s="250">
        <f>IF('CALIFICACIÓN DE LOS CONTROLES'!J70=Listas!$J$48,'CALIFICACIÓN DE LOS CONTROLES'!H70,0)</f>
        <v>0</v>
      </c>
      <c r="L56" s="286" t="e">
        <f t="shared" si="2"/>
        <v>#REF!</v>
      </c>
      <c r="M56" s="287" t="e">
        <f>VLOOKUP(L56,'PROBABILIDAD - IMPACTO'!$B$7:$C$11,2,FALSE)</f>
        <v>#REF!</v>
      </c>
      <c r="N56" s="250" t="e">
        <f>'3. CICLO DE RIESGOS'!#REF!</f>
        <v>#REF!</v>
      </c>
      <c r="O56" s="250">
        <f>IF('CALIFICACIÓN DE LOS CONTROLES'!J70=Listas!$N$48,'CALIFICACIÓN DE LOS CONTROLES'!H70,0)</f>
        <v>0</v>
      </c>
      <c r="P56" s="250"/>
      <c r="Q56" s="288" t="e">
        <f t="shared" si="3"/>
        <v>#REF!</v>
      </c>
      <c r="R56" s="289" t="e">
        <f>VLOOKUP(Q56,'PROBABILIDAD - IMPACTO'!$B$19:$C$26,2,FALSE)</f>
        <v>#REF!</v>
      </c>
      <c r="S56" s="249"/>
      <c r="T56" s="285" t="e">
        <f>CONCATENATE('3. CICLO DE RIESGOS'!#REF!," ",'3. CICLO DE RIESGOS'!#REF!," ",'3. CICLO DE RIESGOS'!#REF!," ",'3. CICLO DE RIESGOS'!#REF!)</f>
        <v>#REF!</v>
      </c>
      <c r="U56" s="249" t="e">
        <f t="shared" si="4"/>
        <v>#REF!</v>
      </c>
      <c r="V56" s="250" t="e">
        <f>'3. CICLO DE RIESGOS'!#REF!</f>
        <v>#REF!</v>
      </c>
      <c r="W56" s="250">
        <f>IF('CALIFI DE LOS CONTROL I SEM '!$H$98=Listas!$J$48,'CALIFI DE LOS CONTROL I SEM '!$F$98,0)</f>
        <v>0</v>
      </c>
      <c r="X56" s="286" t="e">
        <f t="shared" si="5"/>
        <v>#REF!</v>
      </c>
      <c r="Y56" s="287" t="e">
        <f>VLOOKUP(X56,'PROBABILIDAD - IMPACTO'!$B$7:$C$11,2,FALSE)</f>
        <v>#REF!</v>
      </c>
      <c r="Z56" s="250" t="e">
        <f>'3. CICLO DE RIESGOS'!#REF!</f>
        <v>#REF!</v>
      </c>
      <c r="AA56" s="250">
        <f>IF('CALIFI DE LOS CONTROL I SEM '!$H$98=$AK$48,'CALIFI DE LOS CONTROL I SEM '!$F$98,0)</f>
        <v>0</v>
      </c>
      <c r="AB56" s="288" t="e">
        <f t="shared" si="6"/>
        <v>#REF!</v>
      </c>
      <c r="AC56" s="289" t="e">
        <f>VLOOKUP(AB56,'PROBABILIDAD - IMPACTO'!$B$22:$C$26,2,FALSE)</f>
        <v>#REF!</v>
      </c>
      <c r="AE56" s="290" t="e">
        <f>CONCATENATE('3. CICLO DE RIESGOS'!#REF!," ",'3. CICLO DE RIESGOS'!#REF!," ",'3. CICLO DE RIESGOS'!#REF!," ",'3. CICLO DE RIESGOS'!#REF!)</f>
        <v>#REF!</v>
      </c>
      <c r="AF56" t="e">
        <f t="shared" si="7"/>
        <v>#REF!</v>
      </c>
      <c r="AG56" s="100" t="e">
        <f>'3. CICLO DE RIESGOS'!#REF!</f>
        <v>#REF!</v>
      </c>
      <c r="AH56" s="100">
        <f>IF('CALIFI DE LOS CONTROL II SEM '!$H$98=Listas!$J$48,'CALIFI DE LOS CONTROL II SEM '!$F$98,0)</f>
        <v>0</v>
      </c>
      <c r="AI56" s="291" t="e">
        <f t="shared" si="8"/>
        <v>#REF!</v>
      </c>
      <c r="AJ56" s="292" t="e">
        <f>VLOOKUP(AI56,'PROBABILIDAD - IMPACTO'!$B$7:$C$11,2,FALSE)</f>
        <v>#REF!</v>
      </c>
      <c r="AK56" s="100" t="e">
        <f>'3. CICLO DE RIESGOS'!#REF!</f>
        <v>#REF!</v>
      </c>
      <c r="AL56" s="100">
        <f>IF('CALIFI DE LOS CONTROL II SEM '!$H$98=$AK$48,'CALIFI DE LOS CONTROL II SEM '!$F$98,0)</f>
        <v>0</v>
      </c>
      <c r="AM56" s="293" t="e">
        <f t="shared" si="9"/>
        <v>#REF!</v>
      </c>
      <c r="AN56" s="294" t="e">
        <f>VLOOKUP(AM56,'PROBABILIDAD - IMPACTO'!$B$22:$C$26,2,FALSE)</f>
        <v>#REF!</v>
      </c>
    </row>
    <row r="57" spans="1:40" ht="18" customHeight="1">
      <c r="A57" s="249"/>
      <c r="B57" s="249"/>
      <c r="C57" s="249">
        <v>53</v>
      </c>
      <c r="D57" s="249" t="s">
        <v>1989</v>
      </c>
      <c r="E57" s="267" t="s">
        <v>2390</v>
      </c>
      <c r="F57" s="249"/>
      <c r="G57" s="285" t="e">
        <f>CONCATENATE('3. CICLO DE RIESGOS'!#REF!," ",'3. CICLO DE RIESGOS'!#REF!," ",'3. CICLO DE RIESGOS'!#REF!," ",'3. CICLO DE RIESGOS'!#REF!)</f>
        <v>#REF!</v>
      </c>
      <c r="H57" s="249"/>
      <c r="I57" s="249" t="e">
        <f t="shared" si="1"/>
        <v>#REF!</v>
      </c>
      <c r="J57" s="250" t="e">
        <f>'3. CICLO DE RIESGOS'!#REF!</f>
        <v>#REF!</v>
      </c>
      <c r="K57" s="250">
        <f>IF('CALIFICACIÓN DE LOS CONTROLES'!J71=Listas!$J$48,'CALIFICACIÓN DE LOS CONTROLES'!H71,0)</f>
        <v>0</v>
      </c>
      <c r="L57" s="286" t="e">
        <f t="shared" si="2"/>
        <v>#REF!</v>
      </c>
      <c r="M57" s="287" t="e">
        <f>VLOOKUP(L57,'PROBABILIDAD - IMPACTO'!$B$7:$C$11,2,FALSE)</f>
        <v>#REF!</v>
      </c>
      <c r="N57" s="250" t="e">
        <f>'3. CICLO DE RIESGOS'!#REF!</f>
        <v>#REF!</v>
      </c>
      <c r="O57" s="250">
        <f>IF('CALIFICACIÓN DE LOS CONTROLES'!J71=Listas!$N$48,'CALIFICACIÓN DE LOS CONTROLES'!H71,0)</f>
        <v>0</v>
      </c>
      <c r="P57" s="250"/>
      <c r="Q57" s="288" t="e">
        <f t="shared" si="3"/>
        <v>#REF!</v>
      </c>
      <c r="R57" s="289" t="e">
        <f>VLOOKUP(Q57,'PROBABILIDAD - IMPACTO'!$B$19:$C$26,2,FALSE)</f>
        <v>#REF!</v>
      </c>
      <c r="S57" s="249"/>
      <c r="T57" s="285" t="e">
        <f>CONCATENATE('3. CICLO DE RIESGOS'!#REF!," ",'3. CICLO DE RIESGOS'!#REF!," ",'3. CICLO DE RIESGOS'!#REF!," ",'3. CICLO DE RIESGOS'!#REF!)</f>
        <v>#REF!</v>
      </c>
      <c r="U57" s="249" t="e">
        <f t="shared" si="4"/>
        <v>#REF!</v>
      </c>
      <c r="V57" s="250" t="e">
        <f>'3. CICLO DE RIESGOS'!#REF!</f>
        <v>#REF!</v>
      </c>
      <c r="W57" s="250">
        <f>IF('CALIFI DE LOS CONTROL I SEM '!$H$110=Listas!$J$48,'CALIFI DE LOS CONTROL I SEM '!$F$110,0)</f>
        <v>0</v>
      </c>
      <c r="X57" s="286" t="e">
        <f t="shared" si="5"/>
        <v>#REF!</v>
      </c>
      <c r="Y57" s="287" t="e">
        <f>VLOOKUP(X57,'PROBABILIDAD - IMPACTO'!$B$7:$C$11,2,FALSE)</f>
        <v>#REF!</v>
      </c>
      <c r="Z57" s="250" t="e">
        <f>'3. CICLO DE RIESGOS'!#REF!</f>
        <v>#REF!</v>
      </c>
      <c r="AA57" s="250">
        <f>IF('CALIFI DE LOS CONTROL I SEM '!$H$110=$AK$48,'CALIFI DE LOS CONTROL I SEM '!$F$110,0)</f>
        <v>0</v>
      </c>
      <c r="AB57" s="288" t="e">
        <f t="shared" si="6"/>
        <v>#REF!</v>
      </c>
      <c r="AC57" s="289" t="e">
        <f>VLOOKUP(AB57,'PROBABILIDAD - IMPACTO'!$B$22:$C$26,2,FALSE)</f>
        <v>#REF!</v>
      </c>
      <c r="AE57" s="290" t="e">
        <f>CONCATENATE('3. CICLO DE RIESGOS'!#REF!," ",'3. CICLO DE RIESGOS'!#REF!," ",'3. CICLO DE RIESGOS'!#REF!," ",'3. CICLO DE RIESGOS'!#REF!)</f>
        <v>#REF!</v>
      </c>
      <c r="AF57" t="e">
        <f t="shared" si="7"/>
        <v>#REF!</v>
      </c>
      <c r="AG57" s="100" t="e">
        <f>'3. CICLO DE RIESGOS'!#REF!</f>
        <v>#REF!</v>
      </c>
      <c r="AH57" s="100">
        <f>IF('CALIFI DE LOS CONTROL II SEM '!$H$110=Listas!$J$48,'CALIFI DE LOS CONTROL II SEM '!$F$110,0)</f>
        <v>0</v>
      </c>
      <c r="AI57" s="291" t="e">
        <f t="shared" si="8"/>
        <v>#REF!</v>
      </c>
      <c r="AJ57" s="292" t="e">
        <f>VLOOKUP(AI57,'PROBABILIDAD - IMPACTO'!$B$7:$C$11,2,FALSE)</f>
        <v>#REF!</v>
      </c>
      <c r="AK57" s="100" t="e">
        <f>'3. CICLO DE RIESGOS'!#REF!</f>
        <v>#REF!</v>
      </c>
      <c r="AL57" s="100">
        <f>IF('CALIFI DE LOS CONTROL II SEM '!$H$110=$AK$48,'CALIFI DE LOS CONTROL II SEM '!$F$110,0)</f>
        <v>0</v>
      </c>
      <c r="AM57" s="293" t="e">
        <f t="shared" si="9"/>
        <v>#REF!</v>
      </c>
      <c r="AN57" s="294" t="e">
        <f>VLOOKUP(AM57,'PROBABILIDAD - IMPACTO'!$B$22:$C$26,2,FALSE)</f>
        <v>#REF!</v>
      </c>
    </row>
    <row r="58" spans="1:40" ht="18" customHeight="1">
      <c r="A58" s="249"/>
      <c r="B58" s="249"/>
      <c r="C58" s="249">
        <v>54</v>
      </c>
      <c r="D58" s="249" t="s">
        <v>1989</v>
      </c>
      <c r="E58" s="267" t="s">
        <v>2391</v>
      </c>
      <c r="F58" s="249"/>
      <c r="G58" s="285" t="e">
        <f>CONCATENATE('3. CICLO DE RIESGOS'!#REF!," ",'3. CICLO DE RIESGOS'!#REF!," ",'3. CICLO DE RIESGOS'!#REF!," ",'3. CICLO DE RIESGOS'!#REF!)</f>
        <v>#REF!</v>
      </c>
      <c r="H58" s="249"/>
      <c r="I58" s="249" t="e">
        <f t="shared" si="1"/>
        <v>#REF!</v>
      </c>
      <c r="J58" s="250" t="e">
        <f>'3. CICLO DE RIESGOS'!#REF!</f>
        <v>#REF!</v>
      </c>
      <c r="K58" s="250">
        <f>IF('CALIFICACIÓN DE LOS CONTROLES'!J72=Listas!$J$48,'CALIFICACIÓN DE LOS CONTROLES'!H72,0)</f>
        <v>0</v>
      </c>
      <c r="L58" s="286" t="e">
        <f t="shared" si="2"/>
        <v>#REF!</v>
      </c>
      <c r="M58" s="287" t="e">
        <f>VLOOKUP(L58,'PROBABILIDAD - IMPACTO'!$B$7:$C$11,2,FALSE)</f>
        <v>#REF!</v>
      </c>
      <c r="N58" s="250" t="e">
        <f>'3. CICLO DE RIESGOS'!#REF!</f>
        <v>#REF!</v>
      </c>
      <c r="O58" s="250">
        <f>IF('CALIFICACIÓN DE LOS CONTROLES'!J72=Listas!$N$48,'CALIFICACIÓN DE LOS CONTROLES'!H72,0)</f>
        <v>0</v>
      </c>
      <c r="P58" s="250"/>
      <c r="Q58" s="288" t="e">
        <f t="shared" si="3"/>
        <v>#REF!</v>
      </c>
      <c r="R58" s="289" t="e">
        <f>VLOOKUP(Q58,'PROBABILIDAD - IMPACTO'!$B$19:$C$26,2,FALSE)</f>
        <v>#REF!</v>
      </c>
      <c r="S58" s="249"/>
      <c r="T58" s="285" t="e">
        <f>CONCATENATE('3. CICLO DE RIESGOS'!#REF!," ",'3. CICLO DE RIESGOS'!#REF!," ",'3. CICLO DE RIESGOS'!#REF!," ",'3. CICLO DE RIESGOS'!#REF!)</f>
        <v>#REF!</v>
      </c>
      <c r="U58" s="249" t="e">
        <f t="shared" si="4"/>
        <v>#REF!</v>
      </c>
      <c r="V58" s="250" t="e">
        <f>'3. CICLO DE RIESGOS'!#REF!</f>
        <v>#REF!</v>
      </c>
      <c r="W58" s="250">
        <f>IF('CALIFI DE LOS CONTROL I SEM '!$H$122=Listas!$J$48,'CALIFI DE LOS CONTROL I SEM '!$F$122,0)</f>
        <v>0</v>
      </c>
      <c r="X58" s="286" t="e">
        <f t="shared" si="5"/>
        <v>#REF!</v>
      </c>
      <c r="Y58" s="287" t="e">
        <f>VLOOKUP(X58,'PROBABILIDAD - IMPACTO'!$B$7:$C$11,2,FALSE)</f>
        <v>#REF!</v>
      </c>
      <c r="Z58" s="250" t="e">
        <f>'3. CICLO DE RIESGOS'!#REF!</f>
        <v>#REF!</v>
      </c>
      <c r="AA58" s="250">
        <f>IF('CALIFI DE LOS CONTROL I SEM '!$H$122=$AK$48,'CALIFI DE LOS CONTROL I SEM '!$F$122,0)</f>
        <v>0</v>
      </c>
      <c r="AB58" s="288" t="e">
        <f t="shared" si="6"/>
        <v>#REF!</v>
      </c>
      <c r="AC58" s="289" t="e">
        <f>VLOOKUP(AB58,'PROBABILIDAD - IMPACTO'!$B$22:$C$26,2,FALSE)</f>
        <v>#REF!</v>
      </c>
      <c r="AE58" s="290" t="e">
        <f>CONCATENATE('3. CICLO DE RIESGOS'!#REF!," ",'3. CICLO DE RIESGOS'!#REF!," ",'3. CICLO DE RIESGOS'!#REF!," ",'3. CICLO DE RIESGOS'!#REF!)</f>
        <v>#REF!</v>
      </c>
      <c r="AF58" t="e">
        <f t="shared" si="7"/>
        <v>#REF!</v>
      </c>
      <c r="AG58" s="100" t="e">
        <f>'3. CICLO DE RIESGOS'!#REF!</f>
        <v>#REF!</v>
      </c>
      <c r="AH58" s="100">
        <f>IF('CALIFI DE LOS CONTROL II SEM '!$H$122=Listas!$J$48,'CALIFI DE LOS CONTROL II SEM '!$F$122,0)</f>
        <v>0</v>
      </c>
      <c r="AI58" s="291" t="e">
        <f t="shared" si="8"/>
        <v>#REF!</v>
      </c>
      <c r="AJ58" s="292" t="e">
        <f>VLOOKUP(AI58,'PROBABILIDAD - IMPACTO'!$B$7:$C$11,2,FALSE)</f>
        <v>#REF!</v>
      </c>
      <c r="AK58" s="100" t="e">
        <f>'3. CICLO DE RIESGOS'!#REF!</f>
        <v>#REF!</v>
      </c>
      <c r="AL58" s="100">
        <f>IF('CALIFI DE LOS CONTROL II SEM '!$H$122=$AK$48,'CALIFI DE LOS CONTROL II SEM '!$F$122,0)</f>
        <v>0</v>
      </c>
      <c r="AM58" s="293" t="e">
        <f t="shared" si="9"/>
        <v>#REF!</v>
      </c>
      <c r="AN58" s="294" t="e">
        <f>VLOOKUP(AM58,'PROBABILIDAD - IMPACTO'!$B$22:$C$26,2,FALSE)</f>
        <v>#REF!</v>
      </c>
    </row>
    <row r="59" spans="1:40" ht="18" customHeight="1">
      <c r="A59" s="249"/>
      <c r="B59" s="249" t="s">
        <v>2392</v>
      </c>
      <c r="C59" s="249">
        <v>55</v>
      </c>
      <c r="D59" s="249" t="s">
        <v>1989</v>
      </c>
      <c r="E59" s="267" t="s">
        <v>2393</v>
      </c>
      <c r="F59" s="249"/>
      <c r="G59" s="285" t="e">
        <f>CONCATENATE('3. CICLO DE RIESGOS'!#REF!," ",'3. CICLO DE RIESGOS'!#REF!," ",'3. CICLO DE RIESGOS'!#REF!," ",'3. CICLO DE RIESGOS'!#REF!)</f>
        <v>#REF!</v>
      </c>
      <c r="H59" s="249"/>
      <c r="I59" s="249" t="e">
        <f t="shared" si="1"/>
        <v>#REF!</v>
      </c>
      <c r="J59" s="250" t="e">
        <f>'3. CICLO DE RIESGOS'!#REF!</f>
        <v>#REF!</v>
      </c>
      <c r="K59" s="250">
        <f>IF('CALIFICACIÓN DE LOS CONTROLES'!J73=Listas!$J$48,'CALIFICACIÓN DE LOS CONTROLES'!H73,0)</f>
        <v>0</v>
      </c>
      <c r="L59" s="286" t="e">
        <f t="shared" si="2"/>
        <v>#REF!</v>
      </c>
      <c r="M59" s="287" t="e">
        <f>VLOOKUP(L59,'PROBABILIDAD - IMPACTO'!$B$7:$C$11,2,FALSE)</f>
        <v>#REF!</v>
      </c>
      <c r="N59" s="250" t="e">
        <f>'3. CICLO DE RIESGOS'!#REF!</f>
        <v>#REF!</v>
      </c>
      <c r="O59" s="250">
        <f>IF('CALIFICACIÓN DE LOS CONTROLES'!J73=Listas!$N$48,'CALIFICACIÓN DE LOS CONTROLES'!H73,0)</f>
        <v>0</v>
      </c>
      <c r="P59" s="250"/>
      <c r="Q59" s="288" t="e">
        <f t="shared" si="3"/>
        <v>#REF!</v>
      </c>
      <c r="R59" s="289" t="e">
        <f>VLOOKUP(Q59,'PROBABILIDAD - IMPACTO'!$B$19:$C$26,2,FALSE)</f>
        <v>#REF!</v>
      </c>
      <c r="S59" s="249"/>
      <c r="T59" s="285" t="e">
        <f>CONCATENATE('3. CICLO DE RIESGOS'!#REF!," ",'3. CICLO DE RIESGOS'!#REF!," ",'3. CICLO DE RIESGOS'!#REF!," ",'3. CICLO DE RIESGOS'!#REF!)</f>
        <v>#REF!</v>
      </c>
      <c r="U59" s="249" t="e">
        <f t="shared" si="4"/>
        <v>#REF!</v>
      </c>
      <c r="V59" s="250" t="e">
        <f>'3. CICLO DE RIESGOS'!#REF!</f>
        <v>#REF!</v>
      </c>
      <c r="W59" s="250">
        <f>IF('CALIFI DE LOS CONTROL I SEM '!$H$134=Listas!$J$48,'CALIFI DE LOS CONTROL I SEM '!$F$134,0)</f>
        <v>0</v>
      </c>
      <c r="X59" s="286" t="e">
        <f t="shared" si="5"/>
        <v>#REF!</v>
      </c>
      <c r="Y59" s="287" t="e">
        <f>VLOOKUP(X59,'PROBABILIDAD - IMPACTO'!$B$7:$C$11,2,FALSE)</f>
        <v>#REF!</v>
      </c>
      <c r="Z59" s="250" t="e">
        <f>'3. CICLO DE RIESGOS'!#REF!</f>
        <v>#REF!</v>
      </c>
      <c r="AA59" s="250">
        <f>IF('CALIFI DE LOS CONTROL I SEM '!$H$134=$AK$48,'CALIFI DE LOS CONTROL I SEM '!$F$134,0)</f>
        <v>0</v>
      </c>
      <c r="AB59" s="288" t="e">
        <f t="shared" si="6"/>
        <v>#REF!</v>
      </c>
      <c r="AC59" s="289" t="e">
        <f>VLOOKUP(AB59,'PROBABILIDAD - IMPACTO'!$B$22:$C$26,2,FALSE)</f>
        <v>#REF!</v>
      </c>
      <c r="AE59" s="290" t="e">
        <f>CONCATENATE('3. CICLO DE RIESGOS'!#REF!," ",'3. CICLO DE RIESGOS'!#REF!," ",'3. CICLO DE RIESGOS'!#REF!," ",'3. CICLO DE RIESGOS'!#REF!)</f>
        <v>#REF!</v>
      </c>
      <c r="AF59" t="e">
        <f t="shared" si="7"/>
        <v>#REF!</v>
      </c>
      <c r="AG59" s="100" t="e">
        <f>'3. CICLO DE RIESGOS'!#REF!</f>
        <v>#REF!</v>
      </c>
      <c r="AH59" s="100">
        <f>IF('CALIFI DE LOS CONTROL II SEM '!$H$134=Listas!$J$48,'CALIFI DE LOS CONTROL II SEM '!$F$134,0)</f>
        <v>0</v>
      </c>
      <c r="AI59" s="291" t="e">
        <f t="shared" si="8"/>
        <v>#REF!</v>
      </c>
      <c r="AJ59" s="292" t="e">
        <f>VLOOKUP(AI59,'PROBABILIDAD - IMPACTO'!$B$7:$C$11,2,FALSE)</f>
        <v>#REF!</v>
      </c>
      <c r="AK59" s="100" t="e">
        <f>'3. CICLO DE RIESGOS'!#REF!</f>
        <v>#REF!</v>
      </c>
      <c r="AL59" s="100">
        <f>IF('CALIFI DE LOS CONTROL II SEM '!$H$134=$AK$48,'CALIFI DE LOS CONTROL II SEM '!$F$134,0)</f>
        <v>0</v>
      </c>
      <c r="AM59" s="293" t="e">
        <f t="shared" si="9"/>
        <v>#REF!</v>
      </c>
      <c r="AN59" s="294" t="e">
        <f>VLOOKUP(AM59,'PROBABILIDAD - IMPACTO'!$B$22:$C$26,2,FALSE)</f>
        <v>#REF!</v>
      </c>
    </row>
    <row r="60" spans="1:40" ht="18" customHeight="1">
      <c r="A60" s="249" t="s">
        <v>2394</v>
      </c>
      <c r="B60" s="267" t="s">
        <v>2395</v>
      </c>
      <c r="C60" s="249">
        <v>56</v>
      </c>
      <c r="D60" s="249" t="s">
        <v>1989</v>
      </c>
      <c r="E60" s="267" t="s">
        <v>2396</v>
      </c>
      <c r="F60" s="249"/>
      <c r="G60" s="285" t="e">
        <f>CONCATENATE('3. CICLO DE RIESGOS'!#REF!," ",'3. CICLO DE RIESGOS'!#REF!," ",'3. CICLO DE RIESGOS'!#REF!," ",'3. CICLO DE RIESGOS'!#REF!)</f>
        <v>#REF!</v>
      </c>
      <c r="H60" s="249"/>
      <c r="I60" s="249" t="e">
        <f t="shared" si="1"/>
        <v>#REF!</v>
      </c>
      <c r="J60" s="250" t="e">
        <f>'3. CICLO DE RIESGOS'!#REF!</f>
        <v>#REF!</v>
      </c>
      <c r="K60" s="250">
        <f>IF('CALIFICACIÓN DE LOS CONTROLES'!J74=Listas!$J$48,'CALIFICACIÓN DE LOS CONTROLES'!H74,0)</f>
        <v>0</v>
      </c>
      <c r="L60" s="286" t="e">
        <f t="shared" si="2"/>
        <v>#REF!</v>
      </c>
      <c r="M60" s="287" t="e">
        <f>VLOOKUP(L60,'PROBABILIDAD - IMPACTO'!$B$7:$C$11,2,FALSE)</f>
        <v>#REF!</v>
      </c>
      <c r="N60" s="250" t="e">
        <f>'3. CICLO DE RIESGOS'!#REF!</f>
        <v>#REF!</v>
      </c>
      <c r="O60" s="250">
        <f>IF('CALIFICACIÓN DE LOS CONTROLES'!J74=Listas!$N$48,'CALIFICACIÓN DE LOS CONTROLES'!H74,0)</f>
        <v>0</v>
      </c>
      <c r="P60" s="250"/>
      <c r="Q60" s="288" t="e">
        <f t="shared" si="3"/>
        <v>#REF!</v>
      </c>
      <c r="R60" s="289" t="e">
        <f>VLOOKUP(Q60,'PROBABILIDAD - IMPACTO'!$B$19:$C$26,2,FALSE)</f>
        <v>#REF!</v>
      </c>
      <c r="S60" s="249"/>
      <c r="T60" s="285" t="e">
        <f>CONCATENATE('3. CICLO DE RIESGOS'!#REF!," ",'3. CICLO DE RIESGOS'!#REF!," ",'3. CICLO DE RIESGOS'!#REF!," ",'3. CICLO DE RIESGOS'!#REF!)</f>
        <v>#REF!</v>
      </c>
      <c r="U60" s="249" t="e">
        <f t="shared" si="4"/>
        <v>#REF!</v>
      </c>
      <c r="V60" s="250" t="e">
        <f>'3. CICLO DE RIESGOS'!#REF!</f>
        <v>#REF!</v>
      </c>
      <c r="W60" s="250">
        <f>IF('CALIFI DE LOS CONTROL I SEM '!$H$146=Listas!$J$48,'CALIFI DE LOS CONTROL I SEM '!$F$146,0)</f>
        <v>0</v>
      </c>
      <c r="X60" s="286" t="e">
        <f t="shared" si="5"/>
        <v>#REF!</v>
      </c>
      <c r="Y60" s="287" t="e">
        <f>VLOOKUP(X60,'PROBABILIDAD - IMPACTO'!$B$7:$C$11,2,FALSE)</f>
        <v>#REF!</v>
      </c>
      <c r="Z60" s="250" t="e">
        <f>'3. CICLO DE RIESGOS'!#REF!</f>
        <v>#REF!</v>
      </c>
      <c r="AA60" s="250">
        <f>IF('CALIFI DE LOS CONTROL I SEM '!$H$146=$AK$48,'CALIFI DE LOS CONTROL I SEM '!$F$146,0)</f>
        <v>0</v>
      </c>
      <c r="AB60" s="288" t="e">
        <f t="shared" si="6"/>
        <v>#REF!</v>
      </c>
      <c r="AC60" s="289" t="e">
        <f>VLOOKUP(AB60,'PROBABILIDAD - IMPACTO'!$B$22:$C$26,2,FALSE)</f>
        <v>#REF!</v>
      </c>
      <c r="AE60" s="290" t="e">
        <f>CONCATENATE('3. CICLO DE RIESGOS'!#REF!," ",'3. CICLO DE RIESGOS'!#REF!," ",'3. CICLO DE RIESGOS'!#REF!," ",'3. CICLO DE RIESGOS'!#REF!)</f>
        <v>#REF!</v>
      </c>
      <c r="AF60" t="e">
        <f t="shared" si="7"/>
        <v>#REF!</v>
      </c>
      <c r="AG60" s="100" t="e">
        <f>'3. CICLO DE RIESGOS'!#REF!</f>
        <v>#REF!</v>
      </c>
      <c r="AH60" s="100">
        <f>IF('CALIFI DE LOS CONTROL II SEM '!$H$146=Listas!$J$48,'CALIFI DE LOS CONTROL II SEM '!$F$146,0)</f>
        <v>0</v>
      </c>
      <c r="AI60" s="291" t="e">
        <f t="shared" si="8"/>
        <v>#REF!</v>
      </c>
      <c r="AJ60" s="292" t="e">
        <f>VLOOKUP(AI60,'PROBABILIDAD - IMPACTO'!$B$7:$C$11,2,FALSE)</f>
        <v>#REF!</v>
      </c>
      <c r="AK60" s="100" t="e">
        <f>'3. CICLO DE RIESGOS'!#REF!</f>
        <v>#REF!</v>
      </c>
      <c r="AL60" s="100">
        <f>IF('CALIFI DE LOS CONTROL II SEM '!$H$146=$AK$48,'CALIFI DE LOS CONTROL II SEM '!$F$146,0)</f>
        <v>0</v>
      </c>
      <c r="AM60" s="293" t="e">
        <f t="shared" si="9"/>
        <v>#REF!</v>
      </c>
      <c r="AN60" s="294" t="e">
        <f>VLOOKUP(AM60,'PROBABILIDAD - IMPACTO'!$B$22:$C$26,2,FALSE)</f>
        <v>#REF!</v>
      </c>
    </row>
    <row r="61" spans="1:40" ht="18" customHeight="1">
      <c r="A61" s="249" t="s">
        <v>2397</v>
      </c>
      <c r="B61" s="267" t="s">
        <v>2398</v>
      </c>
      <c r="C61" s="249">
        <v>57</v>
      </c>
      <c r="D61" s="249" t="s">
        <v>1989</v>
      </c>
      <c r="E61" s="267" t="s">
        <v>2399</v>
      </c>
      <c r="F61" s="249"/>
      <c r="G61" s="285" t="e">
        <f>CONCATENATE('3. CICLO DE RIESGOS'!#REF!," ",'3. CICLO DE RIESGOS'!#REF!," ",'3. CICLO DE RIESGOS'!#REF!," ",'3. CICLO DE RIESGOS'!#REF!)</f>
        <v>#REF!</v>
      </c>
      <c r="H61" s="249"/>
      <c r="I61" s="249" t="e">
        <f t="shared" si="1"/>
        <v>#REF!</v>
      </c>
      <c r="J61" s="250" t="e">
        <f>'3. CICLO DE RIESGOS'!#REF!</f>
        <v>#REF!</v>
      </c>
      <c r="K61" s="250">
        <f>IF('CALIFICACIÓN DE LOS CONTROLES'!J75=Listas!$J$48,'CALIFICACIÓN DE LOS CONTROLES'!H75,0)</f>
        <v>0</v>
      </c>
      <c r="L61" s="286" t="e">
        <f t="shared" si="2"/>
        <v>#REF!</v>
      </c>
      <c r="M61" s="287" t="e">
        <f>VLOOKUP(L61,'PROBABILIDAD - IMPACTO'!$B$7:$C$11,2,FALSE)</f>
        <v>#REF!</v>
      </c>
      <c r="N61" s="250" t="e">
        <f>'3. CICLO DE RIESGOS'!#REF!</f>
        <v>#REF!</v>
      </c>
      <c r="O61" s="250">
        <f>IF('CALIFICACIÓN DE LOS CONTROLES'!J75=Listas!$N$48,'CALIFICACIÓN DE LOS CONTROLES'!H75,0)</f>
        <v>0</v>
      </c>
      <c r="P61" s="250"/>
      <c r="Q61" s="288" t="e">
        <f t="shared" si="3"/>
        <v>#REF!</v>
      </c>
      <c r="R61" s="289" t="e">
        <f>VLOOKUP(Q61,'PROBABILIDAD - IMPACTO'!$B$19:$C$26,2,FALSE)</f>
        <v>#REF!</v>
      </c>
      <c r="S61" s="249"/>
      <c r="T61" s="285" t="e">
        <f>CONCATENATE('3. CICLO DE RIESGOS'!#REF!," ",'3. CICLO DE RIESGOS'!#REF!," ",'3. CICLO DE RIESGOS'!#REF!," ",'3. CICLO DE RIESGOS'!#REF!)</f>
        <v>#REF!</v>
      </c>
      <c r="U61" s="249" t="e">
        <f t="shared" si="4"/>
        <v>#REF!</v>
      </c>
      <c r="V61" s="250" t="e">
        <f>'3. CICLO DE RIESGOS'!#REF!</f>
        <v>#REF!</v>
      </c>
      <c r="W61" s="250">
        <f>IF('CALIFI DE LOS CONTROL I SEM '!$H$158=Listas!$J$48,'CALIFI DE LOS CONTROL I SEM '!$F$158,0)</f>
        <v>0</v>
      </c>
      <c r="X61" s="286" t="e">
        <f t="shared" si="5"/>
        <v>#REF!</v>
      </c>
      <c r="Y61" s="287" t="e">
        <f>VLOOKUP(X61,'PROBABILIDAD - IMPACTO'!$B$7:$C$11,2,FALSE)</f>
        <v>#REF!</v>
      </c>
      <c r="Z61" s="250" t="e">
        <f>'3. CICLO DE RIESGOS'!#REF!</f>
        <v>#REF!</v>
      </c>
      <c r="AA61" s="250">
        <f>IF('CALIFI DE LOS CONTROL I SEM '!$H$158=$AK$48,'CALIFI DE LOS CONTROL I SEM '!$F$158,0)</f>
        <v>0</v>
      </c>
      <c r="AB61" s="288" t="e">
        <f t="shared" si="6"/>
        <v>#REF!</v>
      </c>
      <c r="AC61" s="289" t="e">
        <f>VLOOKUP(AB61,'PROBABILIDAD - IMPACTO'!$B$22:$C$26,2,FALSE)</f>
        <v>#REF!</v>
      </c>
      <c r="AE61" s="290" t="e">
        <f>CONCATENATE('3. CICLO DE RIESGOS'!#REF!," ",'3. CICLO DE RIESGOS'!#REF!," ",'3. CICLO DE RIESGOS'!#REF!," ",'3. CICLO DE RIESGOS'!#REF!)</f>
        <v>#REF!</v>
      </c>
      <c r="AF61" t="e">
        <f t="shared" si="7"/>
        <v>#REF!</v>
      </c>
      <c r="AG61" s="100" t="e">
        <f>'3. CICLO DE RIESGOS'!#REF!</f>
        <v>#REF!</v>
      </c>
      <c r="AH61" s="100">
        <f>IF('CALIFI DE LOS CONTROL II SEM '!$H$158=Listas!$J$48,'CALIFI DE LOS CONTROL II SEM '!$F$158,0)</f>
        <v>0</v>
      </c>
      <c r="AI61" s="291" t="e">
        <f t="shared" si="8"/>
        <v>#REF!</v>
      </c>
      <c r="AJ61" s="292" t="e">
        <f>VLOOKUP(AI61,'PROBABILIDAD - IMPACTO'!$B$7:$C$11,2,FALSE)</f>
        <v>#REF!</v>
      </c>
      <c r="AK61" s="100" t="e">
        <f>'3. CICLO DE RIESGOS'!#REF!</f>
        <v>#REF!</v>
      </c>
      <c r="AL61" s="100">
        <f>IF('CALIFI DE LOS CONTROL II SEM '!$H$158=$AK$48,'CALIFI DE LOS CONTROL II SEM '!$F$158,0)</f>
        <v>0</v>
      </c>
      <c r="AM61" s="293" t="e">
        <f t="shared" si="9"/>
        <v>#REF!</v>
      </c>
      <c r="AN61" s="294" t="e">
        <f>VLOOKUP(AM61,'PROBABILIDAD - IMPACTO'!$B$22:$C$26,2,FALSE)</f>
        <v>#REF!</v>
      </c>
    </row>
    <row r="62" spans="1:40" ht="18" customHeight="1">
      <c r="A62" s="249" t="s">
        <v>2400</v>
      </c>
      <c r="B62" s="267" t="s">
        <v>2401</v>
      </c>
      <c r="C62" s="249">
        <v>58</v>
      </c>
      <c r="D62" s="249" t="s">
        <v>1989</v>
      </c>
      <c r="E62" s="267" t="s">
        <v>2402</v>
      </c>
      <c r="F62" s="249"/>
      <c r="G62" s="285" t="e">
        <f>CONCATENATE('3. CICLO DE RIESGOS'!#REF!," ",'3. CICLO DE RIESGOS'!#REF!," ",'3. CICLO DE RIESGOS'!#REF!," ",'3. CICLO DE RIESGOS'!#REF!)</f>
        <v>#REF!</v>
      </c>
      <c r="H62" s="249"/>
      <c r="I62" s="249" t="e">
        <f t="shared" si="1"/>
        <v>#REF!</v>
      </c>
      <c r="J62" s="250" t="e">
        <f>'3. CICLO DE RIESGOS'!#REF!</f>
        <v>#REF!</v>
      </c>
      <c r="K62" s="250">
        <f>IF('CALIFICACIÓN DE LOS CONTROLES'!J76=Listas!$J$48,'CALIFICACIÓN DE LOS CONTROLES'!H76,0)</f>
        <v>0</v>
      </c>
      <c r="L62" s="286" t="e">
        <f t="shared" si="2"/>
        <v>#REF!</v>
      </c>
      <c r="M62" s="287" t="e">
        <f>VLOOKUP(L62,'PROBABILIDAD - IMPACTO'!$B$7:$C$11,2,FALSE)</f>
        <v>#REF!</v>
      </c>
      <c r="N62" s="250" t="e">
        <f>'3. CICLO DE RIESGOS'!#REF!</f>
        <v>#REF!</v>
      </c>
      <c r="O62" s="250">
        <f>IF('CALIFICACIÓN DE LOS CONTROLES'!J76=Listas!$N$48,'CALIFICACIÓN DE LOS CONTROLES'!H76,0)</f>
        <v>0</v>
      </c>
      <c r="P62" s="250"/>
      <c r="Q62" s="288" t="e">
        <f t="shared" si="3"/>
        <v>#REF!</v>
      </c>
      <c r="R62" s="289" t="e">
        <f>VLOOKUP(Q62,'PROBABILIDAD - IMPACTO'!$B$19:$C$26,2,FALSE)</f>
        <v>#REF!</v>
      </c>
      <c r="S62" s="249"/>
      <c r="T62" s="285" t="e">
        <f>CONCATENATE('3. CICLO DE RIESGOS'!#REF!," ",'3. CICLO DE RIESGOS'!#REF!," ",'3. CICLO DE RIESGOS'!#REF!," ",'3. CICLO DE RIESGOS'!#REF!)</f>
        <v>#REF!</v>
      </c>
      <c r="U62" s="249" t="e">
        <f t="shared" si="4"/>
        <v>#REF!</v>
      </c>
      <c r="V62" s="250" t="e">
        <f>'3. CICLO DE RIESGOS'!#REF!</f>
        <v>#REF!</v>
      </c>
      <c r="W62" s="250">
        <f>IF('CALIFI DE LOS CONTROL I SEM '!$H$170=Listas!$J$48,'CALIFI DE LOS CONTROL I SEM '!$F$170,0)</f>
        <v>0</v>
      </c>
      <c r="X62" s="286" t="e">
        <f t="shared" si="5"/>
        <v>#REF!</v>
      </c>
      <c r="Y62" s="287" t="e">
        <f>VLOOKUP(X62,'PROBABILIDAD - IMPACTO'!$B$7:$C$11,2,FALSE)</f>
        <v>#REF!</v>
      </c>
      <c r="Z62" s="250" t="e">
        <f>'3. CICLO DE RIESGOS'!#REF!</f>
        <v>#REF!</v>
      </c>
      <c r="AA62" s="250">
        <f>IF('CALIFI DE LOS CONTROL I SEM '!$H$170=$AK$48,'CALIFI DE LOS CONTROL I SEM '!$F$170,0)</f>
        <v>0</v>
      </c>
      <c r="AB62" s="288" t="e">
        <f t="shared" si="6"/>
        <v>#REF!</v>
      </c>
      <c r="AC62" s="289" t="e">
        <f>VLOOKUP(AB62,'PROBABILIDAD - IMPACTO'!$B$22:$C$26,2,FALSE)</f>
        <v>#REF!</v>
      </c>
      <c r="AE62" s="290" t="e">
        <f>CONCATENATE('3. CICLO DE RIESGOS'!#REF!," ",'3. CICLO DE RIESGOS'!#REF!," ",'3. CICLO DE RIESGOS'!#REF!," ",'3. CICLO DE RIESGOS'!#REF!)</f>
        <v>#REF!</v>
      </c>
      <c r="AF62" t="e">
        <f t="shared" si="7"/>
        <v>#REF!</v>
      </c>
      <c r="AG62" s="100" t="e">
        <f>'3. CICLO DE RIESGOS'!#REF!</f>
        <v>#REF!</v>
      </c>
      <c r="AH62" s="100">
        <f>IF('CALIFI DE LOS CONTROL II SEM '!$H$170=Listas!$J$48,'CALIFI DE LOS CONTROL II SEM '!$F$170,0)</f>
        <v>0</v>
      </c>
      <c r="AI62" s="291" t="e">
        <f t="shared" si="8"/>
        <v>#REF!</v>
      </c>
      <c r="AJ62" s="292" t="e">
        <f>VLOOKUP(AI62,'PROBABILIDAD - IMPACTO'!$B$7:$C$11,2,FALSE)</f>
        <v>#REF!</v>
      </c>
      <c r="AK62" s="100" t="e">
        <f>'3. CICLO DE RIESGOS'!#REF!</f>
        <v>#REF!</v>
      </c>
      <c r="AL62" s="100">
        <f>IF('CALIFI DE LOS CONTROL II SEM '!$H$170=$AK$48,'CALIFI DE LOS CONTROL II SEM '!$F$170,0)</f>
        <v>0</v>
      </c>
      <c r="AM62" s="293" t="e">
        <f t="shared" si="9"/>
        <v>#REF!</v>
      </c>
      <c r="AN62" s="294" t="e">
        <f>VLOOKUP(AM62,'PROBABILIDAD - IMPACTO'!$B$22:$C$26,2,FALSE)</f>
        <v>#REF!</v>
      </c>
    </row>
    <row r="63" spans="1:40" ht="18" customHeight="1">
      <c r="A63" s="249" t="s">
        <v>2403</v>
      </c>
      <c r="B63" s="267" t="s">
        <v>2404</v>
      </c>
      <c r="C63" s="249">
        <v>59</v>
      </c>
      <c r="D63" s="249" t="s">
        <v>1989</v>
      </c>
      <c r="E63" s="267"/>
      <c r="F63" s="249"/>
      <c r="G63" s="285" t="e">
        <f>CONCATENATE('3. CICLO DE RIESGOS'!#REF!," ",'3. CICLO DE RIESGOS'!#REF!," ",'3. CICLO DE RIESGOS'!#REF!," ",'3. CICLO DE RIESGOS'!#REF!)</f>
        <v>#REF!</v>
      </c>
      <c r="H63" s="249"/>
      <c r="I63" s="249" t="e">
        <f t="shared" si="1"/>
        <v>#REF!</v>
      </c>
      <c r="J63" s="250" t="e">
        <f>'3. CICLO DE RIESGOS'!#REF!</f>
        <v>#REF!</v>
      </c>
      <c r="K63" s="250">
        <f>IF('CALIFICACIÓN DE LOS CONTROLES'!J77=Listas!$J$48,'CALIFICACIÓN DE LOS CONTROLES'!H77,0)</f>
        <v>0</v>
      </c>
      <c r="L63" s="286" t="e">
        <f t="shared" si="2"/>
        <v>#REF!</v>
      </c>
      <c r="M63" s="287" t="e">
        <f>VLOOKUP(L63,'PROBABILIDAD - IMPACTO'!$B$7:$C$11,2,FALSE)</f>
        <v>#REF!</v>
      </c>
      <c r="N63" s="250" t="e">
        <f>'3. CICLO DE RIESGOS'!#REF!</f>
        <v>#REF!</v>
      </c>
      <c r="O63" s="250">
        <f>IF('CALIFICACIÓN DE LOS CONTROLES'!J77=Listas!$N$48,'CALIFICACIÓN DE LOS CONTROLES'!H77,0)</f>
        <v>0</v>
      </c>
      <c r="P63" s="250"/>
      <c r="Q63" s="288" t="e">
        <f t="shared" si="3"/>
        <v>#REF!</v>
      </c>
      <c r="R63" s="289" t="e">
        <f>VLOOKUP(Q63,'PROBABILIDAD - IMPACTO'!$B$19:$C$26,2,FALSE)</f>
        <v>#REF!</v>
      </c>
      <c r="S63" s="249"/>
      <c r="T63" s="285" t="e">
        <f>CONCATENATE('3. CICLO DE RIESGOS'!#REF!," ",'3. CICLO DE RIESGOS'!#REF!," ",'3. CICLO DE RIESGOS'!#REF!," ",'3. CICLO DE RIESGOS'!#REF!)</f>
        <v>#REF!</v>
      </c>
      <c r="U63" s="249" t="e">
        <f t="shared" si="4"/>
        <v>#REF!</v>
      </c>
      <c r="V63" s="250" t="e">
        <f>'3. CICLO DE RIESGOS'!#REF!</f>
        <v>#REF!</v>
      </c>
      <c r="W63" s="250">
        <f>IF('CALIFI DE LOS CONTROL I SEM '!$H$182=Listas!$J$48,'CALIFI DE LOS CONTROL I SEM '!$F$182,0)</f>
        <v>0</v>
      </c>
      <c r="X63" s="286" t="e">
        <f t="shared" si="5"/>
        <v>#REF!</v>
      </c>
      <c r="Y63" s="287" t="e">
        <f>VLOOKUP(X63,'PROBABILIDAD - IMPACTO'!$B$7:$C$11,2,FALSE)</f>
        <v>#REF!</v>
      </c>
      <c r="Z63" s="250" t="e">
        <f>'3. CICLO DE RIESGOS'!#REF!</f>
        <v>#REF!</v>
      </c>
      <c r="AA63" s="250">
        <f>IF('CALIFI DE LOS CONTROL I SEM '!$H$182=$AK$48,'CALIFI DE LOS CONTROL I SEM '!$F$182,0)</f>
        <v>0</v>
      </c>
      <c r="AB63" s="295" t="e">
        <f t="shared" si="6"/>
        <v>#REF!</v>
      </c>
      <c r="AC63" s="296" t="e">
        <f>VLOOKUP(AB63,'PROBABILIDAD - IMPACTO'!$B$22:$C$26,2,FALSE)</f>
        <v>#REF!</v>
      </c>
      <c r="AE63" s="290" t="e">
        <f>CONCATENATE('3. CICLO DE RIESGOS'!#REF!," ",'3. CICLO DE RIESGOS'!#REF!," ",'3. CICLO DE RIESGOS'!#REF!," ",'3. CICLO DE RIESGOS'!#REF!)</f>
        <v>#REF!</v>
      </c>
      <c r="AF63" t="e">
        <f t="shared" si="7"/>
        <v>#REF!</v>
      </c>
      <c r="AG63" s="100" t="e">
        <f>'3. CICLO DE RIESGOS'!#REF!</f>
        <v>#REF!</v>
      </c>
      <c r="AH63" s="100">
        <f>IF('CALIFI DE LOS CONTROL II SEM '!$H$182=Listas!$J$48,'CALIFI DE LOS CONTROL II SEM '!$F$182,0)</f>
        <v>0</v>
      </c>
      <c r="AI63" s="291" t="e">
        <f t="shared" si="8"/>
        <v>#REF!</v>
      </c>
      <c r="AJ63" s="292" t="e">
        <f>VLOOKUP(AI63,'PROBABILIDAD - IMPACTO'!$B$7:$C$11,2,FALSE)</f>
        <v>#REF!</v>
      </c>
      <c r="AK63" s="100" t="e">
        <f>'3. CICLO DE RIESGOS'!#REF!</f>
        <v>#REF!</v>
      </c>
      <c r="AL63" s="100">
        <f>IF('CALIFI DE LOS CONTROL II SEM '!$H$182=$AK$48,'CALIFI DE LOS CONTROL II SEM '!$F$182,0)</f>
        <v>0</v>
      </c>
      <c r="AM63" s="297" t="e">
        <f t="shared" si="9"/>
        <v>#REF!</v>
      </c>
      <c r="AN63" s="298" t="e">
        <f>VLOOKUP(AM63,'PROBABILIDAD - IMPACTO'!$B$22:$C$26,2,FALSE)</f>
        <v>#REF!</v>
      </c>
    </row>
    <row r="64" spans="1:40" ht="18" customHeight="1" thickBot="1">
      <c r="A64" s="249" t="s">
        <v>2405</v>
      </c>
      <c r="B64" s="267" t="s">
        <v>2406</v>
      </c>
      <c r="C64" s="249">
        <v>60</v>
      </c>
      <c r="D64" s="249" t="s">
        <v>1989</v>
      </c>
      <c r="E64" s="249"/>
      <c r="F64" s="249"/>
      <c r="G64" s="299" t="e">
        <f>CONCATENATE('3. CICLO DE RIESGOS'!#REF!,'3. CICLO DE RIESGOS'!#REF!)</f>
        <v>#REF!</v>
      </c>
      <c r="H64" s="249"/>
      <c r="I64" s="249" t="str">
        <f t="shared" ref="I64:I67" si="10">CONCATENATE(L64," ",M64," ",Q64," ",R64)</f>
        <v xml:space="preserve">   </v>
      </c>
      <c r="J64" s="249"/>
      <c r="K64" s="249"/>
      <c r="L64" s="249"/>
      <c r="M64" s="249"/>
      <c r="N64" s="249"/>
      <c r="O64" s="249"/>
      <c r="P64" s="249"/>
      <c r="Q64" s="249"/>
      <c r="R64" s="249"/>
      <c r="S64" s="249"/>
      <c r="T64" s="300"/>
      <c r="U64" s="301"/>
      <c r="V64" s="301"/>
      <c r="W64" s="301"/>
      <c r="X64" s="301"/>
      <c r="Y64" s="301"/>
      <c r="Z64" s="301"/>
      <c r="AA64" s="301"/>
      <c r="AB64" s="301"/>
      <c r="AC64" s="302"/>
      <c r="AE64" s="303"/>
      <c r="AF64" s="50"/>
      <c r="AG64" s="50"/>
      <c r="AH64" s="50"/>
      <c r="AI64" s="50"/>
      <c r="AJ64" s="50"/>
      <c r="AK64" s="50"/>
      <c r="AL64" s="50"/>
      <c r="AM64" s="50"/>
      <c r="AN64" s="304"/>
    </row>
    <row r="65" spans="1:29" ht="18" customHeight="1">
      <c r="A65" s="249" t="s">
        <v>2407</v>
      </c>
      <c r="B65" s="267" t="s">
        <v>2408</v>
      </c>
      <c r="C65" s="249">
        <v>61</v>
      </c>
      <c r="D65" s="249" t="s">
        <v>1989</v>
      </c>
      <c r="E65" s="249"/>
      <c r="F65" s="249"/>
      <c r="G65" s="256"/>
      <c r="H65" s="249"/>
      <c r="I65" s="249" t="str">
        <f t="shared" si="10"/>
        <v xml:space="preserve">   </v>
      </c>
      <c r="J65" s="249"/>
      <c r="K65" s="249"/>
      <c r="L65" s="249"/>
      <c r="M65" s="249"/>
      <c r="N65" s="249"/>
      <c r="O65" s="249"/>
      <c r="P65" s="249"/>
      <c r="Q65" s="249"/>
      <c r="R65" s="249"/>
      <c r="S65" s="249"/>
      <c r="T65" s="249"/>
      <c r="U65" s="249"/>
      <c r="V65" s="249"/>
      <c r="W65" s="249"/>
      <c r="X65" s="249"/>
      <c r="Y65" s="249"/>
      <c r="Z65" s="249"/>
      <c r="AA65" s="249"/>
      <c r="AB65" s="249"/>
      <c r="AC65" s="249"/>
    </row>
    <row r="66" spans="1:29" ht="18" customHeight="1">
      <c r="A66" s="249" t="s">
        <v>2409</v>
      </c>
      <c r="B66" s="267" t="s">
        <v>2410</v>
      </c>
      <c r="C66" s="249">
        <v>62</v>
      </c>
      <c r="D66" s="249" t="s">
        <v>1989</v>
      </c>
      <c r="E66" s="249"/>
      <c r="F66" s="249"/>
      <c r="G66" s="256" t="e">
        <f>CONCATENATE('3. CICLO DE RIESGOS'!#REF!,'3. CICLO DE RIESGOS'!#REF!)</f>
        <v>#REF!</v>
      </c>
      <c r="H66" s="249"/>
      <c r="I66" s="249" t="str">
        <f t="shared" si="10"/>
        <v xml:space="preserve">   </v>
      </c>
      <c r="J66" s="249"/>
      <c r="K66" s="249"/>
      <c r="L66" s="249"/>
      <c r="M66" s="249"/>
      <c r="N66" s="249"/>
      <c r="O66" s="249"/>
      <c r="P66" s="249"/>
      <c r="Q66" s="249"/>
      <c r="R66" s="249"/>
      <c r="S66" s="249"/>
      <c r="T66" s="249"/>
      <c r="U66" s="249"/>
      <c r="V66" s="249"/>
      <c r="W66" s="249"/>
      <c r="X66" s="249"/>
      <c r="Y66" s="249"/>
      <c r="Z66" s="249"/>
      <c r="AA66" s="249"/>
      <c r="AB66" s="249"/>
      <c r="AC66" s="249"/>
    </row>
    <row r="67" spans="1:29" ht="18" customHeight="1">
      <c r="A67" s="249" t="s">
        <v>2411</v>
      </c>
      <c r="B67" s="267" t="s">
        <v>2412</v>
      </c>
      <c r="C67" s="249">
        <v>63</v>
      </c>
      <c r="D67" s="249" t="s">
        <v>1989</v>
      </c>
      <c r="E67" s="249"/>
      <c r="F67" s="249"/>
      <c r="G67" s="256" t="e">
        <f>CONCATENATE('3. CICLO DE RIESGOS'!#REF!,'3. CICLO DE RIESGOS'!#REF!)</f>
        <v>#REF!</v>
      </c>
      <c r="H67" s="249"/>
      <c r="I67" s="249" t="str">
        <f t="shared" si="10"/>
        <v xml:space="preserve">   </v>
      </c>
      <c r="J67" s="249"/>
      <c r="K67" s="249"/>
      <c r="L67" s="249"/>
      <c r="M67" s="249"/>
      <c r="N67" s="249"/>
      <c r="O67" s="249"/>
      <c r="P67" s="249"/>
      <c r="Q67" s="249"/>
      <c r="R67" s="249"/>
      <c r="S67" s="249"/>
      <c r="T67" s="249"/>
      <c r="U67" s="249"/>
      <c r="V67" s="249"/>
      <c r="W67" s="249"/>
      <c r="X67" s="249"/>
      <c r="Y67" s="249"/>
      <c r="Z67" s="249"/>
      <c r="AA67" s="249"/>
      <c r="AB67" s="249"/>
      <c r="AC67" s="249"/>
    </row>
    <row r="68" spans="1:29" ht="18" customHeight="1">
      <c r="A68" s="249" t="s">
        <v>2413</v>
      </c>
      <c r="B68" s="267" t="s">
        <v>2414</v>
      </c>
      <c r="C68" s="249">
        <v>64</v>
      </c>
      <c r="D68" s="249" t="s">
        <v>1989</v>
      </c>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row>
    <row r="69" spans="1:29" ht="18" customHeight="1">
      <c r="A69" s="249" t="s">
        <v>2415</v>
      </c>
      <c r="B69" s="267" t="s">
        <v>2416</v>
      </c>
      <c r="C69" s="249">
        <v>65</v>
      </c>
      <c r="D69" s="249" t="s">
        <v>1989</v>
      </c>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row>
    <row r="70" spans="1:29" ht="18" customHeight="1">
      <c r="A70" s="249" t="s">
        <v>2417</v>
      </c>
      <c r="B70" s="267" t="s">
        <v>2418</v>
      </c>
      <c r="C70" s="249">
        <v>66</v>
      </c>
      <c r="D70" s="249" t="s">
        <v>1989</v>
      </c>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row>
    <row r="71" spans="1:29" ht="18" customHeight="1">
      <c r="A71" s="249" t="s">
        <v>2419</v>
      </c>
      <c r="B71" s="267" t="s">
        <v>2420</v>
      </c>
      <c r="C71" s="249">
        <v>67</v>
      </c>
      <c r="D71" s="249" t="s">
        <v>1989</v>
      </c>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row>
    <row r="72" spans="1:29" ht="18" customHeight="1">
      <c r="A72" s="249" t="s">
        <v>2421</v>
      </c>
      <c r="B72" s="267" t="s">
        <v>2422</v>
      </c>
      <c r="C72" s="249">
        <v>68</v>
      </c>
      <c r="D72" s="249" t="s">
        <v>1989</v>
      </c>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row>
    <row r="73" spans="1:29" ht="18" customHeight="1">
      <c r="A73" s="249" t="s">
        <v>2423</v>
      </c>
      <c r="B73" s="267" t="s">
        <v>2424</v>
      </c>
      <c r="C73" s="249">
        <v>69</v>
      </c>
      <c r="D73" s="249" t="s">
        <v>1989</v>
      </c>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row>
    <row r="74" spans="1:29" ht="18" customHeight="1">
      <c r="A74" s="249" t="s">
        <v>762</v>
      </c>
      <c r="B74" s="267" t="s">
        <v>2425</v>
      </c>
      <c r="C74" s="249">
        <v>70</v>
      </c>
      <c r="D74" s="249" t="s">
        <v>1989</v>
      </c>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row>
    <row r="75" spans="1:29" ht="18" customHeight="1">
      <c r="A75" s="249" t="s">
        <v>1845</v>
      </c>
      <c r="B75" s="267" t="s">
        <v>2426</v>
      </c>
      <c r="C75" s="249">
        <v>71</v>
      </c>
      <c r="D75" s="249" t="s">
        <v>1989</v>
      </c>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row>
    <row r="76" spans="1:29" ht="18" customHeight="1">
      <c r="A76" s="249" t="s">
        <v>2427</v>
      </c>
      <c r="B76" s="267" t="s">
        <v>2428</v>
      </c>
      <c r="C76" s="249">
        <v>72</v>
      </c>
      <c r="D76" s="249" t="s">
        <v>1989</v>
      </c>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row>
    <row r="77" spans="1:29" ht="18" customHeight="1">
      <c r="A77" s="249" t="s">
        <v>2429</v>
      </c>
      <c r="B77" s="267" t="s">
        <v>2430</v>
      </c>
      <c r="C77" s="249">
        <v>73</v>
      </c>
      <c r="D77" s="249" t="s">
        <v>1989</v>
      </c>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row>
    <row r="78" spans="1:29" ht="18" customHeight="1">
      <c r="A78" s="249"/>
      <c r="B78" s="249"/>
      <c r="C78" s="249">
        <v>74</v>
      </c>
      <c r="D78" s="249" t="s">
        <v>1989</v>
      </c>
      <c r="E78" s="249"/>
      <c r="F78" s="249"/>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row>
    <row r="79" spans="1:29" ht="18" customHeight="1">
      <c r="A79" s="249"/>
      <c r="B79" s="249"/>
      <c r="C79" s="249">
        <v>75</v>
      </c>
      <c r="D79" s="249" t="s">
        <v>1989</v>
      </c>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row>
    <row r="80" spans="1:29" ht="18" customHeight="1">
      <c r="A80" s="249" t="s">
        <v>1885</v>
      </c>
      <c r="B80" s="267" t="s">
        <v>2431</v>
      </c>
      <c r="C80" s="249">
        <v>76</v>
      </c>
      <c r="D80" s="249" t="s">
        <v>1989</v>
      </c>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row>
    <row r="81" spans="1:29" ht="18" customHeight="1">
      <c r="A81" s="249" t="s">
        <v>2432</v>
      </c>
      <c r="B81" s="249"/>
      <c r="C81" s="249">
        <v>77</v>
      </c>
      <c r="D81" s="249" t="s">
        <v>1989</v>
      </c>
      <c r="E81" s="249"/>
      <c r="F81" s="249"/>
      <c r="G81" s="249"/>
      <c r="H81" s="249"/>
      <c r="I81" s="249"/>
      <c r="J81" s="249"/>
      <c r="K81" s="249"/>
      <c r="L81" s="249"/>
      <c r="M81" s="249"/>
      <c r="N81" s="249"/>
      <c r="O81" s="249"/>
      <c r="P81" s="249"/>
      <c r="Q81" s="249"/>
      <c r="R81" s="249"/>
      <c r="S81" s="249"/>
      <c r="T81" s="249"/>
      <c r="U81" s="249"/>
      <c r="V81" s="249"/>
      <c r="W81" s="249"/>
      <c r="X81" s="249"/>
      <c r="Y81" s="249"/>
      <c r="Z81" s="249"/>
      <c r="AA81" s="249"/>
      <c r="AB81" s="249"/>
      <c r="AC81" s="249"/>
    </row>
    <row r="82" spans="1:29" ht="18" customHeight="1">
      <c r="A82" s="249" t="s">
        <v>2433</v>
      </c>
      <c r="B82" s="249"/>
      <c r="C82" s="249">
        <v>78</v>
      </c>
      <c r="D82" s="249" t="s">
        <v>1989</v>
      </c>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row>
    <row r="83" spans="1:29" ht="18" customHeight="1">
      <c r="A83" s="249" t="s">
        <v>2434</v>
      </c>
      <c r="B83" s="249"/>
      <c r="C83" s="249">
        <v>79</v>
      </c>
      <c r="D83" s="249" t="s">
        <v>1989</v>
      </c>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row>
    <row r="84" spans="1:29" ht="18" customHeight="1">
      <c r="A84" s="249" t="s">
        <v>2435</v>
      </c>
      <c r="B84" s="249"/>
      <c r="C84" s="249">
        <v>80</v>
      </c>
      <c r="D84" s="249" t="s">
        <v>1989</v>
      </c>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row>
    <row r="85" spans="1:29" ht="18" customHeight="1">
      <c r="A85" s="249" t="s">
        <v>2436</v>
      </c>
      <c r="B85" s="249"/>
      <c r="C85" s="249">
        <v>81</v>
      </c>
      <c r="D85" s="249" t="s">
        <v>1989</v>
      </c>
      <c r="E85" s="249"/>
      <c r="F85" s="249"/>
      <c r="G85" s="249"/>
      <c r="H85" s="249"/>
      <c r="I85" s="249"/>
      <c r="J85" s="249"/>
      <c r="K85" s="249"/>
      <c r="L85" s="249"/>
      <c r="M85" s="249"/>
      <c r="N85" s="249"/>
      <c r="O85" s="249"/>
      <c r="P85" s="249"/>
      <c r="Q85" s="249"/>
      <c r="R85" s="249"/>
      <c r="S85" s="249"/>
      <c r="T85" s="249"/>
      <c r="U85" s="249"/>
      <c r="V85" s="249"/>
      <c r="W85" s="249"/>
      <c r="X85" s="249"/>
      <c r="Y85" s="249"/>
      <c r="Z85" s="249"/>
      <c r="AA85" s="249"/>
      <c r="AB85" s="249"/>
      <c r="AC85" s="249"/>
    </row>
    <row r="86" spans="1:29" ht="18" customHeight="1">
      <c r="A86" s="249" t="s">
        <v>2437</v>
      </c>
      <c r="B86" s="249"/>
      <c r="C86" s="249">
        <v>82</v>
      </c>
      <c r="D86" s="249" t="s">
        <v>1989</v>
      </c>
      <c r="E86" s="249"/>
      <c r="F86" s="249"/>
      <c r="G86" s="249"/>
      <c r="H86" s="249"/>
      <c r="I86" s="249"/>
      <c r="J86" s="249"/>
      <c r="K86" s="249"/>
      <c r="L86" s="249"/>
      <c r="M86" s="249"/>
      <c r="N86" s="249"/>
      <c r="O86" s="249"/>
      <c r="P86" s="249"/>
      <c r="Q86" s="249"/>
      <c r="R86" s="249"/>
      <c r="S86" s="249"/>
      <c r="T86" s="249"/>
      <c r="U86" s="249"/>
      <c r="V86" s="249"/>
      <c r="W86" s="249"/>
      <c r="X86" s="249"/>
      <c r="Y86" s="249"/>
      <c r="Z86" s="249"/>
      <c r="AA86" s="249"/>
      <c r="AB86" s="249"/>
      <c r="AC86" s="249"/>
    </row>
    <row r="87" spans="1:29" ht="18" customHeight="1">
      <c r="A87" s="249" t="s">
        <v>2438</v>
      </c>
      <c r="B87" s="249"/>
      <c r="C87" s="249">
        <v>83</v>
      </c>
      <c r="D87" s="249" t="s">
        <v>1989</v>
      </c>
      <c r="E87" s="249"/>
      <c r="F87" s="249"/>
      <c r="G87" s="249"/>
      <c r="H87" s="249"/>
      <c r="I87" s="249"/>
      <c r="J87" s="249"/>
      <c r="K87" s="249"/>
      <c r="L87" s="249"/>
      <c r="M87" s="249"/>
      <c r="N87" s="249"/>
      <c r="O87" s="249"/>
      <c r="P87" s="249"/>
      <c r="Q87" s="249"/>
      <c r="R87" s="249"/>
      <c r="S87" s="249"/>
      <c r="T87" s="249"/>
      <c r="U87" s="249"/>
      <c r="V87" s="249"/>
      <c r="W87" s="249"/>
      <c r="X87" s="249"/>
      <c r="Y87" s="249"/>
      <c r="Z87" s="249"/>
      <c r="AA87" s="249"/>
      <c r="AB87" s="249"/>
      <c r="AC87" s="249"/>
    </row>
    <row r="88" spans="1:29" ht="18" customHeight="1">
      <c r="A88" s="227" t="s">
        <v>2439</v>
      </c>
      <c r="B88" s="267" t="s">
        <v>586</v>
      </c>
      <c r="C88" s="249">
        <v>84</v>
      </c>
      <c r="D88" s="249" t="s">
        <v>1989</v>
      </c>
      <c r="E88" s="249"/>
      <c r="F88" s="249"/>
      <c r="G88" s="249"/>
      <c r="H88" s="249"/>
      <c r="I88" s="249"/>
      <c r="J88" s="249"/>
      <c r="K88" s="249"/>
      <c r="L88" s="249"/>
      <c r="M88" s="249"/>
      <c r="N88" s="249"/>
      <c r="O88" s="249"/>
      <c r="P88" s="249"/>
      <c r="Q88" s="249"/>
      <c r="R88" s="249"/>
      <c r="S88" s="249"/>
      <c r="T88" s="249"/>
      <c r="U88" s="249"/>
      <c r="V88" s="249"/>
      <c r="W88" s="249"/>
      <c r="X88" s="249"/>
      <c r="Y88" s="249"/>
      <c r="Z88" s="249"/>
      <c r="AA88" s="249"/>
      <c r="AB88" s="249"/>
      <c r="AC88" s="249"/>
    </row>
    <row r="89" spans="1:29" ht="18" customHeight="1">
      <c r="A89" s="400" t="s">
        <v>588</v>
      </c>
      <c r="B89" s="267" t="s">
        <v>737</v>
      </c>
      <c r="C89" s="249">
        <v>85</v>
      </c>
      <c r="D89" s="249" t="s">
        <v>1989</v>
      </c>
      <c r="E89" s="249"/>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row>
    <row r="90" spans="1:29" ht="18" customHeight="1">
      <c r="A90" s="400" t="s">
        <v>2440</v>
      </c>
      <c r="B90" s="267" t="s">
        <v>779</v>
      </c>
      <c r="C90" s="249">
        <v>86</v>
      </c>
      <c r="D90" s="249" t="s">
        <v>1921</v>
      </c>
      <c r="E90" s="249"/>
      <c r="F90" s="249"/>
      <c r="G90" s="249"/>
      <c r="H90" s="249"/>
      <c r="I90" s="249"/>
      <c r="J90" s="249"/>
      <c r="K90" s="249"/>
      <c r="L90" s="249"/>
      <c r="M90" s="249"/>
      <c r="N90" s="249"/>
      <c r="O90" s="249"/>
      <c r="P90" s="249"/>
      <c r="Q90" s="249"/>
      <c r="R90" s="249"/>
      <c r="S90" s="249"/>
      <c r="T90" s="249"/>
      <c r="U90" s="249"/>
      <c r="V90" s="249"/>
      <c r="W90" s="249"/>
      <c r="X90" s="249"/>
      <c r="Y90" s="249"/>
      <c r="Z90" s="249"/>
      <c r="AA90" s="249"/>
      <c r="AB90" s="249"/>
      <c r="AC90" s="249"/>
    </row>
    <row r="91" spans="1:29" ht="18" customHeight="1">
      <c r="A91" s="400" t="s">
        <v>2441</v>
      </c>
      <c r="B91" s="267" t="s">
        <v>823</v>
      </c>
      <c r="C91" s="249">
        <v>87</v>
      </c>
      <c r="D91" s="249" t="s">
        <v>1921</v>
      </c>
      <c r="E91" s="249"/>
      <c r="F91" s="249"/>
      <c r="G91" s="249"/>
      <c r="H91" s="249"/>
      <c r="I91" s="249"/>
      <c r="J91" s="249"/>
      <c r="K91" s="249"/>
      <c r="L91" s="249"/>
      <c r="M91" s="249"/>
      <c r="N91" s="249"/>
      <c r="O91" s="249"/>
      <c r="P91" s="249"/>
      <c r="Q91" s="249"/>
      <c r="R91" s="249"/>
      <c r="S91" s="249"/>
      <c r="T91" s="249"/>
      <c r="U91" s="249"/>
      <c r="V91" s="249"/>
      <c r="W91" s="249"/>
      <c r="X91" s="249"/>
      <c r="Y91" s="249"/>
      <c r="Z91" s="249"/>
      <c r="AA91" s="249"/>
      <c r="AB91" s="249"/>
      <c r="AC91" s="249"/>
    </row>
    <row r="92" spans="1:29" ht="18" customHeight="1">
      <c r="A92" s="400" t="s">
        <v>2442</v>
      </c>
      <c r="B92" s="267" t="s">
        <v>843</v>
      </c>
      <c r="C92" s="249">
        <v>88</v>
      </c>
      <c r="D92" s="249" t="s">
        <v>1921</v>
      </c>
      <c r="E92" s="249"/>
      <c r="F92" s="249"/>
      <c r="G92" s="249"/>
      <c r="H92" s="249"/>
      <c r="I92" s="249"/>
      <c r="J92" s="249"/>
      <c r="K92" s="249"/>
      <c r="L92" s="249"/>
      <c r="M92" s="249"/>
      <c r="N92" s="249"/>
      <c r="O92" s="249"/>
      <c r="P92" s="249"/>
      <c r="Q92" s="249"/>
      <c r="R92" s="249"/>
      <c r="S92" s="249"/>
      <c r="T92" s="249"/>
      <c r="U92" s="249"/>
      <c r="V92" s="249"/>
      <c r="W92" s="249"/>
      <c r="X92" s="249"/>
      <c r="Y92" s="249"/>
      <c r="Z92" s="249"/>
      <c r="AA92" s="249"/>
      <c r="AB92" s="249"/>
      <c r="AC92" s="249"/>
    </row>
    <row r="93" spans="1:29" ht="18" customHeight="1">
      <c r="A93" s="400" t="s">
        <v>2443</v>
      </c>
      <c r="B93" s="267" t="s">
        <v>972</v>
      </c>
      <c r="C93" s="249">
        <v>89</v>
      </c>
      <c r="D93" s="249" t="s">
        <v>1921</v>
      </c>
      <c r="E93" s="249"/>
      <c r="F93" s="249"/>
      <c r="G93" s="249"/>
      <c r="H93" s="249"/>
      <c r="I93" s="249"/>
      <c r="J93" s="249"/>
      <c r="K93" s="249"/>
      <c r="L93" s="249"/>
      <c r="M93" s="249"/>
      <c r="N93" s="249"/>
      <c r="O93" s="249"/>
      <c r="P93" s="249"/>
      <c r="Q93" s="249"/>
      <c r="R93" s="249"/>
      <c r="S93" s="249"/>
      <c r="T93" s="249"/>
      <c r="U93" s="249"/>
      <c r="V93" s="249"/>
      <c r="W93" s="249"/>
      <c r="X93" s="249"/>
      <c r="Y93" s="249"/>
      <c r="Z93" s="249"/>
      <c r="AA93" s="249"/>
      <c r="AB93" s="249"/>
      <c r="AC93" s="249"/>
    </row>
    <row r="94" spans="1:29" ht="18" customHeight="1">
      <c r="A94" s="400" t="s">
        <v>2444</v>
      </c>
      <c r="B94" s="267" t="s">
        <v>1025</v>
      </c>
      <c r="C94" s="249">
        <v>90</v>
      </c>
      <c r="D94" s="249" t="s">
        <v>1921</v>
      </c>
      <c r="E94" s="249"/>
      <c r="F94" s="249"/>
      <c r="G94" s="249"/>
      <c r="H94" s="249"/>
      <c r="I94" s="249"/>
      <c r="J94" s="249"/>
      <c r="K94" s="249"/>
      <c r="L94" s="249"/>
      <c r="M94" s="249"/>
      <c r="N94" s="249"/>
      <c r="O94" s="249"/>
      <c r="P94" s="249"/>
      <c r="Q94" s="249"/>
      <c r="R94" s="249"/>
      <c r="S94" s="249"/>
      <c r="T94" s="249"/>
      <c r="U94" s="249"/>
      <c r="V94" s="249"/>
      <c r="W94" s="249"/>
      <c r="X94" s="249"/>
      <c r="Y94" s="249"/>
      <c r="Z94" s="249"/>
      <c r="AA94" s="249"/>
      <c r="AB94" s="249"/>
      <c r="AC94" s="249"/>
    </row>
    <row r="95" spans="1:29" ht="18" customHeight="1">
      <c r="A95" s="400" t="s">
        <v>2445</v>
      </c>
      <c r="B95" s="267" t="s">
        <v>1073</v>
      </c>
      <c r="C95" s="249">
        <v>91</v>
      </c>
      <c r="D95" s="249" t="s">
        <v>1921</v>
      </c>
      <c r="E95" s="249"/>
      <c r="F95" s="249"/>
      <c r="G95" s="249"/>
      <c r="H95" s="249"/>
      <c r="I95" s="249"/>
      <c r="J95" s="249"/>
      <c r="K95" s="249"/>
      <c r="L95" s="249"/>
      <c r="M95" s="249"/>
      <c r="N95" s="249"/>
      <c r="O95" s="249"/>
      <c r="P95" s="249"/>
      <c r="Q95" s="249"/>
      <c r="R95" s="249"/>
      <c r="S95" s="249"/>
      <c r="T95" s="249"/>
      <c r="U95" s="249"/>
      <c r="V95" s="249"/>
      <c r="W95" s="249"/>
      <c r="X95" s="249"/>
      <c r="Y95" s="249"/>
      <c r="Z95" s="249"/>
      <c r="AA95" s="249"/>
      <c r="AB95" s="249"/>
      <c r="AC95" s="249"/>
    </row>
    <row r="96" spans="1:29" ht="18" customHeight="1">
      <c r="A96" s="400" t="s">
        <v>1074</v>
      </c>
      <c r="B96" s="267" t="s">
        <v>1123</v>
      </c>
      <c r="C96" s="249">
        <v>92</v>
      </c>
      <c r="D96" s="249" t="s">
        <v>1921</v>
      </c>
      <c r="E96" s="249"/>
      <c r="F96" s="249"/>
      <c r="G96" s="249"/>
      <c r="H96" s="249"/>
      <c r="I96" s="249"/>
      <c r="J96" s="249"/>
      <c r="K96" s="249"/>
      <c r="L96" s="249"/>
      <c r="M96" s="249"/>
      <c r="N96" s="249"/>
      <c r="O96" s="249"/>
      <c r="P96" s="249"/>
      <c r="Q96" s="249"/>
      <c r="R96" s="249"/>
      <c r="S96" s="249"/>
      <c r="T96" s="249"/>
      <c r="U96" s="249"/>
      <c r="V96" s="249"/>
      <c r="W96" s="249"/>
      <c r="X96" s="249"/>
      <c r="Y96" s="249"/>
      <c r="Z96" s="249"/>
      <c r="AA96" s="249"/>
      <c r="AB96" s="249"/>
      <c r="AC96" s="249"/>
    </row>
    <row r="97" spans="1:29" ht="18" customHeight="1">
      <c r="A97" s="402" t="s">
        <v>2446</v>
      </c>
      <c r="B97" s="267" t="s">
        <v>1176</v>
      </c>
      <c r="C97" s="249">
        <v>93</v>
      </c>
      <c r="D97" s="249" t="s">
        <v>1921</v>
      </c>
      <c r="E97" s="249"/>
      <c r="F97" s="249"/>
      <c r="G97" s="249"/>
      <c r="H97" s="249"/>
      <c r="I97" s="249"/>
      <c r="J97" s="249"/>
      <c r="K97" s="249"/>
      <c r="L97" s="249"/>
      <c r="M97" s="249"/>
      <c r="N97" s="249"/>
      <c r="O97" s="249"/>
      <c r="P97" s="249"/>
      <c r="Q97" s="249"/>
      <c r="R97" s="249"/>
      <c r="S97" s="249"/>
      <c r="T97" s="249"/>
      <c r="U97" s="249"/>
      <c r="V97" s="249"/>
      <c r="W97" s="249"/>
      <c r="X97" s="249"/>
      <c r="Y97" s="249"/>
      <c r="Z97" s="249"/>
      <c r="AA97" s="249"/>
      <c r="AB97" s="249"/>
      <c r="AC97" s="249"/>
    </row>
    <row r="98" spans="1:29" ht="18" customHeight="1">
      <c r="A98" s="400" t="s">
        <v>2363</v>
      </c>
      <c r="B98" s="267" t="s">
        <v>1255</v>
      </c>
      <c r="C98" s="249">
        <v>94</v>
      </c>
      <c r="D98" s="249" t="s">
        <v>1921</v>
      </c>
      <c r="E98" s="249"/>
      <c r="F98" s="249"/>
      <c r="G98" s="249"/>
      <c r="H98" s="249"/>
      <c r="I98" s="249"/>
      <c r="J98" s="249"/>
      <c r="K98" s="249"/>
      <c r="L98" s="249"/>
      <c r="M98" s="249"/>
      <c r="N98" s="249"/>
      <c r="O98" s="249"/>
      <c r="P98" s="249"/>
      <c r="Q98" s="249"/>
      <c r="R98" s="249"/>
      <c r="S98" s="249"/>
      <c r="T98" s="249"/>
      <c r="U98" s="249"/>
      <c r="V98" s="249"/>
      <c r="W98" s="249"/>
      <c r="X98" s="249"/>
      <c r="Y98" s="249"/>
      <c r="Z98" s="249"/>
      <c r="AA98" s="249"/>
      <c r="AB98" s="249"/>
      <c r="AC98" s="249"/>
    </row>
    <row r="99" spans="1:29" ht="18" customHeight="1">
      <c r="A99" s="400" t="s">
        <v>2367</v>
      </c>
      <c r="B99" s="267" t="s">
        <v>1339</v>
      </c>
      <c r="C99" s="249">
        <v>95</v>
      </c>
      <c r="D99" s="249" t="s">
        <v>1921</v>
      </c>
      <c r="E99" s="249"/>
      <c r="F99" s="249"/>
      <c r="G99" s="249"/>
      <c r="H99" s="249"/>
      <c r="I99" s="249"/>
      <c r="J99" s="249"/>
      <c r="K99" s="249"/>
      <c r="L99" s="249"/>
      <c r="M99" s="249"/>
      <c r="N99" s="249"/>
      <c r="O99" s="249"/>
      <c r="P99" s="249"/>
      <c r="Q99" s="249"/>
      <c r="R99" s="249"/>
      <c r="S99" s="249"/>
      <c r="T99" s="249"/>
      <c r="U99" s="249"/>
      <c r="V99" s="249"/>
      <c r="W99" s="249"/>
      <c r="X99" s="249"/>
      <c r="Y99" s="249"/>
      <c r="Z99" s="249"/>
      <c r="AA99" s="249"/>
      <c r="AB99" s="249"/>
      <c r="AC99" s="249"/>
    </row>
    <row r="100" spans="1:29" ht="18" customHeight="1">
      <c r="A100" s="400" t="s">
        <v>2365</v>
      </c>
      <c r="B100" s="267" t="s">
        <v>1413</v>
      </c>
      <c r="C100" s="249">
        <v>96</v>
      </c>
      <c r="D100" s="249" t="s">
        <v>1997</v>
      </c>
      <c r="E100" s="249"/>
      <c r="F100" s="249"/>
      <c r="G100" s="249"/>
      <c r="H100" s="249"/>
      <c r="I100" s="249"/>
      <c r="J100" s="249"/>
      <c r="K100" s="249"/>
      <c r="L100" s="249"/>
      <c r="M100" s="249"/>
      <c r="N100" s="249"/>
      <c r="O100" s="249"/>
      <c r="P100" s="249"/>
      <c r="Q100" s="249"/>
      <c r="R100" s="249"/>
      <c r="S100" s="249"/>
      <c r="T100" s="249"/>
      <c r="U100" s="249"/>
      <c r="V100" s="249"/>
      <c r="W100" s="249"/>
      <c r="X100" s="249"/>
      <c r="Y100" s="249"/>
      <c r="Z100" s="249"/>
      <c r="AA100" s="249"/>
      <c r="AB100" s="249"/>
      <c r="AC100" s="249"/>
    </row>
    <row r="101" spans="1:29" ht="18" customHeight="1">
      <c r="A101" s="400" t="s">
        <v>2447</v>
      </c>
      <c r="B101" s="267" t="s">
        <v>1480</v>
      </c>
      <c r="C101" s="249">
        <v>97</v>
      </c>
      <c r="D101" s="249" t="s">
        <v>1997</v>
      </c>
      <c r="E101" s="249"/>
      <c r="F101" s="249"/>
      <c r="G101" s="249"/>
      <c r="H101" s="249"/>
      <c r="I101" s="249"/>
      <c r="J101" s="249"/>
      <c r="K101" s="249"/>
      <c r="L101" s="249"/>
      <c r="M101" s="249"/>
      <c r="N101" s="249"/>
      <c r="O101" s="249"/>
      <c r="P101" s="249"/>
      <c r="Q101" s="249"/>
      <c r="R101" s="249"/>
      <c r="S101" s="249"/>
      <c r="T101" s="249"/>
      <c r="U101" s="249"/>
      <c r="V101" s="249"/>
      <c r="W101" s="249"/>
      <c r="X101" s="249"/>
      <c r="Y101" s="249"/>
      <c r="Z101" s="249"/>
      <c r="AA101" s="249"/>
      <c r="AB101" s="249"/>
      <c r="AC101" s="249"/>
    </row>
    <row r="102" spans="1:29" ht="18" customHeight="1">
      <c r="A102" s="400" t="s">
        <v>2448</v>
      </c>
      <c r="B102" s="267" t="s">
        <v>1576</v>
      </c>
      <c r="C102" s="249">
        <v>98</v>
      </c>
      <c r="D102" s="249" t="s">
        <v>1997</v>
      </c>
      <c r="E102" s="249"/>
      <c r="F102" s="249"/>
      <c r="G102" s="249"/>
      <c r="H102" s="249"/>
      <c r="I102" s="249"/>
      <c r="J102" s="249"/>
      <c r="K102" s="249"/>
      <c r="L102" s="249"/>
      <c r="M102" s="249"/>
      <c r="N102" s="249"/>
      <c r="O102" s="249"/>
      <c r="P102" s="249"/>
      <c r="Q102" s="249"/>
      <c r="R102" s="249"/>
      <c r="S102" s="249"/>
      <c r="T102" s="249"/>
      <c r="U102" s="249"/>
      <c r="V102" s="249"/>
      <c r="W102" s="249"/>
      <c r="X102" s="249"/>
      <c r="Y102" s="249"/>
      <c r="Z102" s="249"/>
      <c r="AA102" s="249"/>
      <c r="AB102" s="249"/>
      <c r="AC102" s="249"/>
    </row>
    <row r="103" spans="1:29" ht="18" customHeight="1">
      <c r="A103" s="400" t="s">
        <v>780</v>
      </c>
      <c r="B103" s="267" t="s">
        <v>1696</v>
      </c>
      <c r="C103" s="249">
        <v>99</v>
      </c>
      <c r="D103" s="249" t="s">
        <v>1997</v>
      </c>
      <c r="E103" s="249"/>
      <c r="F103" s="249"/>
      <c r="G103" s="249"/>
      <c r="H103" s="249"/>
      <c r="I103" s="249"/>
      <c r="J103" s="249"/>
      <c r="K103" s="249"/>
      <c r="L103" s="249"/>
      <c r="M103" s="249"/>
      <c r="N103" s="249"/>
      <c r="O103" s="249"/>
      <c r="P103" s="249"/>
      <c r="Q103" s="249"/>
      <c r="R103" s="249"/>
      <c r="S103" s="249"/>
      <c r="T103" s="249"/>
      <c r="U103" s="249"/>
      <c r="V103" s="249"/>
      <c r="W103" s="249"/>
      <c r="X103" s="249"/>
      <c r="Y103" s="249"/>
      <c r="Z103" s="249"/>
      <c r="AA103" s="249"/>
      <c r="AB103" s="249"/>
      <c r="AC103" s="249"/>
    </row>
    <row r="104" spans="1:29" ht="18" customHeight="1">
      <c r="A104" s="400" t="s">
        <v>2449</v>
      </c>
      <c r="B104" s="267" t="s">
        <v>1758</v>
      </c>
      <c r="C104" s="249">
        <v>100</v>
      </c>
      <c r="D104" s="249" t="s">
        <v>1997</v>
      </c>
      <c r="E104" s="249"/>
      <c r="F104" s="249"/>
      <c r="G104" s="249"/>
      <c r="H104" s="249"/>
      <c r="I104" s="249"/>
      <c r="J104" s="249"/>
      <c r="K104" s="249"/>
      <c r="L104" s="249"/>
      <c r="M104" s="249"/>
      <c r="N104" s="249"/>
      <c r="O104" s="249"/>
      <c r="P104" s="249"/>
      <c r="Q104" s="249"/>
      <c r="R104" s="249"/>
      <c r="S104" s="249"/>
      <c r="T104" s="249"/>
      <c r="U104" s="249"/>
      <c r="V104" s="249"/>
      <c r="W104" s="249"/>
      <c r="X104" s="249"/>
      <c r="Y104" s="249"/>
      <c r="Z104" s="249"/>
      <c r="AA104" s="249"/>
      <c r="AB104" s="249"/>
      <c r="AC104" s="249"/>
    </row>
    <row r="105" spans="1:29" ht="18" customHeight="1">
      <c r="A105" s="400" t="s">
        <v>2450</v>
      </c>
      <c r="B105" s="267" t="s">
        <v>1808</v>
      </c>
    </row>
    <row r="106" spans="1:29" ht="18" customHeight="1">
      <c r="A106" s="402" t="s">
        <v>2451</v>
      </c>
      <c r="B106" s="399" t="s">
        <v>1833</v>
      </c>
    </row>
    <row r="107" spans="1:29" ht="18" customHeight="1">
      <c r="A107" s="402" t="s">
        <v>2452</v>
      </c>
      <c r="B107" s="399" t="s">
        <v>1865</v>
      </c>
    </row>
    <row r="108" spans="1:29">
      <c r="B108" s="305" t="s">
        <v>693</v>
      </c>
    </row>
    <row r="112" spans="1:29" ht="25.5">
      <c r="A112" s="491" t="s">
        <v>2453</v>
      </c>
      <c r="D112" t="s">
        <v>2454</v>
      </c>
      <c r="E112">
        <v>25</v>
      </c>
      <c r="F112" s="305" t="s">
        <v>2402</v>
      </c>
      <c r="G112">
        <v>25</v>
      </c>
    </row>
    <row r="113" spans="1:7" ht="25.5">
      <c r="A113" s="402" t="s">
        <v>1212</v>
      </c>
      <c r="D113" t="s">
        <v>2455</v>
      </c>
      <c r="E113">
        <v>24</v>
      </c>
      <c r="F113" s="305" t="s">
        <v>2399</v>
      </c>
      <c r="G113">
        <v>24</v>
      </c>
    </row>
    <row r="114" spans="1:7" ht="25.5">
      <c r="A114" s="402" t="s">
        <v>2456</v>
      </c>
      <c r="D114" t="s">
        <v>2457</v>
      </c>
      <c r="E114">
        <v>23</v>
      </c>
      <c r="F114" s="305" t="s">
        <v>2396</v>
      </c>
      <c r="G114">
        <v>23</v>
      </c>
    </row>
    <row r="115" spans="1:7" ht="25.5">
      <c r="A115" s="402" t="s">
        <v>2458</v>
      </c>
      <c r="D115" t="s">
        <v>2459</v>
      </c>
      <c r="E115">
        <v>22</v>
      </c>
      <c r="F115" s="305" t="s">
        <v>2393</v>
      </c>
      <c r="G115">
        <v>22</v>
      </c>
    </row>
    <row r="116" spans="1:7" ht="25.5">
      <c r="A116" s="402" t="s">
        <v>2460</v>
      </c>
      <c r="D116" t="s">
        <v>2461</v>
      </c>
      <c r="E116">
        <v>21</v>
      </c>
      <c r="F116" s="305" t="s">
        <v>2391</v>
      </c>
      <c r="G116">
        <v>21</v>
      </c>
    </row>
    <row r="117" spans="1:7" ht="25.5">
      <c r="A117" s="492" t="s">
        <v>2462</v>
      </c>
      <c r="D117" t="s">
        <v>2463</v>
      </c>
      <c r="E117">
        <v>20</v>
      </c>
      <c r="F117" s="305" t="s">
        <v>2390</v>
      </c>
      <c r="G117">
        <v>20</v>
      </c>
    </row>
    <row r="118" spans="1:7" ht="25.5">
      <c r="A118" s="402" t="s">
        <v>2464</v>
      </c>
      <c r="D118" t="s">
        <v>2465</v>
      </c>
      <c r="E118">
        <v>19</v>
      </c>
      <c r="F118" s="305" t="s">
        <v>2389</v>
      </c>
      <c r="G118">
        <v>19</v>
      </c>
    </row>
    <row r="119" spans="1:7" ht="25.5">
      <c r="A119" s="402" t="s">
        <v>2466</v>
      </c>
      <c r="D119" t="s">
        <v>2467</v>
      </c>
      <c r="E119">
        <v>18</v>
      </c>
      <c r="F119" s="305" t="s">
        <v>2388</v>
      </c>
      <c r="G119">
        <v>18</v>
      </c>
    </row>
    <row r="120" spans="1:7" ht="25.5">
      <c r="A120" s="402" t="s">
        <v>2468</v>
      </c>
      <c r="D120" t="s">
        <v>2469</v>
      </c>
      <c r="E120">
        <v>17</v>
      </c>
      <c r="F120" s="305" t="s">
        <v>2387</v>
      </c>
      <c r="G120">
        <v>17</v>
      </c>
    </row>
    <row r="121" spans="1:7" ht="25.5">
      <c r="A121" s="402" t="s">
        <v>2470</v>
      </c>
      <c r="D121" t="s">
        <v>2471</v>
      </c>
      <c r="E121">
        <v>16</v>
      </c>
      <c r="F121" s="305" t="s">
        <v>2386</v>
      </c>
      <c r="G121">
        <v>16</v>
      </c>
    </row>
    <row r="122" spans="1:7" ht="25.5">
      <c r="A122" s="402" t="s">
        <v>2472</v>
      </c>
      <c r="D122" t="s">
        <v>2473</v>
      </c>
      <c r="E122">
        <v>15</v>
      </c>
      <c r="F122" s="305" t="s">
        <v>2385</v>
      </c>
      <c r="G122">
        <v>15</v>
      </c>
    </row>
    <row r="123" spans="1:7" ht="25.5">
      <c r="A123" s="402" t="s">
        <v>2474</v>
      </c>
      <c r="D123" t="s">
        <v>2475</v>
      </c>
      <c r="E123">
        <v>14</v>
      </c>
      <c r="F123" s="305" t="s">
        <v>2384</v>
      </c>
      <c r="G123">
        <v>14</v>
      </c>
    </row>
    <row r="124" spans="1:7" ht="25.5">
      <c r="A124" s="402" t="s">
        <v>2476</v>
      </c>
      <c r="D124" t="s">
        <v>2477</v>
      </c>
      <c r="E124">
        <v>13</v>
      </c>
      <c r="F124" s="305" t="s">
        <v>2383</v>
      </c>
      <c r="G124">
        <v>13</v>
      </c>
    </row>
    <row r="125" spans="1:7" ht="25.5">
      <c r="A125" s="402" t="s">
        <v>2478</v>
      </c>
      <c r="D125" t="s">
        <v>2479</v>
      </c>
      <c r="E125">
        <v>12</v>
      </c>
      <c r="F125" s="305" t="s">
        <v>2382</v>
      </c>
      <c r="G125">
        <v>12</v>
      </c>
    </row>
    <row r="126" spans="1:7" ht="25.5">
      <c r="A126" s="402" t="s">
        <v>2480</v>
      </c>
      <c r="D126" t="s">
        <v>2481</v>
      </c>
      <c r="E126">
        <v>11</v>
      </c>
      <c r="F126" s="305" t="s">
        <v>2374</v>
      </c>
      <c r="G126">
        <v>11</v>
      </c>
    </row>
    <row r="127" spans="1:7" ht="25.5">
      <c r="A127" s="402" t="s">
        <v>2482</v>
      </c>
      <c r="D127" t="s">
        <v>2483</v>
      </c>
      <c r="E127">
        <v>10</v>
      </c>
      <c r="F127" s="305" t="s">
        <v>2370</v>
      </c>
      <c r="G127">
        <v>10</v>
      </c>
    </row>
    <row r="128" spans="1:7" ht="25.5">
      <c r="A128" s="402" t="s">
        <v>2484</v>
      </c>
      <c r="D128" t="s">
        <v>2485</v>
      </c>
      <c r="E128">
        <v>9</v>
      </c>
      <c r="F128" s="305" t="s">
        <v>2369</v>
      </c>
      <c r="G128">
        <v>9</v>
      </c>
    </row>
    <row r="129" spans="1:7" ht="25.5">
      <c r="A129" s="402" t="s">
        <v>2486</v>
      </c>
      <c r="D129" t="s">
        <v>2487</v>
      </c>
      <c r="E129">
        <v>8</v>
      </c>
      <c r="F129" s="305" t="s">
        <v>2368</v>
      </c>
      <c r="G129">
        <v>8</v>
      </c>
    </row>
    <row r="130" spans="1:7" ht="25.5">
      <c r="A130" s="402" t="s">
        <v>2488</v>
      </c>
      <c r="D130" t="s">
        <v>2489</v>
      </c>
      <c r="E130">
        <v>7</v>
      </c>
      <c r="F130" s="305" t="s">
        <v>2366</v>
      </c>
      <c r="G130">
        <v>7</v>
      </c>
    </row>
    <row r="131" spans="1:7" ht="25.5">
      <c r="A131" s="402" t="s">
        <v>2490</v>
      </c>
      <c r="D131" t="s">
        <v>2491</v>
      </c>
      <c r="E131">
        <v>6</v>
      </c>
      <c r="F131" s="305" t="s">
        <v>2364</v>
      </c>
      <c r="G131">
        <v>6</v>
      </c>
    </row>
    <row r="132" spans="1:7" ht="25.5">
      <c r="A132" s="402" t="s">
        <v>2492</v>
      </c>
      <c r="D132" t="s">
        <v>2493</v>
      </c>
      <c r="E132">
        <v>5</v>
      </c>
      <c r="F132" s="305" t="s">
        <v>2361</v>
      </c>
      <c r="G132">
        <v>5</v>
      </c>
    </row>
    <row r="133" spans="1:7" ht="25.5">
      <c r="A133" s="402" t="s">
        <v>2494</v>
      </c>
      <c r="D133" t="s">
        <v>2495</v>
      </c>
      <c r="E133">
        <v>4</v>
      </c>
      <c r="F133" s="305" t="s">
        <v>2356</v>
      </c>
      <c r="G133">
        <v>4</v>
      </c>
    </row>
    <row r="134" spans="1:7" ht="25.5">
      <c r="A134" s="402" t="s">
        <v>2496</v>
      </c>
      <c r="D134" t="s">
        <v>2497</v>
      </c>
      <c r="E134">
        <v>3</v>
      </c>
      <c r="F134" s="305" t="s">
        <v>2349</v>
      </c>
      <c r="G134">
        <v>3</v>
      </c>
    </row>
    <row r="135" spans="1:7" ht="25.5">
      <c r="A135" s="402" t="s">
        <v>2498</v>
      </c>
      <c r="D135" t="s">
        <v>2499</v>
      </c>
      <c r="E135">
        <v>2</v>
      </c>
      <c r="F135" s="305" t="s">
        <v>2340</v>
      </c>
      <c r="G135">
        <v>2</v>
      </c>
    </row>
    <row r="136" spans="1:7" ht="25.5">
      <c r="A136" s="402" t="s">
        <v>2500</v>
      </c>
      <c r="D136" t="s">
        <v>2501</v>
      </c>
      <c r="E136">
        <v>1</v>
      </c>
      <c r="F136" s="305" t="s">
        <v>2334</v>
      </c>
      <c r="G136">
        <v>1</v>
      </c>
    </row>
    <row r="137" spans="1:7" ht="25.5">
      <c r="A137" s="402" t="s">
        <v>2502</v>
      </c>
    </row>
    <row r="138" spans="1:7">
      <c r="A138" s="402" t="s">
        <v>2503</v>
      </c>
    </row>
    <row r="139" spans="1:7">
      <c r="A139" s="402" t="s">
        <v>2504</v>
      </c>
    </row>
    <row r="140" spans="1:7">
      <c r="A140" s="402" t="s">
        <v>2505</v>
      </c>
    </row>
    <row r="141" spans="1:7">
      <c r="A141" s="402" t="s">
        <v>2506</v>
      </c>
    </row>
    <row r="142" spans="1:7">
      <c r="A142" s="402" t="s">
        <v>2507</v>
      </c>
    </row>
    <row r="143" spans="1:7">
      <c r="A143" s="402" t="s">
        <v>2508</v>
      </c>
    </row>
    <row r="144" spans="1:7">
      <c r="A144" s="402" t="s">
        <v>2509</v>
      </c>
    </row>
    <row r="145" spans="1:1">
      <c r="A145" s="402" t="s">
        <v>2510</v>
      </c>
    </row>
    <row r="146" spans="1:1">
      <c r="A146" s="402" t="s">
        <v>2511</v>
      </c>
    </row>
    <row r="147" spans="1:1">
      <c r="A147" s="402" t="s">
        <v>2512</v>
      </c>
    </row>
    <row r="148" spans="1:1">
      <c r="A148" s="402" t="s">
        <v>2513</v>
      </c>
    </row>
    <row r="149" spans="1:1">
      <c r="A149" s="402" t="s">
        <v>2514</v>
      </c>
    </row>
  </sheetData>
  <mergeCells count="11">
    <mergeCell ref="L33:N33"/>
    <mergeCell ref="AE47:AN47"/>
    <mergeCell ref="AI48:AJ48"/>
    <mergeCell ref="AM48:AN48"/>
    <mergeCell ref="F1:J1"/>
    <mergeCell ref="L48:M48"/>
    <mergeCell ref="Q48:R48"/>
    <mergeCell ref="T47:AC47"/>
    <mergeCell ref="X48:Y48"/>
    <mergeCell ref="AB48:AC48"/>
    <mergeCell ref="E2:F2"/>
  </mergeCells>
  <conditionalFormatting sqref="H7">
    <cfRule type="cellIs" dxfId="0" priority="1" operator="equal">
      <formula>"LEVE"</formula>
    </cfRule>
  </conditionalFormatting>
  <dataValidations count="2">
    <dataValidation type="list" allowBlank="1" showInputMessage="1" showErrorMessage="1" sqref="A60:A77 A108" xr:uid="{00000000-0002-0000-0B00-000000000000}">
      <formula1>$B$18</formula1>
    </dataValidation>
    <dataValidation showDropDown="1" showInputMessage="1" showErrorMessage="1" sqref="A29 A4" xr:uid="{00000000-0002-0000-0B00-000001000000}"/>
  </dataValidations>
  <pageMargins left="0.7" right="0.7" top="0.75" bottom="0.75" header="0.3" footer="0.3"/>
  <pageSetup orientation="portrait"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1:U32"/>
  <sheetViews>
    <sheetView view="pageBreakPreview" zoomScale="55" zoomScaleNormal="100" zoomScaleSheetLayoutView="55" workbookViewId="0">
      <selection activeCell="N23" sqref="N23"/>
    </sheetView>
  </sheetViews>
  <sheetFormatPr defaultColWidth="11.42578125" defaultRowHeight="12.75"/>
  <cols>
    <col min="1" max="1" width="6.28515625" customWidth="1"/>
    <col min="2" max="2" width="20.140625" customWidth="1"/>
    <col min="3" max="3" width="6.85546875" customWidth="1"/>
    <col min="4" max="4" width="15" customWidth="1"/>
    <col min="5" max="5" width="6.140625" customWidth="1"/>
    <col min="6" max="10" width="24.28515625" customWidth="1"/>
    <col min="11" max="11" width="6.85546875" style="155" customWidth="1"/>
    <col min="12" max="12" width="20.28515625" style="155" customWidth="1"/>
    <col min="13" max="13" width="6.85546875" style="155" customWidth="1"/>
    <col min="14" max="14" width="15" style="155" customWidth="1"/>
    <col min="15" max="15" width="7.140625" style="155" customWidth="1"/>
    <col min="16" max="20" width="24.28515625" style="155" customWidth="1"/>
    <col min="21" max="21" width="3.85546875" customWidth="1"/>
    <col min="24" max="24" width="11.42578125" customWidth="1"/>
  </cols>
  <sheetData>
    <row r="1" spans="2:20" ht="38.25" customHeight="1">
      <c r="B1" s="627"/>
      <c r="C1" s="627"/>
      <c r="D1" s="627"/>
      <c r="E1" s="628" t="s">
        <v>0</v>
      </c>
      <c r="F1" s="628"/>
      <c r="G1" s="628"/>
      <c r="H1" s="628"/>
      <c r="I1" s="628"/>
      <c r="J1" s="628"/>
      <c r="K1" s="628"/>
      <c r="L1" s="628"/>
      <c r="M1" s="628"/>
      <c r="N1" s="628"/>
      <c r="O1" s="628"/>
      <c r="P1" s="628"/>
      <c r="Q1" s="628"/>
      <c r="R1" s="628"/>
      <c r="S1" s="628"/>
      <c r="T1" s="628"/>
    </row>
    <row r="2" spans="2:20" ht="43.5" customHeight="1">
      <c r="B2" s="627"/>
      <c r="C2" s="627"/>
      <c r="D2" s="627"/>
      <c r="E2" s="628" t="s">
        <v>1</v>
      </c>
      <c r="F2" s="628"/>
      <c r="G2" s="628"/>
      <c r="H2" s="628"/>
      <c r="I2" s="628"/>
      <c r="J2" s="628"/>
      <c r="K2" s="628"/>
      <c r="L2" s="628"/>
      <c r="M2" s="628"/>
      <c r="N2" s="628"/>
      <c r="O2" s="628"/>
      <c r="P2" s="628"/>
      <c r="Q2" s="628"/>
      <c r="R2" s="628"/>
      <c r="S2" s="1764" t="s">
        <v>2</v>
      </c>
      <c r="T2" s="1764"/>
    </row>
    <row r="3" spans="2:20" ht="13.5" thickBot="1"/>
    <row r="4" spans="2:20" ht="18.75" customHeight="1">
      <c r="B4" s="1785" t="s">
        <v>2515</v>
      </c>
      <c r="C4" s="1786"/>
      <c r="D4" s="1786"/>
      <c r="E4" s="1786"/>
      <c r="F4" s="1786"/>
      <c r="G4" s="1786"/>
      <c r="H4" s="1786"/>
      <c r="I4" s="1786"/>
      <c r="J4" s="1787"/>
      <c r="K4"/>
      <c r="L4" s="1771" t="s">
        <v>2133</v>
      </c>
      <c r="M4" s="1772"/>
      <c r="N4" s="1772"/>
      <c r="O4" s="1772"/>
      <c r="P4" s="1772"/>
      <c r="Q4" s="1772"/>
      <c r="R4" s="1772"/>
      <c r="S4" s="1772"/>
      <c r="T4" s="1773"/>
    </row>
    <row r="5" spans="2:20" ht="18" customHeight="1" thickBot="1">
      <c r="B5" s="1788"/>
      <c r="C5" s="1789"/>
      <c r="D5" s="1789"/>
      <c r="E5" s="1789"/>
      <c r="F5" s="1789"/>
      <c r="G5" s="1789"/>
      <c r="H5" s="1789"/>
      <c r="I5" s="1789"/>
      <c r="J5" s="1790"/>
      <c r="K5"/>
      <c r="L5" s="1774"/>
      <c r="M5" s="1775"/>
      <c r="N5" s="1775"/>
      <c r="O5" s="1775"/>
      <c r="P5" s="1775"/>
      <c r="Q5" s="1775"/>
      <c r="R5" s="1775"/>
      <c r="S5" s="1775"/>
      <c r="T5" s="1776"/>
    </row>
    <row r="6" spans="2:20" ht="13.5" thickBot="1">
      <c r="K6"/>
      <c r="L6"/>
      <c r="M6"/>
      <c r="N6"/>
      <c r="O6"/>
      <c r="P6"/>
      <c r="Q6"/>
      <c r="R6"/>
      <c r="S6"/>
      <c r="T6"/>
    </row>
    <row r="7" spans="2:20" ht="66" customHeight="1">
      <c r="B7" s="103" t="s">
        <v>2136</v>
      </c>
      <c r="C7" s="1777" t="s">
        <v>2516</v>
      </c>
      <c r="D7" s="158" t="s">
        <v>2137</v>
      </c>
      <c r="E7" s="101"/>
      <c r="F7" s="157"/>
      <c r="G7" s="157"/>
      <c r="H7" s="157"/>
      <c r="I7" s="157"/>
      <c r="J7" s="150"/>
      <c r="K7"/>
      <c r="L7" s="103" t="s">
        <v>2136</v>
      </c>
      <c r="M7" s="1777" t="s">
        <v>2516</v>
      </c>
      <c r="N7" s="180" t="s">
        <v>2137</v>
      </c>
      <c r="O7" s="101"/>
      <c r="P7" s="156"/>
      <c r="Q7" s="156"/>
      <c r="R7" s="157"/>
      <c r="S7" s="157"/>
      <c r="T7" s="150"/>
    </row>
    <row r="8" spans="2:20" ht="66" customHeight="1">
      <c r="B8" s="103" t="s">
        <v>2139</v>
      </c>
      <c r="C8" s="1778"/>
      <c r="D8" s="158" t="s">
        <v>2140</v>
      </c>
      <c r="E8" s="101"/>
      <c r="F8" s="151"/>
      <c r="G8" s="151"/>
      <c r="H8" s="157"/>
      <c r="I8" s="157"/>
      <c r="J8" s="150"/>
      <c r="K8"/>
      <c r="L8" s="103" t="s">
        <v>2139</v>
      </c>
      <c r="M8" s="1778"/>
      <c r="N8" s="181" t="s">
        <v>2140</v>
      </c>
      <c r="O8" s="101"/>
      <c r="P8" s="156"/>
      <c r="Q8" s="156"/>
      <c r="R8" s="157"/>
      <c r="S8" s="157"/>
      <c r="T8" s="150"/>
    </row>
    <row r="9" spans="2:20" ht="66" customHeight="1">
      <c r="B9" s="103" t="s">
        <v>2142</v>
      </c>
      <c r="C9" s="1778"/>
      <c r="D9" s="158" t="s">
        <v>2143</v>
      </c>
      <c r="E9" s="101"/>
      <c r="F9" s="152"/>
      <c r="G9" s="151"/>
      <c r="H9" s="151"/>
      <c r="I9" s="157"/>
      <c r="J9" s="150"/>
      <c r="K9"/>
      <c r="L9" s="103" t="s">
        <v>2142</v>
      </c>
      <c r="M9" s="1778"/>
      <c r="N9" s="182" t="s">
        <v>2143</v>
      </c>
      <c r="O9" s="101"/>
      <c r="P9" s="156"/>
      <c r="Q9" s="156"/>
      <c r="R9" s="151"/>
      <c r="S9" s="157"/>
      <c r="T9" s="150"/>
    </row>
    <row r="10" spans="2:20" ht="66" customHeight="1">
      <c r="B10" s="103" t="s">
        <v>2145</v>
      </c>
      <c r="C10" s="1778"/>
      <c r="D10" s="158" t="s">
        <v>2146</v>
      </c>
      <c r="E10" s="101"/>
      <c r="F10" s="152"/>
      <c r="G10" s="152"/>
      <c r="H10" s="151"/>
      <c r="I10" s="157"/>
      <c r="J10" s="150"/>
      <c r="K10"/>
      <c r="L10" s="103" t="s">
        <v>2145</v>
      </c>
      <c r="M10" s="1778"/>
      <c r="N10" s="183" t="s">
        <v>2146</v>
      </c>
      <c r="O10" s="101"/>
      <c r="P10" s="156"/>
      <c r="Q10" s="156"/>
      <c r="R10" s="151"/>
      <c r="S10" s="157"/>
      <c r="T10" s="150"/>
    </row>
    <row r="11" spans="2:20" ht="66" customHeight="1" thickBot="1">
      <c r="B11" s="103" t="s">
        <v>2148</v>
      </c>
      <c r="C11" s="1779"/>
      <c r="D11" s="158" t="s">
        <v>2149</v>
      </c>
      <c r="E11" s="101"/>
      <c r="F11" s="152"/>
      <c r="G11" s="152"/>
      <c r="H11" s="151"/>
      <c r="I11" s="157"/>
      <c r="J11" s="150"/>
      <c r="K11"/>
      <c r="L11" s="103" t="s">
        <v>2148</v>
      </c>
      <c r="M11" s="1779"/>
      <c r="N11" s="184" t="s">
        <v>2149</v>
      </c>
      <c r="O11" s="101"/>
      <c r="P11" s="156"/>
      <c r="Q11" s="156"/>
      <c r="R11" s="151"/>
      <c r="S11" s="157"/>
      <c r="T11" s="150"/>
    </row>
    <row r="12" spans="2:20" ht="38.25" customHeight="1">
      <c r="F12" s="158" t="s">
        <v>2517</v>
      </c>
      <c r="G12" s="158" t="s">
        <v>2518</v>
      </c>
      <c r="H12" s="158" t="s">
        <v>2151</v>
      </c>
      <c r="I12" s="158" t="s">
        <v>2152</v>
      </c>
      <c r="J12" s="158" t="s">
        <v>2153</v>
      </c>
      <c r="K12"/>
      <c r="L12"/>
      <c r="M12"/>
      <c r="N12"/>
      <c r="O12"/>
      <c r="P12" s="158" t="s">
        <v>2517</v>
      </c>
      <c r="Q12" s="158" t="s">
        <v>2518</v>
      </c>
      <c r="R12" s="158" t="s">
        <v>2151</v>
      </c>
      <c r="S12" s="158" t="s">
        <v>2152</v>
      </c>
      <c r="T12" s="158" t="s">
        <v>2153</v>
      </c>
    </row>
    <row r="13" spans="2:20" ht="34.5" customHeight="1" thickBot="1">
      <c r="F13" s="101"/>
      <c r="G13" s="101"/>
      <c r="H13" s="101"/>
      <c r="I13" s="101"/>
      <c r="J13" s="101"/>
      <c r="K13"/>
      <c r="L13"/>
      <c r="M13"/>
      <c r="N13"/>
      <c r="O13"/>
      <c r="P13" s="101"/>
      <c r="Q13" s="101"/>
      <c r="R13" s="101"/>
      <c r="S13" s="101"/>
      <c r="T13" s="101"/>
    </row>
    <row r="14" spans="2:20" ht="33" customHeight="1" thickBot="1">
      <c r="F14" s="1780" t="s">
        <v>504</v>
      </c>
      <c r="G14" s="1781"/>
      <c r="H14" s="1781"/>
      <c r="I14" s="1781"/>
      <c r="J14" s="1782"/>
      <c r="K14"/>
      <c r="L14"/>
      <c r="M14"/>
      <c r="N14"/>
      <c r="O14"/>
      <c r="P14" s="1780" t="s">
        <v>504</v>
      </c>
      <c r="Q14" s="1781"/>
      <c r="R14" s="1781"/>
      <c r="S14" s="1781"/>
      <c r="T14" s="1782"/>
    </row>
    <row r="15" spans="2:20">
      <c r="K15"/>
      <c r="L15"/>
      <c r="M15"/>
      <c r="N15"/>
      <c r="O15"/>
      <c r="P15"/>
      <c r="Q15"/>
      <c r="R15"/>
      <c r="S15"/>
      <c r="T15"/>
    </row>
    <row r="16" spans="2:20" ht="41.25" customHeight="1">
      <c r="B16" s="1783" t="s">
        <v>2157</v>
      </c>
      <c r="C16" s="1784"/>
      <c r="D16" s="189"/>
      <c r="E16" s="189"/>
      <c r="F16" s="185" t="s">
        <v>2158</v>
      </c>
      <c r="G16" s="189"/>
      <c r="H16" s="186" t="s">
        <v>1921</v>
      </c>
      <c r="I16" s="187"/>
      <c r="J16" s="188" t="s">
        <v>2159</v>
      </c>
      <c r="K16"/>
      <c r="L16" s="1783" t="s">
        <v>2157</v>
      </c>
      <c r="M16" s="1784"/>
      <c r="N16" s="189"/>
      <c r="O16" s="189"/>
      <c r="P16" s="185" t="s">
        <v>2158</v>
      </c>
      <c r="Q16" s="189"/>
      <c r="R16" s="186" t="s">
        <v>1921</v>
      </c>
      <c r="S16" s="187"/>
      <c r="T16" s="188" t="s">
        <v>2159</v>
      </c>
    </row>
    <row r="17" spans="2:21">
      <c r="K17"/>
      <c r="L17"/>
      <c r="M17"/>
      <c r="N17"/>
      <c r="O17"/>
      <c r="P17"/>
      <c r="Q17"/>
      <c r="R17"/>
      <c r="S17"/>
      <c r="T17"/>
    </row>
    <row r="18" spans="2:21" ht="18" customHeight="1" thickBot="1">
      <c r="K18"/>
      <c r="L18"/>
      <c r="M18"/>
      <c r="N18"/>
      <c r="O18"/>
      <c r="P18"/>
      <c r="Q18"/>
      <c r="R18"/>
      <c r="S18"/>
      <c r="T18"/>
    </row>
    <row r="19" spans="2:21">
      <c r="B19" s="1765" t="s">
        <v>2519</v>
      </c>
      <c r="C19" s="1766"/>
      <c r="D19" s="1766"/>
      <c r="E19" s="1766"/>
      <c r="F19" s="1766"/>
      <c r="G19" s="1766"/>
      <c r="H19" s="1766"/>
      <c r="I19" s="1766"/>
      <c r="J19" s="1767"/>
      <c r="K19"/>
      <c r="L19"/>
      <c r="M19"/>
      <c r="N19"/>
      <c r="O19"/>
      <c r="P19"/>
      <c r="Q19"/>
      <c r="R19"/>
      <c r="S19"/>
      <c r="T19"/>
    </row>
    <row r="20" spans="2:21" ht="23.25" customHeight="1" thickBot="1">
      <c r="B20" s="1768"/>
      <c r="C20" s="1769"/>
      <c r="D20" s="1769"/>
      <c r="E20" s="1769"/>
      <c r="F20" s="1769"/>
      <c r="G20" s="1769"/>
      <c r="H20" s="1769"/>
      <c r="I20" s="1769"/>
      <c r="J20" s="1770"/>
      <c r="K20"/>
      <c r="L20"/>
      <c r="M20"/>
      <c r="N20"/>
      <c r="O20"/>
      <c r="P20"/>
      <c r="Q20"/>
      <c r="R20"/>
      <c r="S20"/>
      <c r="T20"/>
    </row>
    <row r="21" spans="2:21" ht="13.5" thickBot="1">
      <c r="K21"/>
      <c r="L21"/>
      <c r="M21"/>
      <c r="N21"/>
      <c r="O21"/>
      <c r="P21"/>
      <c r="Q21"/>
      <c r="R21"/>
      <c r="S21"/>
      <c r="T21"/>
    </row>
    <row r="22" spans="2:21" ht="66.75" customHeight="1">
      <c r="B22" s="103" t="s">
        <v>2136</v>
      </c>
      <c r="C22" s="1777" t="s">
        <v>2516</v>
      </c>
      <c r="D22" s="158" t="s">
        <v>2137</v>
      </c>
      <c r="E22" s="101"/>
      <c r="F22" s="157"/>
      <c r="G22" s="157"/>
      <c r="H22" s="157"/>
      <c r="I22" s="157"/>
      <c r="J22" s="150"/>
      <c r="K22"/>
      <c r="L22"/>
      <c r="M22"/>
      <c r="N22"/>
      <c r="O22"/>
      <c r="P22"/>
      <c r="Q22"/>
      <c r="R22"/>
      <c r="S22"/>
      <c r="T22"/>
    </row>
    <row r="23" spans="2:21" ht="66.75" customHeight="1">
      <c r="B23" s="103" t="s">
        <v>2139</v>
      </c>
      <c r="C23" s="1778"/>
      <c r="D23" s="158" t="s">
        <v>2140</v>
      </c>
      <c r="E23" s="101"/>
      <c r="F23" s="151"/>
      <c r="G23" s="151"/>
      <c r="H23" s="157"/>
      <c r="I23" s="157"/>
      <c r="J23" s="150"/>
      <c r="K23"/>
      <c r="L23"/>
      <c r="M23"/>
      <c r="N23"/>
      <c r="O23"/>
      <c r="P23"/>
      <c r="Q23"/>
      <c r="R23"/>
      <c r="S23"/>
      <c r="T23"/>
    </row>
    <row r="24" spans="2:21" ht="66.75" customHeight="1">
      <c r="B24" s="103" t="s">
        <v>2142</v>
      </c>
      <c r="C24" s="1778"/>
      <c r="D24" s="158" t="s">
        <v>2143</v>
      </c>
      <c r="E24" s="101"/>
      <c r="F24" s="152"/>
      <c r="G24" s="151"/>
      <c r="H24" s="151"/>
      <c r="I24" s="157"/>
      <c r="J24" s="150"/>
      <c r="K24"/>
      <c r="L24"/>
      <c r="M24"/>
      <c r="N24"/>
      <c r="O24"/>
      <c r="P24"/>
      <c r="Q24"/>
      <c r="R24"/>
      <c r="S24"/>
      <c r="T24"/>
    </row>
    <row r="25" spans="2:21" ht="66.75" customHeight="1">
      <c r="B25" s="103" t="s">
        <v>2145</v>
      </c>
      <c r="C25" s="1778"/>
      <c r="D25" s="158" t="s">
        <v>2146</v>
      </c>
      <c r="E25" s="101"/>
      <c r="F25" s="152"/>
      <c r="G25" s="152"/>
      <c r="H25" s="151"/>
      <c r="I25" s="157"/>
      <c r="J25" s="150"/>
      <c r="K25"/>
      <c r="L25"/>
      <c r="M25"/>
      <c r="N25"/>
      <c r="O25"/>
      <c r="P25"/>
      <c r="Q25"/>
      <c r="R25"/>
      <c r="S25"/>
      <c r="T25"/>
    </row>
    <row r="26" spans="2:21" ht="66.75" customHeight="1" thickBot="1">
      <c r="B26" s="103" t="s">
        <v>2148</v>
      </c>
      <c r="C26" s="1779"/>
      <c r="D26" s="158" t="s">
        <v>2149</v>
      </c>
      <c r="E26" s="101"/>
      <c r="F26" s="152"/>
      <c r="G26" s="152"/>
      <c r="H26" s="151"/>
      <c r="I26" s="157"/>
      <c r="J26" s="150"/>
      <c r="K26"/>
      <c r="L26"/>
      <c r="M26"/>
      <c r="N26"/>
      <c r="O26"/>
      <c r="P26"/>
      <c r="Q26"/>
      <c r="R26"/>
      <c r="S26"/>
      <c r="T26"/>
    </row>
    <row r="27" spans="2:21" ht="36.75" customHeight="1">
      <c r="F27" s="158" t="s">
        <v>2517</v>
      </c>
      <c r="G27" s="158" t="s">
        <v>2518</v>
      </c>
      <c r="H27" s="158" t="s">
        <v>2151</v>
      </c>
      <c r="I27" s="158" t="s">
        <v>2152</v>
      </c>
      <c r="J27" s="158" t="s">
        <v>2153</v>
      </c>
      <c r="K27"/>
      <c r="L27"/>
      <c r="M27"/>
      <c r="N27"/>
      <c r="O27"/>
      <c r="P27"/>
      <c r="Q27"/>
      <c r="R27"/>
      <c r="S27"/>
      <c r="T27"/>
    </row>
    <row r="28" spans="2:21" ht="33" customHeight="1">
      <c r="F28" s="101"/>
      <c r="G28" s="101"/>
      <c r="H28" s="101"/>
      <c r="I28" s="101"/>
      <c r="J28" s="101"/>
      <c r="K28"/>
      <c r="L28"/>
      <c r="M28"/>
      <c r="N28"/>
      <c r="O28"/>
      <c r="P28"/>
      <c r="Q28"/>
      <c r="R28"/>
      <c r="S28"/>
      <c r="T28"/>
    </row>
    <row r="29" spans="2:21" s="102" customFormat="1" ht="33.75" customHeight="1">
      <c r="F29" s="1792" t="s">
        <v>504</v>
      </c>
      <c r="G29" s="1792"/>
      <c r="H29" s="1792"/>
      <c r="I29" s="1792"/>
      <c r="J29" s="1792"/>
      <c r="K29"/>
      <c r="L29"/>
      <c r="M29"/>
      <c r="N29"/>
      <c r="O29"/>
      <c r="P29"/>
      <c r="Q29"/>
      <c r="R29"/>
      <c r="S29"/>
      <c r="T29"/>
      <c r="U29" s="99"/>
    </row>
    <row r="30" spans="2:21">
      <c r="K30"/>
      <c r="L30"/>
      <c r="M30"/>
      <c r="N30"/>
      <c r="O30"/>
      <c r="P30"/>
      <c r="Q30"/>
      <c r="R30"/>
      <c r="S30"/>
      <c r="T30"/>
    </row>
    <row r="31" spans="2:21" ht="42" customHeight="1">
      <c r="B31" s="1783" t="s">
        <v>2157</v>
      </c>
      <c r="C31" s="1784"/>
      <c r="F31" s="185" t="s">
        <v>2158</v>
      </c>
      <c r="H31" s="186" t="s">
        <v>1921</v>
      </c>
      <c r="I31" s="187"/>
      <c r="J31" s="188" t="s">
        <v>2159</v>
      </c>
      <c r="K31"/>
      <c r="L31"/>
      <c r="M31"/>
      <c r="N31"/>
      <c r="O31"/>
      <c r="P31"/>
      <c r="Q31"/>
      <c r="R31"/>
      <c r="S31"/>
      <c r="T31"/>
    </row>
    <row r="32" spans="2:21" ht="28.5" customHeight="1">
      <c r="B32" s="1791" t="s">
        <v>2520</v>
      </c>
      <c r="C32" s="1791"/>
      <c r="D32" s="1791"/>
      <c r="E32" s="1791"/>
      <c r="F32" s="1791"/>
      <c r="G32" s="1791"/>
      <c r="H32" s="1791"/>
      <c r="I32" s="1791"/>
      <c r="J32" s="1791"/>
      <c r="K32"/>
      <c r="L32"/>
      <c r="M32"/>
      <c r="N32"/>
      <c r="O32"/>
      <c r="P32"/>
      <c r="Q32"/>
      <c r="R32"/>
      <c r="S32"/>
      <c r="T32"/>
    </row>
  </sheetData>
  <mergeCells count="17">
    <mergeCell ref="B32:J32"/>
    <mergeCell ref="C7:C11"/>
    <mergeCell ref="C22:C26"/>
    <mergeCell ref="F14:J14"/>
    <mergeCell ref="F29:J29"/>
    <mergeCell ref="B16:C16"/>
    <mergeCell ref="B31:C31"/>
    <mergeCell ref="B1:D2"/>
    <mergeCell ref="E1:T1"/>
    <mergeCell ref="E2:R2"/>
    <mergeCell ref="S2:T2"/>
    <mergeCell ref="B19:J20"/>
    <mergeCell ref="L4:T5"/>
    <mergeCell ref="M7:M11"/>
    <mergeCell ref="P14:T14"/>
    <mergeCell ref="L16:M16"/>
    <mergeCell ref="B4:J5"/>
  </mergeCells>
  <printOptions horizontalCentered="1" verticalCentered="1"/>
  <pageMargins left="0.70866141732283472" right="0.70866141732283472" top="0.74803149606299213" bottom="0.74803149606299213" header="0.31496062992125984" footer="0.31496062992125984"/>
  <pageSetup scale="45" orientation="portrait" r:id="rId1"/>
  <rowBreaks count="1" manualBreakCount="1">
    <brk id="32" min="1" max="7" man="1"/>
  </rowBreaks>
  <colBreaks count="1" manualBreakCount="1">
    <brk id="13" min="3" max="31"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BO70"/>
  <sheetViews>
    <sheetView zoomScale="70" zoomScaleNormal="70" workbookViewId="0">
      <selection activeCell="L16" sqref="L16:U17"/>
    </sheetView>
  </sheetViews>
  <sheetFormatPr defaultColWidth="11.42578125" defaultRowHeight="12.75"/>
  <cols>
    <col min="1" max="1" width="2" customWidth="1"/>
    <col min="2" max="2" width="5.140625" customWidth="1"/>
    <col min="3" max="3" width="58" customWidth="1"/>
    <col min="4" max="4" width="5" customWidth="1"/>
    <col min="5" max="5" width="57.7109375" customWidth="1"/>
    <col min="6" max="6" width="1.7109375" customWidth="1"/>
    <col min="7" max="21" width="7.7109375" customWidth="1"/>
    <col min="22" max="22" width="2" customWidth="1"/>
    <col min="23" max="37" width="7.7109375" customWidth="1"/>
    <col min="38" max="38" width="1.7109375" customWidth="1"/>
    <col min="39" max="54" width="7.7109375" customWidth="1"/>
  </cols>
  <sheetData>
    <row r="1" spans="1:67" ht="36" customHeight="1">
      <c r="B1" s="637"/>
      <c r="C1" s="637"/>
      <c r="D1" s="637"/>
      <c r="E1" s="638" t="s">
        <v>0</v>
      </c>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638"/>
      <c r="AI1" s="638"/>
      <c r="AJ1" s="638"/>
      <c r="AK1" s="638"/>
      <c r="AL1" s="638"/>
      <c r="AM1" s="638"/>
      <c r="AN1" s="638"/>
      <c r="AO1" s="638"/>
      <c r="AP1" s="638"/>
      <c r="AQ1" s="638"/>
      <c r="AR1" s="638"/>
      <c r="AS1" s="638"/>
      <c r="AT1" s="638"/>
      <c r="AU1" s="638"/>
      <c r="AV1" s="638"/>
      <c r="AW1" s="638"/>
      <c r="AX1" s="638"/>
      <c r="AY1" s="638"/>
      <c r="AZ1" s="638"/>
      <c r="BA1" s="638"/>
      <c r="BB1" s="638"/>
    </row>
    <row r="2" spans="1:67" ht="46.5" customHeight="1">
      <c r="B2" s="637"/>
      <c r="C2" s="637"/>
      <c r="D2" s="637"/>
      <c r="E2" s="639" t="s">
        <v>1</v>
      </c>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c r="AP2" s="640"/>
      <c r="AQ2" s="640"/>
      <c r="AR2" s="640"/>
      <c r="AS2" s="640"/>
      <c r="AT2" s="641"/>
      <c r="AU2" s="639" t="s">
        <v>2</v>
      </c>
      <c r="AV2" s="640"/>
      <c r="AW2" s="640"/>
      <c r="AX2" s="640"/>
      <c r="AY2" s="640"/>
      <c r="AZ2" s="640"/>
      <c r="BA2" s="640"/>
      <c r="BB2" s="641"/>
    </row>
    <row r="3" spans="1:67" ht="10.5" customHeight="1" thickBot="1">
      <c r="A3" s="642"/>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3"/>
      <c r="AQ3" s="643"/>
      <c r="AR3" s="643"/>
      <c r="AS3" s="643"/>
      <c r="AT3" s="643"/>
      <c r="AU3" s="643"/>
      <c r="AV3" s="643"/>
      <c r="AW3" s="643"/>
      <c r="AX3" s="643"/>
      <c r="AY3" s="643"/>
      <c r="AZ3" s="643"/>
      <c r="BA3" s="643"/>
      <c r="BB3" s="643"/>
      <c r="BC3" s="207"/>
      <c r="BD3" s="207"/>
      <c r="BE3" s="207"/>
      <c r="BF3" s="207"/>
      <c r="BG3" s="207"/>
      <c r="BH3" s="207"/>
      <c r="BI3" s="207"/>
      <c r="BJ3" s="207"/>
      <c r="BK3" s="207"/>
      <c r="BL3" s="207"/>
      <c r="BM3" s="207"/>
      <c r="BN3" s="207"/>
    </row>
    <row r="4" spans="1:67" ht="38.25" customHeight="1" thickBot="1">
      <c r="A4" s="642"/>
      <c r="B4" s="644" t="s">
        <v>114</v>
      </c>
      <c r="C4" s="645"/>
      <c r="D4" s="645"/>
      <c r="E4" s="646"/>
      <c r="F4" s="443"/>
      <c r="G4" s="647" t="s">
        <v>115</v>
      </c>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c r="AH4" s="648"/>
      <c r="AI4" s="648"/>
      <c r="AJ4" s="648"/>
      <c r="AK4" s="648"/>
      <c r="AL4" s="648"/>
      <c r="AM4" s="648"/>
      <c r="AN4" s="648"/>
      <c r="AO4" s="648"/>
      <c r="AP4" s="648"/>
      <c r="AQ4" s="648"/>
      <c r="AR4" s="648"/>
      <c r="AS4" s="648"/>
      <c r="AT4" s="648"/>
      <c r="AU4" s="648"/>
      <c r="AV4" s="648"/>
      <c r="AW4" s="648"/>
      <c r="AX4" s="648"/>
      <c r="AY4" s="648"/>
      <c r="AZ4" s="648"/>
      <c r="BA4" s="648"/>
      <c r="BB4" s="649"/>
      <c r="BC4" s="207"/>
      <c r="BD4" s="207"/>
      <c r="BE4" s="207"/>
      <c r="BF4" s="207"/>
      <c r="BG4" s="207"/>
      <c r="BH4" s="207"/>
      <c r="BI4" s="207"/>
      <c r="BJ4" s="207"/>
      <c r="BK4" s="207"/>
      <c r="BL4" s="207"/>
      <c r="BM4" s="207"/>
      <c r="BN4" s="207"/>
      <c r="BO4" s="207"/>
    </row>
    <row r="5" spans="1:67" ht="16.5" customHeight="1" thickBot="1">
      <c r="A5" s="642"/>
      <c r="B5" s="650" t="s">
        <v>116</v>
      </c>
      <c r="C5" s="651"/>
      <c r="D5" s="651"/>
      <c r="E5" s="652"/>
      <c r="F5" s="443"/>
      <c r="G5" s="653" t="s">
        <v>117</v>
      </c>
      <c r="H5" s="654"/>
      <c r="I5" s="654"/>
      <c r="J5" s="654"/>
      <c r="K5" s="654"/>
      <c r="L5" s="654"/>
      <c r="M5" s="654"/>
      <c r="N5" s="654"/>
      <c r="O5" s="654"/>
      <c r="P5" s="654"/>
      <c r="Q5" s="654"/>
      <c r="R5" s="654"/>
      <c r="S5" s="654"/>
      <c r="T5" s="654"/>
      <c r="U5" s="654"/>
      <c r="V5" s="655"/>
      <c r="W5" s="657" t="s">
        <v>118</v>
      </c>
      <c r="X5" s="658"/>
      <c r="Y5" s="658"/>
      <c r="Z5" s="658"/>
      <c r="AA5" s="658"/>
      <c r="AB5" s="658"/>
      <c r="AC5" s="658"/>
      <c r="AD5" s="658"/>
      <c r="AE5" s="658"/>
      <c r="AF5" s="658"/>
      <c r="AG5" s="658"/>
      <c r="AH5" s="658"/>
      <c r="AI5" s="658"/>
      <c r="AJ5" s="658"/>
      <c r="AK5" s="659"/>
      <c r="AL5" s="660"/>
      <c r="AM5" s="662" t="s">
        <v>119</v>
      </c>
      <c r="AN5" s="663"/>
      <c r="AO5" s="663"/>
      <c r="AP5" s="663"/>
      <c r="AQ5" s="663"/>
      <c r="AR5" s="663"/>
      <c r="AS5" s="663"/>
      <c r="AT5" s="663"/>
      <c r="AU5" s="663"/>
      <c r="AV5" s="663"/>
      <c r="AW5" s="663"/>
      <c r="AX5" s="663"/>
      <c r="AY5" s="663"/>
      <c r="AZ5" s="663"/>
      <c r="BA5" s="663"/>
      <c r="BB5" s="664"/>
      <c r="BC5" s="207"/>
      <c r="BD5" s="207"/>
      <c r="BE5" s="207"/>
      <c r="BF5" s="207"/>
      <c r="BG5" s="207"/>
      <c r="BH5" s="207"/>
      <c r="BI5" s="207"/>
      <c r="BJ5" s="207"/>
      <c r="BK5" s="207"/>
      <c r="BL5" s="207"/>
      <c r="BM5" s="207"/>
      <c r="BN5" s="207"/>
      <c r="BO5" s="207"/>
    </row>
    <row r="6" spans="1:67" ht="16.5" customHeight="1" thickBot="1">
      <c r="A6" s="642"/>
      <c r="B6" s="665" t="s">
        <v>120</v>
      </c>
      <c r="C6" s="666"/>
      <c r="D6" s="667" t="s">
        <v>121</v>
      </c>
      <c r="E6" s="668"/>
      <c r="F6" s="443"/>
      <c r="G6" s="669" t="s">
        <v>122</v>
      </c>
      <c r="H6" s="670"/>
      <c r="I6" s="670"/>
      <c r="J6" s="670"/>
      <c r="K6" s="671"/>
      <c r="L6" s="675" t="s">
        <v>123</v>
      </c>
      <c r="M6" s="676"/>
      <c r="N6" s="676"/>
      <c r="O6" s="676"/>
      <c r="P6" s="676"/>
      <c r="Q6" s="676"/>
      <c r="R6" s="676"/>
      <c r="S6" s="676"/>
      <c r="T6" s="676"/>
      <c r="U6" s="677"/>
      <c r="V6" s="655"/>
      <c r="W6" s="681" t="s">
        <v>124</v>
      </c>
      <c r="X6" s="682"/>
      <c r="Y6" s="682"/>
      <c r="Z6" s="682"/>
      <c r="AA6" s="682"/>
      <c r="AB6" s="685" t="s">
        <v>125</v>
      </c>
      <c r="AC6" s="685"/>
      <c r="AD6" s="685"/>
      <c r="AE6" s="685"/>
      <c r="AF6" s="685"/>
      <c r="AG6" s="685"/>
      <c r="AH6" s="685"/>
      <c r="AI6" s="685"/>
      <c r="AJ6" s="685"/>
      <c r="AK6" s="685"/>
      <c r="AL6" s="661"/>
      <c r="AM6" s="694" t="s">
        <v>126</v>
      </c>
      <c r="AN6" s="694"/>
      <c r="AO6" s="694"/>
      <c r="AP6" s="694"/>
      <c r="AQ6" s="694"/>
      <c r="AR6" s="694"/>
      <c r="AS6" s="693" t="s">
        <v>127</v>
      </c>
      <c r="AT6" s="693"/>
      <c r="AU6" s="693"/>
      <c r="AV6" s="693"/>
      <c r="AW6" s="693"/>
      <c r="AX6" s="693"/>
      <c r="AY6" s="693"/>
      <c r="AZ6" s="693"/>
      <c r="BA6" s="693"/>
      <c r="BB6" s="693"/>
      <c r="BC6" s="207"/>
      <c r="BD6" s="207"/>
      <c r="BE6" s="207"/>
      <c r="BF6" s="207"/>
      <c r="BG6" s="207"/>
      <c r="BH6" s="207"/>
      <c r="BI6" s="207"/>
      <c r="BJ6" s="207"/>
      <c r="BK6" s="207"/>
      <c r="BL6" s="207"/>
      <c r="BM6" s="207"/>
      <c r="BN6" s="207"/>
      <c r="BO6" s="207"/>
    </row>
    <row r="7" spans="1:67" ht="12" customHeight="1">
      <c r="A7" s="642"/>
      <c r="B7" s="471" t="s">
        <v>128</v>
      </c>
      <c r="C7" s="472" t="s">
        <v>129</v>
      </c>
      <c r="D7" s="476" t="s">
        <v>130</v>
      </c>
      <c r="E7" s="472" t="s">
        <v>131</v>
      </c>
      <c r="F7" s="443"/>
      <c r="G7" s="669"/>
      <c r="H7" s="670"/>
      <c r="I7" s="670"/>
      <c r="J7" s="670"/>
      <c r="K7" s="671"/>
      <c r="L7" s="675"/>
      <c r="M7" s="676"/>
      <c r="N7" s="676"/>
      <c r="O7" s="676"/>
      <c r="P7" s="676"/>
      <c r="Q7" s="676"/>
      <c r="R7" s="676"/>
      <c r="S7" s="676"/>
      <c r="T7" s="676"/>
      <c r="U7" s="677"/>
      <c r="V7" s="655"/>
      <c r="W7" s="683"/>
      <c r="X7" s="684"/>
      <c r="Y7" s="684"/>
      <c r="Z7" s="684"/>
      <c r="AA7" s="684"/>
      <c r="AB7" s="686"/>
      <c r="AC7" s="686"/>
      <c r="AD7" s="686"/>
      <c r="AE7" s="686"/>
      <c r="AF7" s="686"/>
      <c r="AG7" s="686"/>
      <c r="AH7" s="686"/>
      <c r="AI7" s="686"/>
      <c r="AJ7" s="686"/>
      <c r="AK7" s="686"/>
      <c r="AL7" s="661"/>
      <c r="AM7" s="694"/>
      <c r="AN7" s="694"/>
      <c r="AO7" s="694"/>
      <c r="AP7" s="694"/>
      <c r="AQ7" s="694"/>
      <c r="AR7" s="694"/>
      <c r="AS7" s="693" t="s">
        <v>132</v>
      </c>
      <c r="AT7" s="693"/>
      <c r="AU7" s="693"/>
      <c r="AV7" s="693"/>
      <c r="AW7" s="693"/>
      <c r="AX7" s="693"/>
      <c r="AY7" s="693"/>
      <c r="AZ7" s="693"/>
      <c r="BA7" s="693"/>
      <c r="BB7" s="693"/>
      <c r="BC7" s="207"/>
      <c r="BD7" s="207"/>
      <c r="BE7" s="207"/>
      <c r="BF7" s="207"/>
      <c r="BG7" s="207"/>
      <c r="BH7" s="207"/>
      <c r="BI7" s="207"/>
      <c r="BJ7" s="207"/>
      <c r="BK7" s="207"/>
      <c r="BL7" s="207"/>
      <c r="BM7" s="207"/>
      <c r="BN7" s="207"/>
      <c r="BO7" s="207"/>
    </row>
    <row r="8" spans="1:67" ht="12" customHeight="1">
      <c r="A8" s="642"/>
      <c r="B8" s="373" t="s">
        <v>133</v>
      </c>
      <c r="C8" s="374" t="s">
        <v>134</v>
      </c>
      <c r="D8" s="477" t="s">
        <v>135</v>
      </c>
      <c r="E8" s="406" t="s">
        <v>136</v>
      </c>
      <c r="F8" s="443"/>
      <c r="G8" s="669"/>
      <c r="H8" s="670"/>
      <c r="I8" s="670"/>
      <c r="J8" s="670"/>
      <c r="K8" s="671"/>
      <c r="L8" s="675"/>
      <c r="M8" s="676"/>
      <c r="N8" s="676"/>
      <c r="O8" s="676"/>
      <c r="P8" s="676"/>
      <c r="Q8" s="676"/>
      <c r="R8" s="676"/>
      <c r="S8" s="676"/>
      <c r="T8" s="676"/>
      <c r="U8" s="677"/>
      <c r="V8" s="655"/>
      <c r="W8" s="683"/>
      <c r="X8" s="684"/>
      <c r="Y8" s="684"/>
      <c r="Z8" s="684"/>
      <c r="AA8" s="684"/>
      <c r="AB8" s="699" t="s">
        <v>137</v>
      </c>
      <c r="AC8" s="699"/>
      <c r="AD8" s="699"/>
      <c r="AE8" s="699"/>
      <c r="AF8" s="699"/>
      <c r="AG8" s="699"/>
      <c r="AH8" s="699"/>
      <c r="AI8" s="699"/>
      <c r="AJ8" s="699"/>
      <c r="AK8" s="699"/>
      <c r="AL8" s="661"/>
      <c r="AM8" s="694"/>
      <c r="AN8" s="694"/>
      <c r="AO8" s="694"/>
      <c r="AP8" s="694"/>
      <c r="AQ8" s="694"/>
      <c r="AR8" s="694"/>
      <c r="AS8" s="693" t="s">
        <v>138</v>
      </c>
      <c r="AT8" s="693"/>
      <c r="AU8" s="693"/>
      <c r="AV8" s="693"/>
      <c r="AW8" s="693"/>
      <c r="AX8" s="693"/>
      <c r="AY8" s="693"/>
      <c r="AZ8" s="693"/>
      <c r="BA8" s="693"/>
      <c r="BB8" s="693"/>
      <c r="BC8" s="207"/>
      <c r="BD8" s="207"/>
      <c r="BE8" s="207"/>
      <c r="BF8" s="207"/>
      <c r="BG8" s="207"/>
      <c r="BH8" s="207"/>
      <c r="BI8" s="207"/>
      <c r="BJ8" s="207"/>
      <c r="BK8" s="207"/>
      <c r="BL8" s="207"/>
      <c r="BM8" s="207"/>
      <c r="BN8" s="207"/>
      <c r="BO8" s="207"/>
    </row>
    <row r="9" spans="1:67" ht="12" customHeight="1">
      <c r="A9" s="642"/>
      <c r="B9" s="373" t="s">
        <v>139</v>
      </c>
      <c r="C9" s="374" t="s">
        <v>140</v>
      </c>
      <c r="D9" s="477" t="s">
        <v>141</v>
      </c>
      <c r="E9" s="406" t="s">
        <v>142</v>
      </c>
      <c r="F9" s="443"/>
      <c r="G9" s="669"/>
      <c r="H9" s="670"/>
      <c r="I9" s="670"/>
      <c r="J9" s="670"/>
      <c r="K9" s="671"/>
      <c r="L9" s="675"/>
      <c r="M9" s="676"/>
      <c r="N9" s="676"/>
      <c r="O9" s="676"/>
      <c r="P9" s="676"/>
      <c r="Q9" s="676"/>
      <c r="R9" s="676"/>
      <c r="S9" s="676"/>
      <c r="T9" s="676"/>
      <c r="U9" s="677"/>
      <c r="V9" s="655"/>
      <c r="W9" s="683"/>
      <c r="X9" s="684"/>
      <c r="Y9" s="684"/>
      <c r="Z9" s="684"/>
      <c r="AA9" s="684"/>
      <c r="AB9" s="699"/>
      <c r="AC9" s="699"/>
      <c r="AD9" s="699"/>
      <c r="AE9" s="699"/>
      <c r="AF9" s="699"/>
      <c r="AG9" s="699"/>
      <c r="AH9" s="699"/>
      <c r="AI9" s="699"/>
      <c r="AJ9" s="699"/>
      <c r="AK9" s="699"/>
      <c r="AL9" s="661"/>
      <c r="AM9" s="694"/>
      <c r="AN9" s="694"/>
      <c r="AO9" s="694"/>
      <c r="AP9" s="694"/>
      <c r="AQ9" s="694"/>
      <c r="AR9" s="694"/>
      <c r="AS9" s="693" t="s">
        <v>143</v>
      </c>
      <c r="AT9" s="693"/>
      <c r="AU9" s="693"/>
      <c r="AV9" s="693"/>
      <c r="AW9" s="693"/>
      <c r="AX9" s="693"/>
      <c r="AY9" s="693"/>
      <c r="AZ9" s="693"/>
      <c r="BA9" s="693"/>
      <c r="BB9" s="693"/>
      <c r="BC9" s="207"/>
      <c r="BD9" s="207"/>
      <c r="BE9" s="207"/>
      <c r="BF9" s="207"/>
      <c r="BG9" s="207"/>
      <c r="BH9" s="207"/>
      <c r="BI9" s="207"/>
      <c r="BJ9" s="207"/>
      <c r="BK9" s="207"/>
      <c r="BL9" s="207"/>
      <c r="BM9" s="207"/>
      <c r="BN9" s="207"/>
      <c r="BO9" s="207"/>
    </row>
    <row r="10" spans="1:67" ht="12" customHeight="1">
      <c r="A10" s="642"/>
      <c r="B10" s="373" t="s">
        <v>144</v>
      </c>
      <c r="C10" s="374" t="s">
        <v>145</v>
      </c>
      <c r="D10" s="477" t="s">
        <v>146</v>
      </c>
      <c r="E10" s="406" t="s">
        <v>147</v>
      </c>
      <c r="F10" s="443"/>
      <c r="G10" s="669"/>
      <c r="H10" s="670"/>
      <c r="I10" s="670"/>
      <c r="J10" s="670"/>
      <c r="K10" s="671"/>
      <c r="L10" s="675"/>
      <c r="M10" s="676"/>
      <c r="N10" s="676"/>
      <c r="O10" s="676"/>
      <c r="P10" s="676"/>
      <c r="Q10" s="676"/>
      <c r="R10" s="676"/>
      <c r="S10" s="676"/>
      <c r="T10" s="676"/>
      <c r="U10" s="677"/>
      <c r="V10" s="655"/>
      <c r="W10" s="683" t="s">
        <v>148</v>
      </c>
      <c r="X10" s="684"/>
      <c r="Y10" s="684"/>
      <c r="Z10" s="684"/>
      <c r="AA10" s="684"/>
      <c r="AB10" s="693" t="s">
        <v>149</v>
      </c>
      <c r="AC10" s="693"/>
      <c r="AD10" s="693"/>
      <c r="AE10" s="693"/>
      <c r="AF10" s="693"/>
      <c r="AG10" s="693"/>
      <c r="AH10" s="693"/>
      <c r="AI10" s="693"/>
      <c r="AJ10" s="693"/>
      <c r="AK10" s="693"/>
      <c r="AL10" s="661"/>
      <c r="AM10" s="694"/>
      <c r="AN10" s="694"/>
      <c r="AO10" s="694"/>
      <c r="AP10" s="694"/>
      <c r="AQ10" s="694"/>
      <c r="AR10" s="694"/>
      <c r="AS10" s="700" t="s">
        <v>150</v>
      </c>
      <c r="AT10" s="701"/>
      <c r="AU10" s="701"/>
      <c r="AV10" s="701"/>
      <c r="AW10" s="701"/>
      <c r="AX10" s="701"/>
      <c r="AY10" s="701"/>
      <c r="AZ10" s="701"/>
      <c r="BA10" s="701"/>
      <c r="BB10" s="702"/>
      <c r="BC10" s="207"/>
      <c r="BD10" s="207"/>
      <c r="BE10" s="207"/>
      <c r="BF10" s="207"/>
      <c r="BG10" s="207"/>
      <c r="BH10" s="207"/>
      <c r="BI10" s="207"/>
      <c r="BJ10" s="207"/>
      <c r="BK10" s="207"/>
      <c r="BL10" s="207"/>
      <c r="BM10" s="207"/>
      <c r="BN10" s="207"/>
      <c r="BO10" s="207"/>
    </row>
    <row r="11" spans="1:67" ht="12" customHeight="1">
      <c r="A11" s="642"/>
      <c r="B11" s="373" t="s">
        <v>151</v>
      </c>
      <c r="C11" s="374" t="s">
        <v>152</v>
      </c>
      <c r="D11" s="477" t="s">
        <v>153</v>
      </c>
      <c r="E11" s="406" t="s">
        <v>154</v>
      </c>
      <c r="F11" s="443"/>
      <c r="G11" s="672"/>
      <c r="H11" s="673"/>
      <c r="I11" s="673"/>
      <c r="J11" s="673"/>
      <c r="K11" s="674"/>
      <c r="L11" s="678"/>
      <c r="M11" s="679"/>
      <c r="N11" s="679"/>
      <c r="O11" s="679"/>
      <c r="P11" s="679"/>
      <c r="Q11" s="679"/>
      <c r="R11" s="679"/>
      <c r="S11" s="679"/>
      <c r="T11" s="679"/>
      <c r="U11" s="680"/>
      <c r="V11" s="655"/>
      <c r="W11" s="683"/>
      <c r="X11" s="684"/>
      <c r="Y11" s="684"/>
      <c r="Z11" s="684"/>
      <c r="AA11" s="684"/>
      <c r="AB11" s="693"/>
      <c r="AC11" s="693"/>
      <c r="AD11" s="693"/>
      <c r="AE11" s="693"/>
      <c r="AF11" s="693"/>
      <c r="AG11" s="693"/>
      <c r="AH11" s="693"/>
      <c r="AI11" s="693"/>
      <c r="AJ11" s="693"/>
      <c r="AK11" s="693"/>
      <c r="AL11" s="661"/>
      <c r="AM11" s="694"/>
      <c r="AN11" s="694"/>
      <c r="AO11" s="694"/>
      <c r="AP11" s="694"/>
      <c r="AQ11" s="694"/>
      <c r="AR11" s="694"/>
      <c r="AS11" s="700" t="s">
        <v>155</v>
      </c>
      <c r="AT11" s="701"/>
      <c r="AU11" s="701"/>
      <c r="AV11" s="701"/>
      <c r="AW11" s="701"/>
      <c r="AX11" s="701"/>
      <c r="AY11" s="701"/>
      <c r="AZ11" s="701"/>
      <c r="BA11" s="701"/>
      <c r="BB11" s="702"/>
      <c r="BC11" s="207"/>
      <c r="BD11" s="207"/>
      <c r="BE11" s="207"/>
      <c r="BF11" s="207"/>
      <c r="BG11" s="207"/>
      <c r="BH11" s="207"/>
      <c r="BI11" s="207"/>
      <c r="BJ11" s="207"/>
      <c r="BK11" s="207"/>
      <c r="BL11" s="207"/>
      <c r="BM11" s="207"/>
      <c r="BN11" s="207"/>
      <c r="BO11" s="207"/>
    </row>
    <row r="12" spans="1:67" ht="12" customHeight="1">
      <c r="A12" s="642"/>
      <c r="B12" s="373" t="s">
        <v>156</v>
      </c>
      <c r="C12" s="374" t="s">
        <v>157</v>
      </c>
      <c r="D12" s="477" t="s">
        <v>158</v>
      </c>
      <c r="E12" s="406" t="s">
        <v>159</v>
      </c>
      <c r="F12" s="443"/>
      <c r="G12" s="687" t="s">
        <v>160</v>
      </c>
      <c r="H12" s="688"/>
      <c r="I12" s="688"/>
      <c r="J12" s="688"/>
      <c r="K12" s="689"/>
      <c r="L12" s="690" t="s">
        <v>161</v>
      </c>
      <c r="M12" s="691"/>
      <c r="N12" s="691"/>
      <c r="O12" s="691"/>
      <c r="P12" s="691"/>
      <c r="Q12" s="691"/>
      <c r="R12" s="691"/>
      <c r="S12" s="691"/>
      <c r="T12" s="691"/>
      <c r="U12" s="692"/>
      <c r="V12" s="655"/>
      <c r="W12" s="683"/>
      <c r="X12" s="684"/>
      <c r="Y12" s="684"/>
      <c r="Z12" s="684"/>
      <c r="AA12" s="684"/>
      <c r="AB12" s="693"/>
      <c r="AC12" s="693"/>
      <c r="AD12" s="693"/>
      <c r="AE12" s="693"/>
      <c r="AF12" s="693"/>
      <c r="AG12" s="693"/>
      <c r="AH12" s="693"/>
      <c r="AI12" s="693"/>
      <c r="AJ12" s="693"/>
      <c r="AK12" s="693"/>
      <c r="AL12" s="661"/>
      <c r="AM12" s="694"/>
      <c r="AN12" s="694"/>
      <c r="AO12" s="694"/>
      <c r="AP12" s="694"/>
      <c r="AQ12" s="694"/>
      <c r="AR12" s="694"/>
      <c r="AS12" s="700" t="s">
        <v>162</v>
      </c>
      <c r="AT12" s="701"/>
      <c r="AU12" s="701"/>
      <c r="AV12" s="701"/>
      <c r="AW12" s="701"/>
      <c r="AX12" s="701"/>
      <c r="AY12" s="701"/>
      <c r="AZ12" s="701"/>
      <c r="BA12" s="701"/>
      <c r="BB12" s="702"/>
    </row>
    <row r="13" spans="1:67" ht="12" customHeight="1">
      <c r="A13" s="642"/>
      <c r="B13" s="373" t="s">
        <v>163</v>
      </c>
      <c r="C13" s="374" t="s">
        <v>164</v>
      </c>
      <c r="D13" s="477" t="s">
        <v>165</v>
      </c>
      <c r="E13" s="406" t="s">
        <v>166</v>
      </c>
      <c r="F13" s="443"/>
      <c r="G13" s="669"/>
      <c r="H13" s="670"/>
      <c r="I13" s="670"/>
      <c r="J13" s="670"/>
      <c r="K13" s="671"/>
      <c r="L13" s="678"/>
      <c r="M13" s="679"/>
      <c r="N13" s="679"/>
      <c r="O13" s="679"/>
      <c r="P13" s="679"/>
      <c r="Q13" s="679"/>
      <c r="R13" s="679"/>
      <c r="S13" s="679"/>
      <c r="T13" s="679"/>
      <c r="U13" s="680"/>
      <c r="V13" s="655"/>
      <c r="W13" s="683"/>
      <c r="X13" s="684"/>
      <c r="Y13" s="684"/>
      <c r="Z13" s="684"/>
      <c r="AA13" s="684"/>
      <c r="AB13" s="693"/>
      <c r="AC13" s="693"/>
      <c r="AD13" s="693"/>
      <c r="AE13" s="693"/>
      <c r="AF13" s="693"/>
      <c r="AG13" s="693"/>
      <c r="AH13" s="693"/>
      <c r="AI13" s="693"/>
      <c r="AJ13" s="693"/>
      <c r="AK13" s="693"/>
      <c r="AL13" s="661"/>
      <c r="AM13" s="694"/>
      <c r="AN13" s="694"/>
      <c r="AO13" s="694"/>
      <c r="AP13" s="694"/>
      <c r="AQ13" s="694"/>
      <c r="AR13" s="694"/>
      <c r="AS13" s="693" t="s">
        <v>167</v>
      </c>
      <c r="AT13" s="693"/>
      <c r="AU13" s="693"/>
      <c r="AV13" s="693"/>
      <c r="AW13" s="693"/>
      <c r="AX13" s="693"/>
      <c r="AY13" s="693"/>
      <c r="AZ13" s="693"/>
      <c r="BA13" s="693"/>
      <c r="BB13" s="693"/>
    </row>
    <row r="14" spans="1:67" ht="12" customHeight="1">
      <c r="A14" s="642"/>
      <c r="B14" s="373" t="s">
        <v>168</v>
      </c>
      <c r="C14" s="374" t="s">
        <v>169</v>
      </c>
      <c r="D14" s="477" t="s">
        <v>170</v>
      </c>
      <c r="E14" s="406" t="s">
        <v>171</v>
      </c>
      <c r="F14" s="443"/>
      <c r="G14" s="669"/>
      <c r="H14" s="670"/>
      <c r="I14" s="670"/>
      <c r="J14" s="670"/>
      <c r="K14" s="671"/>
      <c r="L14" s="690" t="s">
        <v>172</v>
      </c>
      <c r="M14" s="691"/>
      <c r="N14" s="691"/>
      <c r="O14" s="691"/>
      <c r="P14" s="691"/>
      <c r="Q14" s="691"/>
      <c r="R14" s="691"/>
      <c r="S14" s="691"/>
      <c r="T14" s="691"/>
      <c r="U14" s="692"/>
      <c r="V14" s="655"/>
      <c r="W14" s="683" t="s">
        <v>173</v>
      </c>
      <c r="X14" s="684"/>
      <c r="Y14" s="684"/>
      <c r="Z14" s="684"/>
      <c r="AA14" s="684"/>
      <c r="AB14" s="693" t="s">
        <v>174</v>
      </c>
      <c r="AC14" s="693"/>
      <c r="AD14" s="693"/>
      <c r="AE14" s="693"/>
      <c r="AF14" s="693"/>
      <c r="AG14" s="693"/>
      <c r="AH14" s="693"/>
      <c r="AI14" s="693"/>
      <c r="AJ14" s="693"/>
      <c r="AK14" s="693"/>
      <c r="AL14" s="661"/>
      <c r="AM14" s="694" t="s">
        <v>175</v>
      </c>
      <c r="AN14" s="694"/>
      <c r="AO14" s="694"/>
      <c r="AP14" s="694"/>
      <c r="AQ14" s="694"/>
      <c r="AR14" s="696" t="s">
        <v>176</v>
      </c>
      <c r="AS14" s="696"/>
      <c r="AT14" s="696"/>
      <c r="AU14" s="696"/>
      <c r="AV14" s="696"/>
      <c r="AW14" s="696"/>
      <c r="AX14" s="696"/>
      <c r="AY14" s="696"/>
      <c r="AZ14" s="696"/>
      <c r="BA14" s="696"/>
      <c r="BB14" s="696"/>
      <c r="BC14" s="207"/>
      <c r="BD14" s="207"/>
      <c r="BE14" s="207"/>
      <c r="BF14" s="207"/>
      <c r="BG14" s="207"/>
      <c r="BH14" s="207"/>
      <c r="BI14" s="207"/>
      <c r="BJ14" s="207"/>
      <c r="BK14" s="207"/>
      <c r="BL14" s="207"/>
      <c r="BM14" s="207"/>
    </row>
    <row r="15" spans="1:67" ht="12" customHeight="1">
      <c r="A15" s="642"/>
      <c r="B15" s="373" t="s">
        <v>177</v>
      </c>
      <c r="C15" s="374" t="s">
        <v>178</v>
      </c>
      <c r="D15" s="477" t="s">
        <v>179</v>
      </c>
      <c r="E15" s="406" t="s">
        <v>180</v>
      </c>
      <c r="F15" s="443"/>
      <c r="G15" s="669"/>
      <c r="H15" s="670"/>
      <c r="I15" s="670"/>
      <c r="J15" s="670"/>
      <c r="K15" s="671"/>
      <c r="L15" s="678"/>
      <c r="M15" s="679"/>
      <c r="N15" s="679"/>
      <c r="O15" s="679"/>
      <c r="P15" s="679"/>
      <c r="Q15" s="679"/>
      <c r="R15" s="679"/>
      <c r="S15" s="679"/>
      <c r="T15" s="679"/>
      <c r="U15" s="680"/>
      <c r="V15" s="655"/>
      <c r="W15" s="683"/>
      <c r="X15" s="684"/>
      <c r="Y15" s="684"/>
      <c r="Z15" s="684"/>
      <c r="AA15" s="684"/>
      <c r="AB15" s="693"/>
      <c r="AC15" s="693"/>
      <c r="AD15" s="693"/>
      <c r="AE15" s="693"/>
      <c r="AF15" s="693"/>
      <c r="AG15" s="693"/>
      <c r="AH15" s="693"/>
      <c r="AI15" s="693"/>
      <c r="AJ15" s="693"/>
      <c r="AK15" s="693"/>
      <c r="AL15" s="661"/>
      <c r="AM15" s="694"/>
      <c r="AN15" s="694"/>
      <c r="AO15" s="694"/>
      <c r="AP15" s="694"/>
      <c r="AQ15" s="694"/>
      <c r="AR15" s="697" t="s">
        <v>181</v>
      </c>
      <c r="AS15" s="697"/>
      <c r="AT15" s="697"/>
      <c r="AU15" s="698"/>
      <c r="AV15" s="698"/>
      <c r="AW15" s="698"/>
      <c r="AX15" s="698"/>
      <c r="AY15" s="698"/>
      <c r="AZ15" s="698"/>
      <c r="BA15" s="698"/>
      <c r="BB15" s="698"/>
    </row>
    <row r="16" spans="1:67" ht="12" customHeight="1">
      <c r="A16" s="642"/>
      <c r="B16" s="373" t="s">
        <v>182</v>
      </c>
      <c r="C16" s="374" t="s">
        <v>183</v>
      </c>
      <c r="D16" s="477" t="s">
        <v>184</v>
      </c>
      <c r="E16" s="406" t="s">
        <v>185</v>
      </c>
      <c r="F16" s="443"/>
      <c r="G16" s="669"/>
      <c r="H16" s="670"/>
      <c r="I16" s="670"/>
      <c r="J16" s="670"/>
      <c r="K16" s="671"/>
      <c r="L16" s="690" t="s">
        <v>186</v>
      </c>
      <c r="M16" s="691"/>
      <c r="N16" s="691"/>
      <c r="O16" s="691"/>
      <c r="P16" s="691"/>
      <c r="Q16" s="691"/>
      <c r="R16" s="691"/>
      <c r="S16" s="691"/>
      <c r="T16" s="691"/>
      <c r="U16" s="692"/>
      <c r="V16" s="655"/>
      <c r="W16" s="683"/>
      <c r="X16" s="684"/>
      <c r="Y16" s="684"/>
      <c r="Z16" s="684"/>
      <c r="AA16" s="684"/>
      <c r="AB16" s="693"/>
      <c r="AC16" s="693"/>
      <c r="AD16" s="693"/>
      <c r="AE16" s="693"/>
      <c r="AF16" s="693"/>
      <c r="AG16" s="693"/>
      <c r="AH16" s="693"/>
      <c r="AI16" s="693"/>
      <c r="AJ16" s="693"/>
      <c r="AK16" s="693"/>
      <c r="AL16" s="661"/>
      <c r="AM16" s="694"/>
      <c r="AN16" s="694"/>
      <c r="AO16" s="694"/>
      <c r="AP16" s="694"/>
      <c r="AQ16" s="694"/>
      <c r="AR16" s="693" t="s">
        <v>187</v>
      </c>
      <c r="AS16" s="693"/>
      <c r="AT16" s="693"/>
      <c r="AU16" s="693"/>
      <c r="AV16" s="693"/>
      <c r="AW16" s="693"/>
      <c r="AX16" s="693"/>
      <c r="AY16" s="693"/>
      <c r="AZ16" s="693"/>
      <c r="BA16" s="693"/>
      <c r="BB16" s="693"/>
    </row>
    <row r="17" spans="1:65" ht="12" customHeight="1">
      <c r="A17" s="642"/>
      <c r="B17" s="373" t="s">
        <v>188</v>
      </c>
      <c r="C17" s="374" t="s">
        <v>189</v>
      </c>
      <c r="D17" s="477" t="s">
        <v>190</v>
      </c>
      <c r="E17" s="406" t="s">
        <v>191</v>
      </c>
      <c r="F17" s="443"/>
      <c r="G17" s="672"/>
      <c r="H17" s="673"/>
      <c r="I17" s="673"/>
      <c r="J17" s="673"/>
      <c r="K17" s="674"/>
      <c r="L17" s="678"/>
      <c r="M17" s="679"/>
      <c r="N17" s="679"/>
      <c r="O17" s="679"/>
      <c r="P17" s="679"/>
      <c r="Q17" s="679"/>
      <c r="R17" s="679"/>
      <c r="S17" s="679"/>
      <c r="T17" s="679"/>
      <c r="U17" s="680"/>
      <c r="V17" s="655"/>
      <c r="W17" s="683"/>
      <c r="X17" s="684"/>
      <c r="Y17" s="684"/>
      <c r="Z17" s="684"/>
      <c r="AA17" s="684"/>
      <c r="AB17" s="693"/>
      <c r="AC17" s="693"/>
      <c r="AD17" s="693"/>
      <c r="AE17" s="693"/>
      <c r="AF17" s="693"/>
      <c r="AG17" s="693"/>
      <c r="AH17" s="693"/>
      <c r="AI17" s="693"/>
      <c r="AJ17" s="693"/>
      <c r="AK17" s="693"/>
      <c r="AL17" s="661"/>
      <c r="AM17" s="694"/>
      <c r="AN17" s="694"/>
      <c r="AO17" s="694"/>
      <c r="AP17" s="694"/>
      <c r="AQ17" s="694"/>
      <c r="AR17" s="693"/>
      <c r="AS17" s="693"/>
      <c r="AT17" s="693"/>
      <c r="AU17" s="693"/>
      <c r="AV17" s="693"/>
      <c r="AW17" s="693"/>
      <c r="AX17" s="693"/>
      <c r="AY17" s="693"/>
      <c r="AZ17" s="693"/>
      <c r="BA17" s="693"/>
      <c r="BB17" s="693"/>
      <c r="BC17" s="207"/>
      <c r="BD17" s="207"/>
      <c r="BE17" s="207"/>
      <c r="BF17" s="207"/>
      <c r="BG17" s="207"/>
      <c r="BH17" s="207"/>
      <c r="BI17" s="207"/>
      <c r="BJ17" s="207"/>
      <c r="BK17" s="207"/>
      <c r="BL17" s="207"/>
      <c r="BM17" s="207"/>
    </row>
    <row r="18" spans="1:65" ht="12" customHeight="1">
      <c r="A18" s="642"/>
      <c r="B18" s="373" t="s">
        <v>192</v>
      </c>
      <c r="C18" s="374" t="s">
        <v>193</v>
      </c>
      <c r="D18" s="477" t="s">
        <v>194</v>
      </c>
      <c r="E18" s="406" t="s">
        <v>195</v>
      </c>
      <c r="F18" s="443"/>
      <c r="G18" s="687" t="s">
        <v>196</v>
      </c>
      <c r="H18" s="688"/>
      <c r="I18" s="688"/>
      <c r="J18" s="688"/>
      <c r="K18" s="689"/>
      <c r="L18" s="690" t="s">
        <v>197</v>
      </c>
      <c r="M18" s="691"/>
      <c r="N18" s="691"/>
      <c r="O18" s="691"/>
      <c r="P18" s="691"/>
      <c r="Q18" s="691"/>
      <c r="R18" s="691"/>
      <c r="S18" s="691"/>
      <c r="T18" s="691"/>
      <c r="U18" s="692"/>
      <c r="V18" s="655"/>
      <c r="W18" s="703" t="s">
        <v>198</v>
      </c>
      <c r="X18" s="704"/>
      <c r="Y18" s="704"/>
      <c r="Z18" s="704"/>
      <c r="AA18" s="704"/>
      <c r="AB18" s="704"/>
      <c r="AC18" s="704"/>
      <c r="AD18" s="704"/>
      <c r="AE18" s="704"/>
      <c r="AF18" s="704"/>
      <c r="AG18" s="704"/>
      <c r="AH18" s="704"/>
      <c r="AI18" s="704"/>
      <c r="AJ18" s="704"/>
      <c r="AK18" s="705"/>
      <c r="AL18" s="661"/>
      <c r="AM18" s="694"/>
      <c r="AN18" s="694"/>
      <c r="AO18" s="694"/>
      <c r="AP18" s="694"/>
      <c r="AQ18" s="694"/>
      <c r="AR18" s="693"/>
      <c r="AS18" s="693"/>
      <c r="AT18" s="693"/>
      <c r="AU18" s="693"/>
      <c r="AV18" s="693"/>
      <c r="AW18" s="693"/>
      <c r="AX18" s="693"/>
      <c r="AY18" s="693"/>
      <c r="AZ18" s="693"/>
      <c r="BA18" s="693"/>
      <c r="BB18" s="693"/>
    </row>
    <row r="19" spans="1:65" ht="12" customHeight="1">
      <c r="A19" s="642"/>
      <c r="B19" s="373" t="s">
        <v>199</v>
      </c>
      <c r="C19" s="374" t="s">
        <v>200</v>
      </c>
      <c r="D19" s="477" t="s">
        <v>201</v>
      </c>
      <c r="E19" s="406" t="s">
        <v>202</v>
      </c>
      <c r="F19" s="443"/>
      <c r="G19" s="669"/>
      <c r="H19" s="670"/>
      <c r="I19" s="670"/>
      <c r="J19" s="670"/>
      <c r="K19" s="671"/>
      <c r="L19" s="678"/>
      <c r="M19" s="679"/>
      <c r="N19" s="679"/>
      <c r="O19" s="679"/>
      <c r="P19" s="679"/>
      <c r="Q19" s="679"/>
      <c r="R19" s="679"/>
      <c r="S19" s="679"/>
      <c r="T19" s="679"/>
      <c r="U19" s="680"/>
      <c r="V19" s="655"/>
      <c r="W19" s="706"/>
      <c r="X19" s="707"/>
      <c r="Y19" s="707"/>
      <c r="Z19" s="707"/>
      <c r="AA19" s="707"/>
      <c r="AB19" s="707"/>
      <c r="AC19" s="707"/>
      <c r="AD19" s="707"/>
      <c r="AE19" s="707"/>
      <c r="AF19" s="707"/>
      <c r="AG19" s="707"/>
      <c r="AH19" s="707"/>
      <c r="AI19" s="707"/>
      <c r="AJ19" s="707"/>
      <c r="AK19" s="708"/>
      <c r="AL19" s="661"/>
      <c r="AM19" s="694"/>
      <c r="AN19" s="694"/>
      <c r="AO19" s="694"/>
      <c r="AP19" s="694"/>
      <c r="AQ19" s="694"/>
      <c r="AR19" s="698"/>
      <c r="AS19" s="698"/>
      <c r="AT19" s="698"/>
      <c r="AU19" s="709" t="s">
        <v>203</v>
      </c>
      <c r="AV19" s="709"/>
      <c r="AW19" s="709"/>
      <c r="AX19" s="698"/>
      <c r="AY19" s="698"/>
      <c r="AZ19" s="698"/>
      <c r="BA19" s="698"/>
      <c r="BB19" s="698"/>
    </row>
    <row r="20" spans="1:65" ht="12" customHeight="1">
      <c r="A20" s="642"/>
      <c r="B20" s="373" t="s">
        <v>204</v>
      </c>
      <c r="C20" s="374" t="s">
        <v>205</v>
      </c>
      <c r="D20" s="477" t="s">
        <v>206</v>
      </c>
      <c r="E20" s="406" t="s">
        <v>207</v>
      </c>
      <c r="F20" s="443"/>
      <c r="G20" s="669"/>
      <c r="H20" s="670"/>
      <c r="I20" s="670"/>
      <c r="J20" s="670"/>
      <c r="K20" s="671"/>
      <c r="L20" s="690" t="s">
        <v>208</v>
      </c>
      <c r="M20" s="691"/>
      <c r="N20" s="691"/>
      <c r="O20" s="691"/>
      <c r="P20" s="691"/>
      <c r="Q20" s="691"/>
      <c r="R20" s="691"/>
      <c r="S20" s="691"/>
      <c r="T20" s="691"/>
      <c r="U20" s="692"/>
      <c r="V20" s="655"/>
      <c r="W20" s="710" t="s">
        <v>209</v>
      </c>
      <c r="X20" s="711"/>
      <c r="Y20" s="711"/>
      <c r="Z20" s="711"/>
      <c r="AA20" s="712"/>
      <c r="AB20" s="700" t="s">
        <v>210</v>
      </c>
      <c r="AC20" s="701"/>
      <c r="AD20" s="701"/>
      <c r="AE20" s="701"/>
      <c r="AF20" s="701"/>
      <c r="AG20" s="701"/>
      <c r="AH20" s="701"/>
      <c r="AI20" s="701"/>
      <c r="AJ20" s="701"/>
      <c r="AK20" s="702"/>
      <c r="AL20" s="661"/>
      <c r="AM20" s="694"/>
      <c r="AN20" s="694"/>
      <c r="AO20" s="694"/>
      <c r="AP20" s="694"/>
      <c r="AQ20" s="694"/>
      <c r="AR20" s="719" t="s">
        <v>211</v>
      </c>
      <c r="AS20" s="719"/>
      <c r="AT20" s="719"/>
      <c r="AU20" s="719"/>
      <c r="AV20" s="719"/>
      <c r="AW20" s="719"/>
      <c r="AX20" s="719"/>
      <c r="AY20" s="719"/>
      <c r="AZ20" s="719"/>
      <c r="BA20" s="719"/>
      <c r="BB20" s="719"/>
      <c r="BC20" s="207"/>
      <c r="BD20" s="207"/>
      <c r="BE20" s="207"/>
      <c r="BF20" s="207"/>
      <c r="BG20" s="207"/>
      <c r="BH20" s="207"/>
      <c r="BI20" s="207"/>
      <c r="BJ20" s="207"/>
      <c r="BK20" s="207"/>
      <c r="BL20" s="207"/>
      <c r="BM20" s="207"/>
    </row>
    <row r="21" spans="1:65" ht="12" customHeight="1">
      <c r="A21" s="642"/>
      <c r="B21" s="373" t="s">
        <v>212</v>
      </c>
      <c r="C21" s="374" t="s">
        <v>213</v>
      </c>
      <c r="D21" s="477" t="s">
        <v>214</v>
      </c>
      <c r="E21" s="406" t="s">
        <v>215</v>
      </c>
      <c r="F21" s="443"/>
      <c r="G21" s="669"/>
      <c r="H21" s="670"/>
      <c r="I21" s="670"/>
      <c r="J21" s="670"/>
      <c r="K21" s="671"/>
      <c r="L21" s="675"/>
      <c r="M21" s="676"/>
      <c r="N21" s="676"/>
      <c r="O21" s="676"/>
      <c r="P21" s="676"/>
      <c r="Q21" s="676"/>
      <c r="R21" s="676"/>
      <c r="S21" s="676"/>
      <c r="T21" s="676"/>
      <c r="U21" s="677"/>
      <c r="V21" s="655"/>
      <c r="W21" s="713"/>
      <c r="X21" s="714"/>
      <c r="Y21" s="714"/>
      <c r="Z21" s="714"/>
      <c r="AA21" s="715"/>
      <c r="AB21" s="700" t="s">
        <v>216</v>
      </c>
      <c r="AC21" s="701"/>
      <c r="AD21" s="701"/>
      <c r="AE21" s="701"/>
      <c r="AF21" s="701"/>
      <c r="AG21" s="701"/>
      <c r="AH21" s="701"/>
      <c r="AI21" s="701"/>
      <c r="AJ21" s="701"/>
      <c r="AK21" s="702"/>
      <c r="AL21" s="661"/>
      <c r="AM21" s="694"/>
      <c r="AN21" s="694"/>
      <c r="AO21" s="694"/>
      <c r="AP21" s="694"/>
      <c r="AQ21" s="694"/>
      <c r="AR21" s="719"/>
      <c r="AS21" s="719"/>
      <c r="AT21" s="719"/>
      <c r="AU21" s="719"/>
      <c r="AV21" s="719"/>
      <c r="AW21" s="719"/>
      <c r="AX21" s="719"/>
      <c r="AY21" s="719"/>
      <c r="AZ21" s="719"/>
      <c r="BA21" s="719"/>
      <c r="BB21" s="719"/>
      <c r="BF21" s="207"/>
    </row>
    <row r="22" spans="1:65" ht="12" customHeight="1">
      <c r="A22" s="642"/>
      <c r="B22" s="373" t="s">
        <v>217</v>
      </c>
      <c r="C22" s="374" t="s">
        <v>218</v>
      </c>
      <c r="D22" s="477" t="s">
        <v>219</v>
      </c>
      <c r="E22" s="406" t="s">
        <v>220</v>
      </c>
      <c r="F22" s="443"/>
      <c r="G22" s="669"/>
      <c r="H22" s="670"/>
      <c r="I22" s="670"/>
      <c r="J22" s="670"/>
      <c r="K22" s="671"/>
      <c r="L22" s="678"/>
      <c r="M22" s="679"/>
      <c r="N22" s="679"/>
      <c r="O22" s="679"/>
      <c r="P22" s="679"/>
      <c r="Q22" s="679"/>
      <c r="R22" s="679"/>
      <c r="S22" s="679"/>
      <c r="T22" s="679"/>
      <c r="U22" s="680"/>
      <c r="V22" s="655"/>
      <c r="W22" s="713"/>
      <c r="X22" s="714"/>
      <c r="Y22" s="714"/>
      <c r="Z22" s="714"/>
      <c r="AA22" s="715"/>
      <c r="AB22" s="700" t="s">
        <v>221</v>
      </c>
      <c r="AC22" s="701"/>
      <c r="AD22" s="701"/>
      <c r="AE22" s="701"/>
      <c r="AF22" s="701"/>
      <c r="AG22" s="701"/>
      <c r="AH22" s="701"/>
      <c r="AI22" s="701"/>
      <c r="AJ22" s="701"/>
      <c r="AK22" s="702"/>
      <c r="AL22" s="661"/>
      <c r="AM22" s="694"/>
      <c r="AN22" s="694"/>
      <c r="AO22" s="694"/>
      <c r="AP22" s="694"/>
      <c r="AQ22" s="694"/>
      <c r="AR22" s="698"/>
      <c r="AS22" s="698"/>
      <c r="AT22" s="698"/>
      <c r="AU22" s="698"/>
      <c r="AV22" s="698"/>
      <c r="AW22" s="698"/>
      <c r="AX22" s="709" t="s">
        <v>222</v>
      </c>
      <c r="AY22" s="709"/>
      <c r="AZ22" s="698"/>
      <c r="BA22" s="698"/>
      <c r="BB22" s="698"/>
      <c r="BF22" s="207"/>
    </row>
    <row r="23" spans="1:65" ht="12" customHeight="1">
      <c r="A23" s="642"/>
      <c r="B23" s="373" t="s">
        <v>223</v>
      </c>
      <c r="C23" s="374" t="s">
        <v>224</v>
      </c>
      <c r="D23" s="477" t="s">
        <v>225</v>
      </c>
      <c r="E23" s="406" t="s">
        <v>226</v>
      </c>
      <c r="F23" s="443"/>
      <c r="G23" s="669"/>
      <c r="H23" s="670"/>
      <c r="I23" s="670"/>
      <c r="J23" s="670"/>
      <c r="K23" s="671"/>
      <c r="L23" s="690" t="s">
        <v>227</v>
      </c>
      <c r="M23" s="691"/>
      <c r="N23" s="691"/>
      <c r="O23" s="691"/>
      <c r="P23" s="691"/>
      <c r="Q23" s="691"/>
      <c r="R23" s="691"/>
      <c r="S23" s="691"/>
      <c r="T23" s="691"/>
      <c r="U23" s="692"/>
      <c r="V23" s="655"/>
      <c r="W23" s="713"/>
      <c r="X23" s="714"/>
      <c r="Y23" s="714"/>
      <c r="Z23" s="714"/>
      <c r="AA23" s="715"/>
      <c r="AB23" s="700" t="s">
        <v>228</v>
      </c>
      <c r="AC23" s="701"/>
      <c r="AD23" s="701"/>
      <c r="AE23" s="701"/>
      <c r="AF23" s="701"/>
      <c r="AG23" s="701"/>
      <c r="AH23" s="701"/>
      <c r="AI23" s="701"/>
      <c r="AJ23" s="701"/>
      <c r="AK23" s="702"/>
      <c r="AL23" s="661"/>
      <c r="AM23" s="694"/>
      <c r="AN23" s="694"/>
      <c r="AO23" s="694"/>
      <c r="AP23" s="694"/>
      <c r="AQ23" s="694"/>
      <c r="AR23" s="719" t="s">
        <v>229</v>
      </c>
      <c r="AS23" s="719"/>
      <c r="AT23" s="719"/>
      <c r="AU23" s="719"/>
      <c r="AV23" s="719"/>
      <c r="AW23" s="719"/>
      <c r="AX23" s="719"/>
      <c r="AY23" s="719"/>
      <c r="AZ23" s="719"/>
      <c r="BA23" s="719"/>
      <c r="BB23" s="719"/>
      <c r="BC23" s="207"/>
      <c r="BD23" s="207"/>
      <c r="BE23" s="207"/>
      <c r="BF23" s="207"/>
      <c r="BG23" s="207"/>
      <c r="BH23" s="207"/>
      <c r="BI23" s="207"/>
      <c r="BJ23" s="207"/>
      <c r="BK23" s="207"/>
      <c r="BL23" s="207"/>
      <c r="BM23" s="207"/>
    </row>
    <row r="24" spans="1:65" ht="12" customHeight="1">
      <c r="A24" s="642"/>
      <c r="B24" s="373" t="s">
        <v>230</v>
      </c>
      <c r="C24" s="374" t="s">
        <v>231</v>
      </c>
      <c r="D24" s="477" t="s">
        <v>232</v>
      </c>
      <c r="E24" s="406" t="s">
        <v>233</v>
      </c>
      <c r="F24" s="443"/>
      <c r="G24" s="669"/>
      <c r="H24" s="670"/>
      <c r="I24" s="670"/>
      <c r="J24" s="670"/>
      <c r="K24" s="671"/>
      <c r="L24" s="675"/>
      <c r="M24" s="676"/>
      <c r="N24" s="676"/>
      <c r="O24" s="676"/>
      <c r="P24" s="676"/>
      <c r="Q24" s="676"/>
      <c r="R24" s="676"/>
      <c r="S24" s="676"/>
      <c r="T24" s="676"/>
      <c r="U24" s="677"/>
      <c r="V24" s="655"/>
      <c r="W24" s="713"/>
      <c r="X24" s="714"/>
      <c r="Y24" s="714"/>
      <c r="Z24" s="714"/>
      <c r="AA24" s="715"/>
      <c r="AB24" s="700" t="s">
        <v>234</v>
      </c>
      <c r="AC24" s="701"/>
      <c r="AD24" s="701"/>
      <c r="AE24" s="701"/>
      <c r="AF24" s="701"/>
      <c r="AG24" s="701"/>
      <c r="AH24" s="701"/>
      <c r="AI24" s="701"/>
      <c r="AJ24" s="701"/>
      <c r="AK24" s="702"/>
      <c r="AL24" s="661"/>
      <c r="AM24" s="694"/>
      <c r="AN24" s="694"/>
      <c r="AO24" s="694"/>
      <c r="AP24" s="694"/>
      <c r="AQ24" s="694"/>
      <c r="AR24" s="719"/>
      <c r="AS24" s="719"/>
      <c r="AT24" s="719"/>
      <c r="AU24" s="719"/>
      <c r="AV24" s="719"/>
      <c r="AW24" s="719"/>
      <c r="AX24" s="719"/>
      <c r="AY24" s="719"/>
      <c r="AZ24" s="719"/>
      <c r="BA24" s="719"/>
      <c r="BB24" s="719"/>
    </row>
    <row r="25" spans="1:65" ht="12" customHeight="1">
      <c r="A25" s="642"/>
      <c r="B25" s="373" t="s">
        <v>235</v>
      </c>
      <c r="C25" s="374" t="s">
        <v>236</v>
      </c>
      <c r="D25" s="477" t="s">
        <v>237</v>
      </c>
      <c r="E25" s="406" t="s">
        <v>238</v>
      </c>
      <c r="F25" s="443"/>
      <c r="G25" s="672"/>
      <c r="H25" s="673"/>
      <c r="I25" s="673"/>
      <c r="J25" s="673"/>
      <c r="K25" s="674"/>
      <c r="L25" s="678"/>
      <c r="M25" s="679"/>
      <c r="N25" s="679"/>
      <c r="O25" s="679"/>
      <c r="P25" s="679"/>
      <c r="Q25" s="679"/>
      <c r="R25" s="679"/>
      <c r="S25" s="679"/>
      <c r="T25" s="679"/>
      <c r="U25" s="680"/>
      <c r="V25" s="655"/>
      <c r="W25" s="716"/>
      <c r="X25" s="717"/>
      <c r="Y25" s="717"/>
      <c r="Z25" s="717"/>
      <c r="AA25" s="718"/>
      <c r="AB25" s="700" t="s">
        <v>239</v>
      </c>
      <c r="AC25" s="701"/>
      <c r="AD25" s="701"/>
      <c r="AE25" s="701"/>
      <c r="AF25" s="701"/>
      <c r="AG25" s="701"/>
      <c r="AH25" s="701"/>
      <c r="AI25" s="701"/>
      <c r="AJ25" s="701"/>
      <c r="AK25" s="702"/>
      <c r="AL25" s="661"/>
      <c r="AM25" s="694"/>
      <c r="AN25" s="694"/>
      <c r="AO25" s="694"/>
      <c r="AP25" s="694"/>
      <c r="AQ25" s="694"/>
      <c r="AR25" s="698"/>
      <c r="AS25" s="698"/>
      <c r="AT25" s="698"/>
      <c r="AU25" s="698"/>
      <c r="AV25" s="698"/>
      <c r="AW25" s="698"/>
      <c r="AX25" s="698"/>
      <c r="AY25" s="698"/>
      <c r="AZ25" s="709" t="s">
        <v>240</v>
      </c>
      <c r="BA25" s="709"/>
      <c r="BB25" s="709"/>
    </row>
    <row r="26" spans="1:65" ht="12" customHeight="1">
      <c r="A26" s="642"/>
      <c r="B26" s="373" t="s">
        <v>241</v>
      </c>
      <c r="C26" s="374" t="s">
        <v>242</v>
      </c>
      <c r="D26" s="477" t="s">
        <v>243</v>
      </c>
      <c r="E26" s="406"/>
      <c r="F26" s="443"/>
      <c r="G26" s="687" t="s">
        <v>244</v>
      </c>
      <c r="H26" s="688"/>
      <c r="I26" s="688"/>
      <c r="J26" s="688"/>
      <c r="K26" s="689"/>
      <c r="L26" s="734" t="s">
        <v>245</v>
      </c>
      <c r="M26" s="735"/>
      <c r="N26" s="736"/>
      <c r="O26" s="743" t="s">
        <v>246</v>
      </c>
      <c r="P26" s="744"/>
      <c r="Q26" s="744"/>
      <c r="R26" s="744"/>
      <c r="S26" s="744"/>
      <c r="T26" s="744"/>
      <c r="U26" s="745"/>
      <c r="V26" s="655"/>
      <c r="W26" s="710" t="s">
        <v>247</v>
      </c>
      <c r="X26" s="711"/>
      <c r="Y26" s="711"/>
      <c r="Z26" s="711"/>
      <c r="AA26" s="712"/>
      <c r="AB26" s="752" t="s">
        <v>248</v>
      </c>
      <c r="AC26" s="753"/>
      <c r="AD26" s="753"/>
      <c r="AE26" s="753"/>
      <c r="AF26" s="753"/>
      <c r="AG26" s="753"/>
      <c r="AH26" s="753"/>
      <c r="AI26" s="753"/>
      <c r="AJ26" s="753"/>
      <c r="AK26" s="754"/>
      <c r="AL26" s="661"/>
      <c r="AM26" s="694"/>
      <c r="AN26" s="694"/>
      <c r="AO26" s="694"/>
      <c r="AP26" s="694"/>
      <c r="AQ26" s="694"/>
      <c r="AR26" s="755" t="s">
        <v>249</v>
      </c>
      <c r="AS26" s="755"/>
      <c r="AT26" s="755"/>
      <c r="AU26" s="755"/>
      <c r="AV26" s="755"/>
      <c r="AW26" s="755"/>
      <c r="AX26" s="755"/>
      <c r="AY26" s="755"/>
      <c r="AZ26" s="755"/>
      <c r="BA26" s="755"/>
      <c r="BB26" s="755"/>
      <c r="BC26" s="207"/>
      <c r="BD26" s="207"/>
      <c r="BE26" s="207"/>
      <c r="BF26" s="207"/>
      <c r="BG26" s="207"/>
      <c r="BH26" s="207"/>
      <c r="BI26" s="207"/>
      <c r="BJ26" s="207"/>
      <c r="BK26" s="207"/>
      <c r="BL26" s="207"/>
      <c r="BM26" s="207"/>
    </row>
    <row r="27" spans="1:65" ht="12" customHeight="1" thickBot="1">
      <c r="A27" s="642"/>
      <c r="B27" s="469" t="s">
        <v>250</v>
      </c>
      <c r="C27" s="470" t="s">
        <v>251</v>
      </c>
      <c r="D27" s="478" t="s">
        <v>252</v>
      </c>
      <c r="E27" s="474"/>
      <c r="F27" s="443"/>
      <c r="G27" s="669"/>
      <c r="H27" s="670"/>
      <c r="I27" s="670"/>
      <c r="J27" s="670"/>
      <c r="K27" s="671"/>
      <c r="L27" s="737"/>
      <c r="M27" s="738"/>
      <c r="N27" s="739"/>
      <c r="O27" s="746"/>
      <c r="P27" s="747"/>
      <c r="Q27" s="747"/>
      <c r="R27" s="747"/>
      <c r="S27" s="747"/>
      <c r="T27" s="747"/>
      <c r="U27" s="748"/>
      <c r="V27" s="655"/>
      <c r="W27" s="713"/>
      <c r="X27" s="714"/>
      <c r="Y27" s="714"/>
      <c r="Z27" s="714"/>
      <c r="AA27" s="715"/>
      <c r="AB27" s="752" t="s">
        <v>253</v>
      </c>
      <c r="AC27" s="753"/>
      <c r="AD27" s="753"/>
      <c r="AE27" s="753"/>
      <c r="AF27" s="753"/>
      <c r="AG27" s="753"/>
      <c r="AH27" s="753"/>
      <c r="AI27" s="753"/>
      <c r="AJ27" s="753"/>
      <c r="AK27" s="754"/>
      <c r="AL27" s="661"/>
      <c r="AM27" s="694"/>
      <c r="AN27" s="694"/>
      <c r="AO27" s="694"/>
      <c r="AP27" s="694"/>
      <c r="AQ27" s="694"/>
      <c r="AR27" s="755"/>
      <c r="AS27" s="755"/>
      <c r="AT27" s="755"/>
      <c r="AU27" s="755"/>
      <c r="AV27" s="755"/>
      <c r="AW27" s="755"/>
      <c r="AX27" s="755"/>
      <c r="AY27" s="755"/>
      <c r="AZ27" s="755"/>
      <c r="BA27" s="755"/>
      <c r="BB27" s="755"/>
    </row>
    <row r="28" spans="1:65" ht="16.5" customHeight="1" thickBot="1">
      <c r="A28" s="642"/>
      <c r="B28" s="650" t="s">
        <v>254</v>
      </c>
      <c r="C28" s="651"/>
      <c r="D28" s="651"/>
      <c r="E28" s="652"/>
      <c r="F28" s="443"/>
      <c r="G28" s="669"/>
      <c r="H28" s="670"/>
      <c r="I28" s="670"/>
      <c r="J28" s="670"/>
      <c r="K28" s="671"/>
      <c r="L28" s="740"/>
      <c r="M28" s="741"/>
      <c r="N28" s="742"/>
      <c r="O28" s="749"/>
      <c r="P28" s="750"/>
      <c r="Q28" s="750"/>
      <c r="R28" s="750"/>
      <c r="S28" s="750"/>
      <c r="T28" s="750"/>
      <c r="U28" s="751"/>
      <c r="V28" s="655"/>
      <c r="W28" s="713"/>
      <c r="X28" s="714"/>
      <c r="Y28" s="714"/>
      <c r="Z28" s="714"/>
      <c r="AA28" s="715"/>
      <c r="AB28" s="752" t="s">
        <v>255</v>
      </c>
      <c r="AC28" s="753"/>
      <c r="AD28" s="753"/>
      <c r="AE28" s="753"/>
      <c r="AF28" s="753"/>
      <c r="AG28" s="753"/>
      <c r="AH28" s="753"/>
      <c r="AI28" s="753"/>
      <c r="AJ28" s="753"/>
      <c r="AK28" s="754"/>
      <c r="AL28" s="661"/>
      <c r="AM28" s="694"/>
      <c r="AN28" s="694"/>
      <c r="AO28" s="694"/>
      <c r="AP28" s="694"/>
      <c r="AQ28" s="695"/>
      <c r="AR28" s="755"/>
      <c r="AS28" s="755"/>
      <c r="AT28" s="755"/>
      <c r="AU28" s="755"/>
      <c r="AV28" s="755"/>
      <c r="AW28" s="755"/>
      <c r="AX28" s="755"/>
      <c r="AY28" s="755"/>
      <c r="AZ28" s="755"/>
      <c r="BA28" s="755"/>
      <c r="BB28" s="755"/>
    </row>
    <row r="29" spans="1:65" ht="16.5" customHeight="1" thickBot="1">
      <c r="A29" s="642"/>
      <c r="B29" s="665" t="s">
        <v>256</v>
      </c>
      <c r="C29" s="666"/>
      <c r="D29" s="667" t="s">
        <v>257</v>
      </c>
      <c r="E29" s="668"/>
      <c r="F29" s="443"/>
      <c r="G29" s="669"/>
      <c r="H29" s="670"/>
      <c r="I29" s="670"/>
      <c r="J29" s="670"/>
      <c r="K29" s="671"/>
      <c r="L29" s="734" t="s">
        <v>258</v>
      </c>
      <c r="M29" s="735"/>
      <c r="N29" s="736"/>
      <c r="O29" s="743" t="s">
        <v>259</v>
      </c>
      <c r="P29" s="744"/>
      <c r="Q29" s="744"/>
      <c r="R29" s="744"/>
      <c r="S29" s="744"/>
      <c r="T29" s="744"/>
      <c r="U29" s="745"/>
      <c r="V29" s="655"/>
      <c r="W29" s="713"/>
      <c r="X29" s="714"/>
      <c r="Y29" s="714"/>
      <c r="Z29" s="714"/>
      <c r="AA29" s="715"/>
      <c r="AB29" s="752" t="s">
        <v>260</v>
      </c>
      <c r="AC29" s="753"/>
      <c r="AD29" s="753"/>
      <c r="AE29" s="753"/>
      <c r="AF29" s="753"/>
      <c r="AG29" s="753"/>
      <c r="AH29" s="753"/>
      <c r="AI29" s="753"/>
      <c r="AJ29" s="753"/>
      <c r="AK29" s="754"/>
      <c r="AL29" s="661"/>
      <c r="AM29" s="694" t="s">
        <v>261</v>
      </c>
      <c r="AN29" s="694"/>
      <c r="AO29" s="694"/>
      <c r="AP29" s="756"/>
      <c r="AQ29" s="757" t="s">
        <v>262</v>
      </c>
      <c r="AR29" s="757"/>
      <c r="AS29" s="393" t="s">
        <v>263</v>
      </c>
      <c r="AT29" s="760" t="s">
        <v>264</v>
      </c>
      <c r="AU29" s="760"/>
      <c r="AV29" s="760"/>
      <c r="AW29" s="760"/>
      <c r="AX29" s="760"/>
      <c r="AY29" s="760"/>
      <c r="AZ29" s="760"/>
      <c r="BA29" s="760"/>
      <c r="BB29" s="761"/>
      <c r="BC29" s="394"/>
      <c r="BD29" s="207"/>
      <c r="BE29" s="207"/>
      <c r="BF29" s="207"/>
      <c r="BG29" s="207"/>
      <c r="BH29" s="207"/>
      <c r="BI29" s="207"/>
      <c r="BJ29" s="207"/>
      <c r="BK29" s="207"/>
      <c r="BL29" s="207"/>
      <c r="BM29" s="207"/>
    </row>
    <row r="30" spans="1:65" ht="12" customHeight="1" thickBot="1">
      <c r="A30" s="642"/>
      <c r="B30" s="373" t="s">
        <v>265</v>
      </c>
      <c r="C30" s="372" t="s">
        <v>266</v>
      </c>
      <c r="D30" s="473" t="s">
        <v>267</v>
      </c>
      <c r="E30" s="472" t="s">
        <v>268</v>
      </c>
      <c r="F30" s="443"/>
      <c r="G30" s="669"/>
      <c r="H30" s="670"/>
      <c r="I30" s="670"/>
      <c r="J30" s="670"/>
      <c r="K30" s="671"/>
      <c r="L30" s="737"/>
      <c r="M30" s="738"/>
      <c r="N30" s="739"/>
      <c r="O30" s="746"/>
      <c r="P30" s="747"/>
      <c r="Q30" s="747"/>
      <c r="R30" s="747"/>
      <c r="S30" s="747"/>
      <c r="T30" s="747"/>
      <c r="U30" s="748"/>
      <c r="V30" s="655"/>
      <c r="W30" s="713"/>
      <c r="X30" s="714"/>
      <c r="Y30" s="714"/>
      <c r="Z30" s="714"/>
      <c r="AA30" s="715"/>
      <c r="AB30" s="752" t="s">
        <v>269</v>
      </c>
      <c r="AC30" s="753"/>
      <c r="AD30" s="753"/>
      <c r="AE30" s="753"/>
      <c r="AF30" s="753"/>
      <c r="AG30" s="753"/>
      <c r="AH30" s="753"/>
      <c r="AI30" s="753"/>
      <c r="AJ30" s="753"/>
      <c r="AK30" s="754"/>
      <c r="AL30" s="661"/>
      <c r="AM30" s="694"/>
      <c r="AN30" s="694"/>
      <c r="AO30" s="694"/>
      <c r="AP30" s="756"/>
      <c r="AQ30" s="758"/>
      <c r="AR30" s="758"/>
      <c r="AS30" s="395" t="s">
        <v>270</v>
      </c>
      <c r="AT30" s="720" t="s">
        <v>271</v>
      </c>
      <c r="AU30" s="720"/>
      <c r="AV30" s="720"/>
      <c r="AW30" s="720"/>
      <c r="AX30" s="720"/>
      <c r="AY30" s="720"/>
      <c r="AZ30" s="720"/>
      <c r="BA30" s="720"/>
      <c r="BB30" s="721"/>
      <c r="BC30" s="396"/>
    </row>
    <row r="31" spans="1:65" ht="12" customHeight="1" thickBot="1">
      <c r="A31" s="642"/>
      <c r="B31" s="373" t="s">
        <v>272</v>
      </c>
      <c r="C31" s="372" t="s">
        <v>273</v>
      </c>
      <c r="D31" s="473" t="s">
        <v>274</v>
      </c>
      <c r="E31" s="406" t="s">
        <v>275</v>
      </c>
      <c r="F31" s="443"/>
      <c r="G31" s="669"/>
      <c r="H31" s="670"/>
      <c r="I31" s="670"/>
      <c r="J31" s="670"/>
      <c r="K31" s="671"/>
      <c r="L31" s="740"/>
      <c r="M31" s="741"/>
      <c r="N31" s="742"/>
      <c r="O31" s="749"/>
      <c r="P31" s="750"/>
      <c r="Q31" s="750"/>
      <c r="R31" s="750"/>
      <c r="S31" s="750"/>
      <c r="T31" s="750"/>
      <c r="U31" s="751"/>
      <c r="V31" s="655"/>
      <c r="W31" s="716"/>
      <c r="X31" s="717"/>
      <c r="Y31" s="717"/>
      <c r="Z31" s="717"/>
      <c r="AA31" s="718"/>
      <c r="AB31" s="752" t="s">
        <v>276</v>
      </c>
      <c r="AC31" s="753"/>
      <c r="AD31" s="753"/>
      <c r="AE31" s="753"/>
      <c r="AF31" s="753"/>
      <c r="AG31" s="753"/>
      <c r="AH31" s="753"/>
      <c r="AI31" s="753"/>
      <c r="AJ31" s="753"/>
      <c r="AK31" s="754"/>
      <c r="AL31" s="661"/>
      <c r="AM31" s="694"/>
      <c r="AN31" s="694"/>
      <c r="AO31" s="694"/>
      <c r="AP31" s="756"/>
      <c r="AQ31" s="758"/>
      <c r="AR31" s="758"/>
      <c r="AS31" s="395" t="s">
        <v>277</v>
      </c>
      <c r="AT31" s="720" t="s">
        <v>278</v>
      </c>
      <c r="AU31" s="720"/>
      <c r="AV31" s="720"/>
      <c r="AW31" s="720"/>
      <c r="AX31" s="720"/>
      <c r="AY31" s="720"/>
      <c r="AZ31" s="720"/>
      <c r="BA31" s="720"/>
      <c r="BB31" s="721"/>
      <c r="BC31" s="396"/>
    </row>
    <row r="32" spans="1:65" ht="12" customHeight="1" thickBot="1">
      <c r="A32" s="642"/>
      <c r="B32" s="373" t="s">
        <v>279</v>
      </c>
      <c r="C32" s="374" t="s">
        <v>280</v>
      </c>
      <c r="D32" s="473" t="s">
        <v>281</v>
      </c>
      <c r="E32" s="406" t="s">
        <v>282</v>
      </c>
      <c r="F32" s="443"/>
      <c r="G32" s="669"/>
      <c r="H32" s="670"/>
      <c r="I32" s="670"/>
      <c r="J32" s="670"/>
      <c r="K32" s="671"/>
      <c r="L32" s="734" t="s">
        <v>283</v>
      </c>
      <c r="M32" s="735"/>
      <c r="N32" s="736"/>
      <c r="O32" s="743" t="s">
        <v>284</v>
      </c>
      <c r="P32" s="744"/>
      <c r="Q32" s="744"/>
      <c r="R32" s="744"/>
      <c r="S32" s="744"/>
      <c r="T32" s="744"/>
      <c r="U32" s="745"/>
      <c r="V32" s="655"/>
      <c r="W32" s="710" t="s">
        <v>285</v>
      </c>
      <c r="X32" s="711"/>
      <c r="Y32" s="711"/>
      <c r="Z32" s="711"/>
      <c r="AA32" s="712"/>
      <c r="AB32" s="700" t="s">
        <v>286</v>
      </c>
      <c r="AC32" s="701"/>
      <c r="AD32" s="701"/>
      <c r="AE32" s="701"/>
      <c r="AF32" s="701"/>
      <c r="AG32" s="701"/>
      <c r="AH32" s="701"/>
      <c r="AI32" s="701"/>
      <c r="AJ32" s="701"/>
      <c r="AK32" s="702"/>
      <c r="AL32" s="661"/>
      <c r="AM32" s="694"/>
      <c r="AN32" s="694"/>
      <c r="AO32" s="694"/>
      <c r="AP32" s="756"/>
      <c r="AQ32" s="758"/>
      <c r="AR32" s="758"/>
      <c r="AS32" s="395" t="s">
        <v>287</v>
      </c>
      <c r="AT32" s="720" t="s">
        <v>288</v>
      </c>
      <c r="AU32" s="720"/>
      <c r="AV32" s="720"/>
      <c r="AW32" s="720"/>
      <c r="AX32" s="720"/>
      <c r="AY32" s="720"/>
      <c r="AZ32" s="720"/>
      <c r="BA32" s="720"/>
      <c r="BB32" s="721"/>
      <c r="BC32" s="394"/>
      <c r="BD32" s="207"/>
      <c r="BE32" s="207"/>
      <c r="BF32" s="207"/>
      <c r="BG32" s="207"/>
      <c r="BH32" s="207"/>
      <c r="BI32" s="207"/>
      <c r="BJ32" s="207"/>
      <c r="BK32" s="207"/>
      <c r="BL32" s="207"/>
      <c r="BM32" s="207"/>
    </row>
    <row r="33" spans="1:65" ht="12" customHeight="1" thickBot="1">
      <c r="A33" s="642"/>
      <c r="B33" s="373" t="s">
        <v>289</v>
      </c>
      <c r="C33" s="374" t="s">
        <v>290</v>
      </c>
      <c r="D33" s="473" t="s">
        <v>291</v>
      </c>
      <c r="E33" s="406" t="s">
        <v>292</v>
      </c>
      <c r="F33" s="443"/>
      <c r="G33" s="669"/>
      <c r="H33" s="670"/>
      <c r="I33" s="670"/>
      <c r="J33" s="670"/>
      <c r="K33" s="671"/>
      <c r="L33" s="737"/>
      <c r="M33" s="738"/>
      <c r="N33" s="739"/>
      <c r="O33" s="746"/>
      <c r="P33" s="747"/>
      <c r="Q33" s="747"/>
      <c r="R33" s="747"/>
      <c r="S33" s="747"/>
      <c r="T33" s="747"/>
      <c r="U33" s="748"/>
      <c r="V33" s="655"/>
      <c r="W33" s="713"/>
      <c r="X33" s="714"/>
      <c r="Y33" s="714"/>
      <c r="Z33" s="714"/>
      <c r="AA33" s="715"/>
      <c r="AB33" s="700" t="s">
        <v>293</v>
      </c>
      <c r="AC33" s="701"/>
      <c r="AD33" s="701"/>
      <c r="AE33" s="701"/>
      <c r="AF33" s="701"/>
      <c r="AG33" s="701"/>
      <c r="AH33" s="701"/>
      <c r="AI33" s="701"/>
      <c r="AJ33" s="701"/>
      <c r="AK33" s="702"/>
      <c r="AL33" s="661"/>
      <c r="AM33" s="694"/>
      <c r="AN33" s="694"/>
      <c r="AO33" s="694"/>
      <c r="AP33" s="756"/>
      <c r="AQ33" s="758"/>
      <c r="AR33" s="758"/>
      <c r="AS33" s="395" t="s">
        <v>294</v>
      </c>
      <c r="AT33" s="720" t="s">
        <v>295</v>
      </c>
      <c r="AU33" s="720"/>
      <c r="AV33" s="720"/>
      <c r="AW33" s="720"/>
      <c r="AX33" s="720"/>
      <c r="AY33" s="720"/>
      <c r="AZ33" s="720"/>
      <c r="BA33" s="720"/>
      <c r="BB33" s="721"/>
      <c r="BC33" s="396"/>
    </row>
    <row r="34" spans="1:65" ht="12" customHeight="1" thickBot="1">
      <c r="A34" s="642"/>
      <c r="B34" s="373" t="s">
        <v>296</v>
      </c>
      <c r="C34" s="372" t="s">
        <v>297</v>
      </c>
      <c r="D34" s="473" t="s">
        <v>298</v>
      </c>
      <c r="E34" s="406" t="s">
        <v>299</v>
      </c>
      <c r="F34" s="443"/>
      <c r="G34" s="669"/>
      <c r="H34" s="670"/>
      <c r="I34" s="670"/>
      <c r="J34" s="670"/>
      <c r="K34" s="671"/>
      <c r="L34" s="740"/>
      <c r="M34" s="741"/>
      <c r="N34" s="742"/>
      <c r="O34" s="749"/>
      <c r="P34" s="750"/>
      <c r="Q34" s="750"/>
      <c r="R34" s="750"/>
      <c r="S34" s="750"/>
      <c r="T34" s="750"/>
      <c r="U34" s="751"/>
      <c r="V34" s="655"/>
      <c r="W34" s="713"/>
      <c r="X34" s="714"/>
      <c r="Y34" s="714"/>
      <c r="Z34" s="714"/>
      <c r="AA34" s="715"/>
      <c r="AB34" s="700" t="s">
        <v>300</v>
      </c>
      <c r="AC34" s="701"/>
      <c r="AD34" s="701"/>
      <c r="AE34" s="701"/>
      <c r="AF34" s="701"/>
      <c r="AG34" s="701"/>
      <c r="AH34" s="701"/>
      <c r="AI34" s="701"/>
      <c r="AJ34" s="701"/>
      <c r="AK34" s="702"/>
      <c r="AL34" s="661"/>
      <c r="AM34" s="694"/>
      <c r="AN34" s="694"/>
      <c r="AO34" s="694"/>
      <c r="AP34" s="756"/>
      <c r="AQ34" s="759"/>
      <c r="AR34" s="759"/>
      <c r="AS34" s="397" t="s">
        <v>301</v>
      </c>
      <c r="AT34" s="784" t="s">
        <v>302</v>
      </c>
      <c r="AU34" s="784"/>
      <c r="AV34" s="784"/>
      <c r="AW34" s="784"/>
      <c r="AX34" s="784"/>
      <c r="AY34" s="784"/>
      <c r="AZ34" s="784"/>
      <c r="BA34" s="784"/>
      <c r="BB34" s="785"/>
      <c r="BC34" s="396"/>
    </row>
    <row r="35" spans="1:65" ht="12" customHeight="1" thickBot="1">
      <c r="A35" s="642"/>
      <c r="B35" s="373" t="s">
        <v>303</v>
      </c>
      <c r="C35" s="374" t="s">
        <v>304</v>
      </c>
      <c r="D35" s="473" t="s">
        <v>305</v>
      </c>
      <c r="E35" s="406" t="s">
        <v>306</v>
      </c>
      <c r="F35" s="443"/>
      <c r="G35" s="669"/>
      <c r="H35" s="670"/>
      <c r="I35" s="670"/>
      <c r="J35" s="670"/>
      <c r="K35" s="671"/>
      <c r="L35" s="734" t="s">
        <v>307</v>
      </c>
      <c r="M35" s="735"/>
      <c r="N35" s="736"/>
      <c r="O35" s="743" t="s">
        <v>308</v>
      </c>
      <c r="P35" s="744"/>
      <c r="Q35" s="744"/>
      <c r="R35" s="744"/>
      <c r="S35" s="744"/>
      <c r="T35" s="744"/>
      <c r="U35" s="745"/>
      <c r="V35" s="655"/>
      <c r="W35" s="716"/>
      <c r="X35" s="717"/>
      <c r="Y35" s="717"/>
      <c r="Z35" s="717"/>
      <c r="AA35" s="718"/>
      <c r="AB35" s="700" t="s">
        <v>309</v>
      </c>
      <c r="AC35" s="701"/>
      <c r="AD35" s="701"/>
      <c r="AE35" s="701"/>
      <c r="AF35" s="701"/>
      <c r="AG35" s="701"/>
      <c r="AH35" s="701"/>
      <c r="AI35" s="701"/>
      <c r="AJ35" s="701"/>
      <c r="AK35" s="702"/>
      <c r="AL35" s="661"/>
      <c r="AM35" s="786" t="s">
        <v>310</v>
      </c>
      <c r="AN35" s="787"/>
      <c r="AO35" s="787"/>
      <c r="AP35" s="787"/>
      <c r="AQ35" s="787"/>
      <c r="AR35" s="787"/>
      <c r="AS35" s="787"/>
      <c r="AT35" s="788"/>
      <c r="AU35" s="786" t="s">
        <v>311</v>
      </c>
      <c r="AV35" s="787"/>
      <c r="AW35" s="787"/>
      <c r="AX35" s="787"/>
      <c r="AY35" s="787"/>
      <c r="AZ35" s="787"/>
      <c r="BA35" s="787"/>
      <c r="BB35" s="788"/>
      <c r="BC35" s="207"/>
      <c r="BD35" s="207"/>
      <c r="BE35" s="207"/>
      <c r="BF35" s="207"/>
      <c r="BG35" s="207"/>
      <c r="BH35" s="207"/>
      <c r="BI35" s="207"/>
      <c r="BJ35" s="207"/>
      <c r="BK35" s="207"/>
      <c r="BL35" s="207"/>
      <c r="BM35" s="207"/>
    </row>
    <row r="36" spans="1:65" ht="12" customHeight="1" thickBot="1">
      <c r="A36" s="642"/>
      <c r="B36" s="373" t="s">
        <v>312</v>
      </c>
      <c r="C36" s="372" t="s">
        <v>313</v>
      </c>
      <c r="D36" s="473" t="s">
        <v>314</v>
      </c>
      <c r="E36" s="406" t="s">
        <v>315</v>
      </c>
      <c r="F36" s="443"/>
      <c r="G36" s="669"/>
      <c r="H36" s="670"/>
      <c r="I36" s="670"/>
      <c r="J36" s="670"/>
      <c r="K36" s="671"/>
      <c r="L36" s="737"/>
      <c r="M36" s="738"/>
      <c r="N36" s="739"/>
      <c r="O36" s="746"/>
      <c r="P36" s="747"/>
      <c r="Q36" s="747"/>
      <c r="R36" s="747"/>
      <c r="S36" s="747"/>
      <c r="T36" s="747"/>
      <c r="U36" s="748"/>
      <c r="V36" s="655"/>
      <c r="W36" s="703" t="s">
        <v>316</v>
      </c>
      <c r="X36" s="704"/>
      <c r="Y36" s="704"/>
      <c r="Z36" s="704"/>
      <c r="AA36" s="704"/>
      <c r="AB36" s="704"/>
      <c r="AC36" s="704"/>
      <c r="AD36" s="704"/>
      <c r="AE36" s="704"/>
      <c r="AF36" s="704"/>
      <c r="AG36" s="704"/>
      <c r="AH36" s="704"/>
      <c r="AI36" s="704"/>
      <c r="AJ36" s="704"/>
      <c r="AK36" s="705"/>
      <c r="AL36" s="661"/>
      <c r="AM36" s="722" t="s">
        <v>317</v>
      </c>
      <c r="AN36" s="723"/>
      <c r="AO36" s="723"/>
      <c r="AP36" s="723"/>
      <c r="AQ36" s="723"/>
      <c r="AR36" s="723"/>
      <c r="AS36" s="723"/>
      <c r="AT36" s="724"/>
      <c r="AU36" s="728" t="s">
        <v>318</v>
      </c>
      <c r="AV36" s="729"/>
      <c r="AW36" s="729"/>
      <c r="AX36" s="729"/>
      <c r="AY36" s="729"/>
      <c r="AZ36" s="729"/>
      <c r="BA36" s="729"/>
      <c r="BB36" s="730"/>
    </row>
    <row r="37" spans="1:65" ht="12" customHeight="1" thickBot="1">
      <c r="A37" s="642"/>
      <c r="B37" s="373" t="s">
        <v>319</v>
      </c>
      <c r="C37" s="372" t="s">
        <v>320</v>
      </c>
      <c r="D37" s="473" t="s">
        <v>321</v>
      </c>
      <c r="E37" s="406" t="s">
        <v>322</v>
      </c>
      <c r="F37" s="443"/>
      <c r="G37" s="669"/>
      <c r="H37" s="670"/>
      <c r="I37" s="670"/>
      <c r="J37" s="670"/>
      <c r="K37" s="671"/>
      <c r="L37" s="740"/>
      <c r="M37" s="741"/>
      <c r="N37" s="742"/>
      <c r="O37" s="749"/>
      <c r="P37" s="750"/>
      <c r="Q37" s="750"/>
      <c r="R37" s="750"/>
      <c r="S37" s="750"/>
      <c r="T37" s="750"/>
      <c r="U37" s="751"/>
      <c r="V37" s="655"/>
      <c r="W37" s="768"/>
      <c r="X37" s="701"/>
      <c r="Y37" s="701"/>
      <c r="Z37" s="701"/>
      <c r="AA37" s="701"/>
      <c r="AB37" s="701"/>
      <c r="AC37" s="701"/>
      <c r="AD37" s="701"/>
      <c r="AE37" s="701"/>
      <c r="AF37" s="701"/>
      <c r="AG37" s="701"/>
      <c r="AH37" s="701"/>
      <c r="AI37" s="701"/>
      <c r="AJ37" s="701"/>
      <c r="AK37" s="702"/>
      <c r="AL37" s="661"/>
      <c r="AM37" s="725"/>
      <c r="AN37" s="726"/>
      <c r="AO37" s="726"/>
      <c r="AP37" s="726"/>
      <c r="AQ37" s="726"/>
      <c r="AR37" s="726"/>
      <c r="AS37" s="726"/>
      <c r="AT37" s="727"/>
      <c r="AU37" s="728" t="s">
        <v>323</v>
      </c>
      <c r="AV37" s="729"/>
      <c r="AW37" s="729"/>
      <c r="AX37" s="729"/>
      <c r="AY37" s="729"/>
      <c r="AZ37" s="729"/>
      <c r="BA37" s="729"/>
      <c r="BB37" s="730"/>
    </row>
    <row r="38" spans="1:65" ht="12" customHeight="1" thickBot="1">
      <c r="A38" s="642"/>
      <c r="B38" s="373" t="s">
        <v>324</v>
      </c>
      <c r="C38" s="374" t="s">
        <v>325</v>
      </c>
      <c r="D38" s="473" t="s">
        <v>326</v>
      </c>
      <c r="E38" s="406" t="s">
        <v>327</v>
      </c>
      <c r="F38" s="443"/>
      <c r="G38" s="669"/>
      <c r="H38" s="670"/>
      <c r="I38" s="670"/>
      <c r="J38" s="670"/>
      <c r="K38" s="671"/>
      <c r="L38" s="734" t="s">
        <v>328</v>
      </c>
      <c r="M38" s="735"/>
      <c r="N38" s="736"/>
      <c r="O38" s="743" t="s">
        <v>329</v>
      </c>
      <c r="P38" s="744"/>
      <c r="Q38" s="744"/>
      <c r="R38" s="744"/>
      <c r="S38" s="744"/>
      <c r="T38" s="744"/>
      <c r="U38" s="745"/>
      <c r="V38" s="655"/>
      <c r="W38" s="768"/>
      <c r="X38" s="701"/>
      <c r="Y38" s="701"/>
      <c r="Z38" s="701"/>
      <c r="AA38" s="701"/>
      <c r="AB38" s="701"/>
      <c r="AC38" s="701"/>
      <c r="AD38" s="701"/>
      <c r="AE38" s="701"/>
      <c r="AF38" s="701"/>
      <c r="AG38" s="701"/>
      <c r="AH38" s="701"/>
      <c r="AI38" s="701"/>
      <c r="AJ38" s="701"/>
      <c r="AK38" s="702"/>
      <c r="AL38" s="661"/>
      <c r="AM38" s="775" t="s">
        <v>330</v>
      </c>
      <c r="AN38" s="776"/>
      <c r="AO38" s="776"/>
      <c r="AP38" s="777"/>
      <c r="AQ38" s="775" t="s">
        <v>331</v>
      </c>
      <c r="AR38" s="776"/>
      <c r="AS38" s="776"/>
      <c r="AT38" s="777"/>
      <c r="AU38" s="775" t="s">
        <v>332</v>
      </c>
      <c r="AV38" s="776"/>
      <c r="AW38" s="776"/>
      <c r="AX38" s="777"/>
      <c r="AY38" s="775" t="s">
        <v>333</v>
      </c>
      <c r="AZ38" s="776"/>
      <c r="BA38" s="776"/>
      <c r="BB38" s="777"/>
      <c r="BC38" s="207"/>
      <c r="BD38" s="207"/>
      <c r="BE38" s="207"/>
      <c r="BF38" s="207"/>
      <c r="BG38" s="207"/>
      <c r="BH38" s="207"/>
      <c r="BI38" s="207"/>
      <c r="BJ38" s="207"/>
      <c r="BK38" s="207"/>
      <c r="BL38" s="207"/>
      <c r="BM38" s="207"/>
    </row>
    <row r="39" spans="1:65" ht="12" customHeight="1" thickBot="1">
      <c r="A39" s="642"/>
      <c r="B39" s="373" t="s">
        <v>334</v>
      </c>
      <c r="C39" s="374" t="s">
        <v>335</v>
      </c>
      <c r="D39" s="473" t="s">
        <v>336</v>
      </c>
      <c r="E39" s="406" t="s">
        <v>337</v>
      </c>
      <c r="F39" s="443"/>
      <c r="G39" s="669"/>
      <c r="H39" s="670"/>
      <c r="I39" s="670"/>
      <c r="J39" s="670"/>
      <c r="K39" s="671"/>
      <c r="L39" s="737"/>
      <c r="M39" s="738"/>
      <c r="N39" s="739"/>
      <c r="O39" s="746"/>
      <c r="P39" s="747"/>
      <c r="Q39" s="747"/>
      <c r="R39" s="747"/>
      <c r="S39" s="747"/>
      <c r="T39" s="747"/>
      <c r="U39" s="748"/>
      <c r="V39" s="655"/>
      <c r="W39" s="778"/>
      <c r="X39" s="779"/>
      <c r="Y39" s="779"/>
      <c r="Z39" s="779"/>
      <c r="AA39" s="779"/>
      <c r="AB39" s="779"/>
      <c r="AC39" s="779"/>
      <c r="AD39" s="779"/>
      <c r="AE39" s="779"/>
      <c r="AF39" s="779"/>
      <c r="AG39" s="779"/>
      <c r="AH39" s="779"/>
      <c r="AI39" s="779"/>
      <c r="AJ39" s="779"/>
      <c r="AK39" s="780"/>
      <c r="AL39" s="661"/>
      <c r="AM39" s="762" t="s">
        <v>338</v>
      </c>
      <c r="AN39" s="763"/>
      <c r="AO39" s="763"/>
      <c r="AP39" s="763"/>
      <c r="AQ39" s="763"/>
      <c r="AR39" s="763"/>
      <c r="AS39" s="763"/>
      <c r="AT39" s="763"/>
      <c r="AU39" s="763"/>
      <c r="AV39" s="763"/>
      <c r="AW39" s="763"/>
      <c r="AX39" s="763"/>
      <c r="AY39" s="763"/>
      <c r="AZ39" s="763"/>
      <c r="BA39" s="763"/>
      <c r="BB39" s="764"/>
    </row>
    <row r="40" spans="1:65" ht="12" customHeight="1" thickBot="1">
      <c r="A40" s="642"/>
      <c r="B40" s="373" t="s">
        <v>339</v>
      </c>
      <c r="C40" s="374" t="s">
        <v>340</v>
      </c>
      <c r="D40" s="473" t="s">
        <v>341</v>
      </c>
      <c r="E40" s="406" t="s">
        <v>342</v>
      </c>
      <c r="F40" s="443"/>
      <c r="G40" s="731"/>
      <c r="H40" s="732"/>
      <c r="I40" s="732"/>
      <c r="J40" s="732"/>
      <c r="K40" s="733"/>
      <c r="L40" s="769"/>
      <c r="M40" s="770"/>
      <c r="N40" s="771"/>
      <c r="O40" s="772"/>
      <c r="P40" s="773"/>
      <c r="Q40" s="773"/>
      <c r="R40" s="773"/>
      <c r="S40" s="773"/>
      <c r="T40" s="773"/>
      <c r="U40" s="774"/>
      <c r="V40" s="656"/>
      <c r="W40" s="781"/>
      <c r="X40" s="782"/>
      <c r="Y40" s="782"/>
      <c r="Z40" s="782"/>
      <c r="AA40" s="782"/>
      <c r="AB40" s="782"/>
      <c r="AC40" s="782"/>
      <c r="AD40" s="782"/>
      <c r="AE40" s="782"/>
      <c r="AF40" s="782"/>
      <c r="AG40" s="782"/>
      <c r="AH40" s="782"/>
      <c r="AI40" s="782"/>
      <c r="AJ40" s="782"/>
      <c r="AK40" s="783"/>
      <c r="AL40" s="661"/>
      <c r="AM40" s="765" t="s">
        <v>343</v>
      </c>
      <c r="AN40" s="766"/>
      <c r="AO40" s="766"/>
      <c r="AP40" s="766"/>
      <c r="AQ40" s="766"/>
      <c r="AR40" s="766"/>
      <c r="AS40" s="766"/>
      <c r="AT40" s="766"/>
      <c r="AU40" s="766"/>
      <c r="AV40" s="766"/>
      <c r="AW40" s="766"/>
      <c r="AX40" s="766"/>
      <c r="AY40" s="766"/>
      <c r="AZ40" s="766"/>
      <c r="BA40" s="766"/>
      <c r="BB40" s="767"/>
    </row>
    <row r="41" spans="1:65" ht="12" customHeight="1" thickBot="1">
      <c r="B41" s="373" t="s">
        <v>344</v>
      </c>
      <c r="C41" s="372" t="s">
        <v>345</v>
      </c>
      <c r="D41" s="473" t="s">
        <v>346</v>
      </c>
      <c r="E41" s="406" t="s">
        <v>347</v>
      </c>
      <c r="F41" s="443"/>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row>
    <row r="42" spans="1:65" ht="12" customHeight="1" thickBot="1">
      <c r="B42" s="373" t="s">
        <v>348</v>
      </c>
      <c r="C42" s="372" t="s">
        <v>349</v>
      </c>
      <c r="D42" s="473" t="s">
        <v>350</v>
      </c>
      <c r="E42" s="370" t="s">
        <v>351</v>
      </c>
      <c r="F42" s="443"/>
    </row>
    <row r="43" spans="1:65" ht="12" customHeight="1" thickBot="1">
      <c r="B43" s="373" t="s">
        <v>352</v>
      </c>
      <c r="C43" s="372" t="s">
        <v>353</v>
      </c>
      <c r="D43" s="473" t="s">
        <v>354</v>
      </c>
      <c r="E43" s="370" t="s">
        <v>355</v>
      </c>
    </row>
    <row r="44" spans="1:65" ht="12" customHeight="1" thickBot="1">
      <c r="B44" s="373" t="s">
        <v>356</v>
      </c>
      <c r="C44" s="372" t="s">
        <v>357</v>
      </c>
      <c r="D44" s="473" t="s">
        <v>358</v>
      </c>
      <c r="E44" s="370" t="s">
        <v>359</v>
      </c>
    </row>
    <row r="45" spans="1:65" ht="12" customHeight="1" thickBot="1">
      <c r="B45" s="373" t="s">
        <v>360</v>
      </c>
      <c r="C45" s="372" t="s">
        <v>361</v>
      </c>
      <c r="D45" s="473" t="s">
        <v>362</v>
      </c>
      <c r="E45" s="370" t="s">
        <v>363</v>
      </c>
    </row>
    <row r="46" spans="1:65" ht="12" customHeight="1" thickBot="1">
      <c r="B46" s="373" t="s">
        <v>364</v>
      </c>
      <c r="C46" s="372" t="s">
        <v>365</v>
      </c>
      <c r="D46" s="473" t="s">
        <v>366</v>
      </c>
      <c r="E46" s="370" t="s">
        <v>367</v>
      </c>
    </row>
    <row r="47" spans="1:65" ht="12" customHeight="1" thickBot="1">
      <c r="B47" s="373" t="s">
        <v>368</v>
      </c>
      <c r="C47" s="372" t="s">
        <v>369</v>
      </c>
      <c r="D47" s="473" t="s">
        <v>370</v>
      </c>
      <c r="E47" s="370" t="s">
        <v>371</v>
      </c>
    </row>
    <row r="48" spans="1:65" ht="12" customHeight="1" thickBot="1">
      <c r="B48" s="373" t="s">
        <v>372</v>
      </c>
      <c r="C48" s="372" t="s">
        <v>373</v>
      </c>
      <c r="D48" s="473" t="s">
        <v>374</v>
      </c>
      <c r="E48" s="370" t="s">
        <v>375</v>
      </c>
    </row>
    <row r="49" spans="2:5" ht="12" customHeight="1" thickBot="1">
      <c r="B49" s="373" t="s">
        <v>376</v>
      </c>
      <c r="C49" s="372" t="s">
        <v>377</v>
      </c>
      <c r="D49" s="473" t="s">
        <v>378</v>
      </c>
      <c r="E49" s="370" t="s">
        <v>379</v>
      </c>
    </row>
    <row r="50" spans="2:5" ht="12" customHeight="1" thickBot="1">
      <c r="B50" s="373" t="s">
        <v>380</v>
      </c>
      <c r="C50" s="372" t="s">
        <v>381</v>
      </c>
      <c r="D50" s="473" t="s">
        <v>382</v>
      </c>
      <c r="E50" s="370" t="s">
        <v>383</v>
      </c>
    </row>
    <row r="51" spans="2:5" ht="12" customHeight="1" thickBot="1">
      <c r="B51" s="373" t="s">
        <v>384</v>
      </c>
      <c r="C51" s="372" t="s">
        <v>385</v>
      </c>
      <c r="D51" s="473" t="s">
        <v>386</v>
      </c>
      <c r="E51" s="370" t="s">
        <v>387</v>
      </c>
    </row>
    <row r="52" spans="2:5" ht="12" customHeight="1" thickBot="1">
      <c r="B52" s="373" t="s">
        <v>388</v>
      </c>
      <c r="C52" s="372" t="s">
        <v>389</v>
      </c>
      <c r="D52" s="473" t="s">
        <v>390</v>
      </c>
      <c r="E52" s="370" t="s">
        <v>391</v>
      </c>
    </row>
    <row r="53" spans="2:5" ht="12" customHeight="1" thickBot="1">
      <c r="B53" s="373" t="s">
        <v>392</v>
      </c>
      <c r="C53" s="372" t="s">
        <v>393</v>
      </c>
      <c r="D53" s="473" t="s">
        <v>394</v>
      </c>
      <c r="E53" s="370" t="s">
        <v>395</v>
      </c>
    </row>
    <row r="54" spans="2:5" ht="12" customHeight="1" thickBot="1">
      <c r="B54" s="373" t="s">
        <v>396</v>
      </c>
      <c r="C54" s="372" t="s">
        <v>397</v>
      </c>
      <c r="D54" s="475" t="s">
        <v>398</v>
      </c>
      <c r="E54" s="370" t="s">
        <v>399</v>
      </c>
    </row>
    <row r="55" spans="2:5" ht="11.25" customHeight="1" thickBot="1">
      <c r="B55" s="373" t="s">
        <v>400</v>
      </c>
      <c r="C55" s="372" t="s">
        <v>401</v>
      </c>
      <c r="D55" s="473" t="s">
        <v>402</v>
      </c>
      <c r="E55" s="406" t="s">
        <v>403</v>
      </c>
    </row>
    <row r="56" spans="2:5" ht="11.25" customHeight="1" thickBot="1">
      <c r="B56" s="373" t="s">
        <v>404</v>
      </c>
      <c r="C56" s="372" t="s">
        <v>405</v>
      </c>
      <c r="D56" s="473" t="s">
        <v>406</v>
      </c>
      <c r="E56" s="370" t="s">
        <v>407</v>
      </c>
    </row>
    <row r="57" spans="2:5" ht="11.25" customHeight="1" thickBot="1">
      <c r="B57" s="373" t="s">
        <v>408</v>
      </c>
      <c r="C57" s="372" t="s">
        <v>409</v>
      </c>
      <c r="D57" s="473" t="s">
        <v>410</v>
      </c>
      <c r="E57" s="370" t="s">
        <v>411</v>
      </c>
    </row>
    <row r="58" spans="2:5" ht="11.25" customHeight="1" thickBot="1">
      <c r="B58" s="373" t="s">
        <v>412</v>
      </c>
      <c r="C58" s="372" t="s">
        <v>413</v>
      </c>
      <c r="D58" s="473" t="s">
        <v>414</v>
      </c>
      <c r="E58" s="370" t="s">
        <v>415</v>
      </c>
    </row>
    <row r="59" spans="2:5" ht="11.25" customHeight="1" thickBot="1">
      <c r="B59" s="373" t="s">
        <v>416</v>
      </c>
      <c r="C59" s="372" t="s">
        <v>417</v>
      </c>
      <c r="D59" s="473" t="s">
        <v>418</v>
      </c>
      <c r="E59" s="406" t="s">
        <v>419</v>
      </c>
    </row>
    <row r="60" spans="2:5" ht="11.25" customHeight="1" thickBot="1">
      <c r="B60" s="373" t="s">
        <v>420</v>
      </c>
      <c r="C60" s="372" t="s">
        <v>421</v>
      </c>
      <c r="D60" s="475" t="s">
        <v>422</v>
      </c>
      <c r="E60" s="406" t="s">
        <v>423</v>
      </c>
    </row>
    <row r="61" spans="2:5" ht="11.25" customHeight="1" thickBot="1">
      <c r="B61" s="373" t="s">
        <v>424</v>
      </c>
      <c r="C61" s="372" t="s">
        <v>425</v>
      </c>
      <c r="D61" s="473" t="s">
        <v>426</v>
      </c>
      <c r="E61" s="406" t="s">
        <v>427</v>
      </c>
    </row>
    <row r="62" spans="2:5" ht="11.25" customHeight="1" thickBot="1">
      <c r="B62" s="373" t="s">
        <v>428</v>
      </c>
      <c r="C62" s="372" t="s">
        <v>429</v>
      </c>
      <c r="D62" s="473" t="s">
        <v>430</v>
      </c>
      <c r="E62" s="406" t="s">
        <v>431</v>
      </c>
    </row>
    <row r="63" spans="2:5" ht="11.25" customHeight="1" thickBot="1">
      <c r="B63" s="373" t="s">
        <v>432</v>
      </c>
      <c r="C63" s="372" t="s">
        <v>433</v>
      </c>
      <c r="D63" s="473" t="s">
        <v>434</v>
      </c>
      <c r="E63" s="406" t="s">
        <v>435</v>
      </c>
    </row>
    <row r="64" spans="2:5" ht="11.25" customHeight="1" thickBot="1">
      <c r="B64" s="373" t="s">
        <v>436</v>
      </c>
      <c r="C64" s="372" t="s">
        <v>437</v>
      </c>
      <c r="D64" s="473" t="s">
        <v>438</v>
      </c>
      <c r="E64" s="406" t="s">
        <v>439</v>
      </c>
    </row>
    <row r="65" spans="2:5" ht="11.25" customHeight="1" thickBot="1">
      <c r="B65" s="373" t="s">
        <v>440</v>
      </c>
      <c r="C65" s="372" t="s">
        <v>441</v>
      </c>
      <c r="D65" s="473" t="s">
        <v>442</v>
      </c>
      <c r="E65" s="370"/>
    </row>
    <row r="66" spans="2:5" ht="11.25" customHeight="1" thickBot="1">
      <c r="B66" s="373" t="s">
        <v>443</v>
      </c>
      <c r="C66" s="372" t="s">
        <v>444</v>
      </c>
      <c r="D66" s="475" t="s">
        <v>445</v>
      </c>
      <c r="E66" s="370"/>
    </row>
    <row r="67" spans="2:5" ht="13.5" thickBot="1">
      <c r="B67" s="373" t="s">
        <v>446</v>
      </c>
      <c r="C67" s="372" t="s">
        <v>447</v>
      </c>
      <c r="D67" s="473" t="s">
        <v>448</v>
      </c>
      <c r="E67" s="370"/>
    </row>
    <row r="68" spans="2:5" ht="13.5" thickBot="1">
      <c r="B68" s="373" t="s">
        <v>449</v>
      </c>
      <c r="C68" s="372" t="s">
        <v>450</v>
      </c>
      <c r="D68" s="473" t="s">
        <v>451</v>
      </c>
      <c r="E68" s="370"/>
    </row>
    <row r="69" spans="2:5" ht="13.5" thickBot="1">
      <c r="B69" s="373" t="s">
        <v>452</v>
      </c>
      <c r="C69" s="372" t="s">
        <v>453</v>
      </c>
      <c r="D69" s="473" t="s">
        <v>454</v>
      </c>
      <c r="E69" s="370"/>
    </row>
    <row r="70" spans="2:5" ht="13.5" thickBot="1">
      <c r="B70" s="369" t="s">
        <v>455</v>
      </c>
      <c r="C70" s="368" t="s">
        <v>456</v>
      </c>
      <c r="D70" s="475" t="s">
        <v>457</v>
      </c>
      <c r="E70" s="366"/>
    </row>
  </sheetData>
  <mergeCells count="115">
    <mergeCell ref="B28:E28"/>
    <mergeCell ref="D29:E29"/>
    <mergeCell ref="B29:C29"/>
    <mergeCell ref="AM39:BB39"/>
    <mergeCell ref="AM40:BB40"/>
    <mergeCell ref="W37:AK37"/>
    <mergeCell ref="AU37:BB37"/>
    <mergeCell ref="L38:N40"/>
    <mergeCell ref="O38:U40"/>
    <mergeCell ref="W38:AK38"/>
    <mergeCell ref="AM38:AP38"/>
    <mergeCell ref="AQ38:AT38"/>
    <mergeCell ref="AU38:AX38"/>
    <mergeCell ref="AY38:BB38"/>
    <mergeCell ref="W39:AK40"/>
    <mergeCell ref="AB33:AK33"/>
    <mergeCell ref="AT33:BB33"/>
    <mergeCell ref="AB34:AK34"/>
    <mergeCell ref="AT34:BB34"/>
    <mergeCell ref="L35:N37"/>
    <mergeCell ref="O35:U37"/>
    <mergeCell ref="AB35:AK35"/>
    <mergeCell ref="AM35:AT35"/>
    <mergeCell ref="AU35:BB35"/>
    <mergeCell ref="W36:AK36"/>
    <mergeCell ref="AM36:AT37"/>
    <mergeCell ref="AU36:BB36"/>
    <mergeCell ref="AZ25:BB25"/>
    <mergeCell ref="G26:K40"/>
    <mergeCell ref="L26:N28"/>
    <mergeCell ref="O26:U28"/>
    <mergeCell ref="W26:AA31"/>
    <mergeCell ref="AB26:AK26"/>
    <mergeCell ref="AR26:BB28"/>
    <mergeCell ref="AB27:AK27"/>
    <mergeCell ref="AB28:AK28"/>
    <mergeCell ref="L29:N31"/>
    <mergeCell ref="O29:U31"/>
    <mergeCell ref="AB29:AK29"/>
    <mergeCell ref="AM29:AP34"/>
    <mergeCell ref="AQ29:AR34"/>
    <mergeCell ref="AT29:BB29"/>
    <mergeCell ref="AB30:AK30"/>
    <mergeCell ref="AT30:BB30"/>
    <mergeCell ref="AB31:AK31"/>
    <mergeCell ref="AT31:BB31"/>
    <mergeCell ref="L32:N34"/>
    <mergeCell ref="O32:U34"/>
    <mergeCell ref="W32:AA35"/>
    <mergeCell ref="AB32:AK32"/>
    <mergeCell ref="AT32:BB32"/>
    <mergeCell ref="AB21:AK21"/>
    <mergeCell ref="AB22:AK22"/>
    <mergeCell ref="AR22:AW22"/>
    <mergeCell ref="AX22:AY22"/>
    <mergeCell ref="AZ22:BB22"/>
    <mergeCell ref="L23:U25"/>
    <mergeCell ref="AB23:AK23"/>
    <mergeCell ref="AR23:BB24"/>
    <mergeCell ref="G18:K25"/>
    <mergeCell ref="L18:U19"/>
    <mergeCell ref="W18:AK19"/>
    <mergeCell ref="AR19:AT19"/>
    <mergeCell ref="AU19:AW19"/>
    <mergeCell ref="AX19:BB19"/>
    <mergeCell ref="L20:U22"/>
    <mergeCell ref="W20:AA25"/>
    <mergeCell ref="AB20:AK20"/>
    <mergeCell ref="AR20:BB21"/>
    <mergeCell ref="AB24:AK24"/>
    <mergeCell ref="AB25:AK25"/>
    <mergeCell ref="AR25:AY25"/>
    <mergeCell ref="AM6:AR13"/>
    <mergeCell ref="AS6:BB6"/>
    <mergeCell ref="AS7:BB7"/>
    <mergeCell ref="AB8:AK9"/>
    <mergeCell ref="AS8:BB8"/>
    <mergeCell ref="AS9:BB9"/>
    <mergeCell ref="AB10:AK13"/>
    <mergeCell ref="AS10:BB10"/>
    <mergeCell ref="AS11:BB11"/>
    <mergeCell ref="AS12:BB12"/>
    <mergeCell ref="L14:U15"/>
    <mergeCell ref="W14:AA17"/>
    <mergeCell ref="AB14:AK17"/>
    <mergeCell ref="AM14:AQ28"/>
    <mergeCell ref="AR14:BB14"/>
    <mergeCell ref="AR15:AT15"/>
    <mergeCell ref="AU15:BB15"/>
    <mergeCell ref="L16:U17"/>
    <mergeCell ref="AR16:BB18"/>
    <mergeCell ref="B1:D2"/>
    <mergeCell ref="E1:BB1"/>
    <mergeCell ref="E2:AT2"/>
    <mergeCell ref="AU2:BB2"/>
    <mergeCell ref="A3:A40"/>
    <mergeCell ref="B3:BB3"/>
    <mergeCell ref="B4:E4"/>
    <mergeCell ref="G4:BB4"/>
    <mergeCell ref="B5:E5"/>
    <mergeCell ref="G5:U5"/>
    <mergeCell ref="V5:V40"/>
    <mergeCell ref="W5:AK5"/>
    <mergeCell ref="AL5:AL40"/>
    <mergeCell ref="AM5:BB5"/>
    <mergeCell ref="B6:C6"/>
    <mergeCell ref="D6:E6"/>
    <mergeCell ref="G6:K11"/>
    <mergeCell ref="L6:U11"/>
    <mergeCell ref="W6:AA9"/>
    <mergeCell ref="AB6:AK7"/>
    <mergeCell ref="W10:AA13"/>
    <mergeCell ref="G12:K17"/>
    <mergeCell ref="L12:U13"/>
    <mergeCell ref="AS13:BB13"/>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DY475"/>
  <sheetViews>
    <sheetView showGridLines="0" tabSelected="1" zoomScale="68" zoomScaleNormal="26" workbookViewId="0">
      <selection activeCell="E11" sqref="E11:E16"/>
    </sheetView>
  </sheetViews>
  <sheetFormatPr defaultColWidth="11.42578125" defaultRowHeight="18.75" customHeight="1"/>
  <cols>
    <col min="1" max="1" width="1.42578125" style="311" customWidth="1"/>
    <col min="2" max="2" width="5.42578125" style="311" customWidth="1"/>
    <col min="3" max="3" width="8.42578125" style="311" customWidth="1"/>
    <col min="4" max="4" width="25.7109375" style="311" customWidth="1"/>
    <col min="5" max="6" width="30" style="311" customWidth="1"/>
    <col min="7" max="7" width="17.7109375" style="311" customWidth="1"/>
    <col min="8" max="8" width="21.42578125" style="311" customWidth="1"/>
    <col min="9" max="9" width="26.28515625" style="311" customWidth="1"/>
    <col min="10" max="10" width="38.42578125" style="311" customWidth="1"/>
    <col min="11" max="11" width="22" style="311" customWidth="1"/>
    <col min="12" max="12" width="46.140625" style="311" customWidth="1"/>
    <col min="13" max="13" width="29.42578125" style="311" customWidth="1"/>
    <col min="14" max="14" width="21.28515625" style="311" customWidth="1"/>
    <col min="15" max="15" width="22.7109375" style="311" customWidth="1"/>
    <col min="16" max="16" width="1.28515625" style="311" customWidth="1"/>
    <col min="17" max="17" width="19.85546875" style="311" customWidth="1"/>
    <col min="18" max="18" width="12" style="311" customWidth="1"/>
    <col min="19" max="19" width="12.85546875" style="311" customWidth="1"/>
    <col min="20" max="20" width="17" style="311" customWidth="1"/>
    <col min="21" max="21" width="11.7109375" style="311" customWidth="1"/>
    <col min="22" max="22" width="17.85546875" style="311" customWidth="1"/>
    <col min="23" max="23" width="1.42578125" style="311" customWidth="1"/>
    <col min="24" max="24" width="44.85546875" style="311" customWidth="1"/>
    <col min="25" max="25" width="21.140625" style="311" customWidth="1"/>
    <col min="26" max="26" width="17" style="311" customWidth="1"/>
    <col min="27" max="36" width="10.140625" style="311" customWidth="1"/>
    <col min="37" max="37" width="14.28515625" style="311" customWidth="1"/>
    <col min="38" max="39" width="15.140625" style="311" customWidth="1"/>
    <col min="40" max="40" width="17.85546875" style="311" hidden="1" customWidth="1"/>
    <col min="41" max="41" width="19.42578125" style="311" hidden="1" customWidth="1"/>
    <col min="42" max="45" width="17.85546875" style="311" hidden="1" customWidth="1"/>
    <col min="46" max="46" width="42" style="311" customWidth="1"/>
    <col min="47" max="47" width="19.28515625" style="311" customWidth="1"/>
    <col min="48" max="48" width="34" style="311" customWidth="1"/>
    <col min="49" max="50" width="27.7109375" style="311" customWidth="1"/>
    <col min="51" max="51" width="2.140625" style="247" customWidth="1"/>
    <col min="52" max="52" width="15" style="311" customWidth="1"/>
    <col min="53" max="53" width="15.42578125" style="311" customWidth="1"/>
    <col min="54" max="55" width="13.140625" style="311" customWidth="1"/>
    <col min="56" max="56" width="15.42578125" style="311" customWidth="1"/>
    <col min="57" max="57" width="17" style="311" customWidth="1"/>
    <col min="58" max="59" width="1.7109375" style="247" customWidth="1"/>
    <col min="60" max="60" width="8" style="249" customWidth="1"/>
    <col min="61" max="65" width="16" style="311" customWidth="1"/>
    <col min="66" max="66" width="1.7109375" style="311" customWidth="1"/>
    <col min="67" max="67" width="39.7109375" style="311" customWidth="1"/>
    <col min="68" max="72" width="19" style="311" customWidth="1"/>
    <col min="73" max="73" width="1.7109375" style="311" customWidth="1"/>
    <col min="74" max="74" width="47.28515625" style="311" customWidth="1"/>
    <col min="75" max="76" width="23.42578125" style="311" customWidth="1"/>
    <col min="77" max="77" width="1.7109375" style="311" customWidth="1"/>
    <col min="78" max="97" width="8.42578125" style="311" customWidth="1"/>
    <col min="98" max="98" width="19.85546875" style="311" customWidth="1"/>
    <col min="99" max="99" width="1.7109375" style="311" customWidth="1"/>
    <col min="100" max="123" width="8.42578125" style="311" customWidth="1"/>
    <col min="124" max="124" width="19.7109375" style="311" customWidth="1"/>
    <col min="125" max="125" width="1.42578125" style="311" customWidth="1"/>
    <col min="126" max="126" width="18.42578125" style="311" customWidth="1"/>
    <col min="127" max="127" width="36.7109375" style="311" customWidth="1"/>
    <col min="128" max="128" width="19.140625" style="311" customWidth="1"/>
    <col min="129" max="129" width="13.85546875" style="311" customWidth="1"/>
    <col min="130" max="16384" width="11.42578125" style="311"/>
  </cols>
  <sheetData>
    <row r="1" spans="1:129" ht="39" customHeight="1">
      <c r="B1" s="1256"/>
      <c r="C1" s="1256"/>
      <c r="D1" s="1256"/>
      <c r="E1" s="1256"/>
      <c r="F1" s="1257" t="s">
        <v>0</v>
      </c>
      <c r="G1" s="1257"/>
      <c r="H1" s="1257"/>
      <c r="I1" s="1257"/>
      <c r="J1" s="1257"/>
      <c r="K1" s="1257"/>
      <c r="L1" s="1257"/>
      <c r="M1" s="1257"/>
      <c r="N1" s="1257"/>
      <c r="O1" s="1257"/>
      <c r="P1" s="1257"/>
      <c r="Q1" s="1257"/>
      <c r="R1" s="1257"/>
      <c r="S1" s="1257"/>
      <c r="T1" s="1257"/>
      <c r="U1" s="1257"/>
      <c r="V1" s="1257"/>
      <c r="W1" s="1257"/>
      <c r="X1" s="1257"/>
      <c r="Y1" s="1257"/>
      <c r="Z1" s="1257"/>
      <c r="AA1" s="1257"/>
      <c r="AB1" s="1257"/>
      <c r="AC1" s="1257"/>
      <c r="AD1" s="1257"/>
      <c r="AE1" s="1257"/>
      <c r="AF1" s="1257"/>
      <c r="AG1" s="1257"/>
      <c r="AH1" s="1257"/>
      <c r="AI1" s="1257"/>
      <c r="AJ1" s="1257"/>
      <c r="AK1" s="1257"/>
      <c r="AL1" s="1257"/>
      <c r="AM1" s="1257"/>
      <c r="AN1" s="1257"/>
      <c r="AO1" s="1257"/>
      <c r="AP1" s="1257"/>
      <c r="AQ1" s="1257"/>
      <c r="AR1" s="1257"/>
      <c r="AS1" s="1257"/>
      <c r="AT1" s="1257"/>
      <c r="AU1" s="1257"/>
      <c r="AV1" s="1257"/>
      <c r="AW1" s="1257"/>
      <c r="AX1" s="1257"/>
      <c r="AY1" s="1257"/>
      <c r="AZ1" s="1257"/>
      <c r="BA1" s="1257"/>
      <c r="BB1" s="1257"/>
      <c r="BC1" s="1257"/>
      <c r="BD1" s="1257"/>
      <c r="BE1" s="1257"/>
      <c r="BF1" s="1257"/>
      <c r="BG1" s="1257"/>
      <c r="BH1" s="1257"/>
      <c r="BI1" s="1257"/>
      <c r="BJ1" s="1257"/>
      <c r="BK1" s="1257"/>
      <c r="BL1" s="1257"/>
      <c r="BM1" s="1257"/>
      <c r="BN1" s="1257"/>
      <c r="BO1" s="1257"/>
      <c r="BP1" s="1257"/>
      <c r="BQ1" s="1257"/>
      <c r="BR1" s="1257"/>
      <c r="BS1" s="1257"/>
      <c r="BT1" s="1257"/>
      <c r="BU1" s="1257"/>
      <c r="BV1" s="1257"/>
      <c r="BW1" s="1257"/>
      <c r="BX1" s="1257"/>
      <c r="BY1" s="1257"/>
      <c r="BZ1" s="1257"/>
      <c r="CA1" s="1257"/>
      <c r="CB1" s="1257"/>
      <c r="CC1" s="1257"/>
      <c r="CD1" s="1257"/>
      <c r="CE1" s="1257"/>
      <c r="CF1" s="1257"/>
      <c r="CG1" s="1257"/>
      <c r="CH1" s="1257"/>
      <c r="CI1" s="1257"/>
      <c r="CJ1" s="1257"/>
      <c r="CK1" s="1257"/>
      <c r="CL1" s="1257"/>
      <c r="CM1" s="1257"/>
      <c r="CN1" s="1257"/>
      <c r="CO1" s="1257"/>
      <c r="CP1" s="1257"/>
      <c r="CQ1" s="1257"/>
      <c r="CR1" s="1257"/>
      <c r="CS1" s="1257"/>
      <c r="CT1" s="1257"/>
      <c r="CU1" s="1257"/>
      <c r="CV1" s="1257"/>
      <c r="CW1" s="1257"/>
      <c r="CX1" s="1257"/>
      <c r="CY1" s="1257"/>
      <c r="CZ1" s="1257"/>
      <c r="DA1" s="1257"/>
      <c r="DB1" s="1257"/>
      <c r="DC1" s="1257"/>
      <c r="DD1" s="1257"/>
      <c r="DE1" s="1257"/>
      <c r="DF1" s="1257"/>
      <c r="DG1" s="1257"/>
      <c r="DH1" s="1257"/>
      <c r="DI1" s="1257"/>
      <c r="DJ1" s="1257"/>
      <c r="DK1" s="1257"/>
      <c r="DL1" s="1257"/>
      <c r="DM1" s="1257"/>
      <c r="DN1" s="1257"/>
      <c r="DO1" s="1257"/>
      <c r="DP1" s="1257"/>
      <c r="DQ1" s="1257"/>
      <c r="DR1" s="1257"/>
      <c r="DS1" s="1257"/>
      <c r="DT1" s="1257"/>
      <c r="DU1" s="1257"/>
      <c r="DV1" s="1257"/>
      <c r="DW1" s="1257"/>
      <c r="DX1" s="1257"/>
      <c r="DY1" s="1257"/>
    </row>
    <row r="2" spans="1:129" ht="45.75" customHeight="1">
      <c r="B2" s="1256"/>
      <c r="C2" s="1256"/>
      <c r="D2" s="1256"/>
      <c r="E2" s="1256"/>
      <c r="F2" s="1257" t="s">
        <v>458</v>
      </c>
      <c r="G2" s="1257"/>
      <c r="H2" s="1257"/>
      <c r="I2" s="1257"/>
      <c r="J2" s="1257"/>
      <c r="K2" s="1257"/>
      <c r="L2" s="1257"/>
      <c r="M2" s="1257"/>
      <c r="N2" s="1257"/>
      <c r="O2" s="1257"/>
      <c r="P2" s="1257"/>
      <c r="Q2" s="1257"/>
      <c r="R2" s="1257"/>
      <c r="S2" s="1257"/>
      <c r="T2" s="1257"/>
      <c r="U2" s="1257"/>
      <c r="V2" s="1257"/>
      <c r="W2" s="1257"/>
      <c r="X2" s="1257"/>
      <c r="Y2" s="1257"/>
      <c r="Z2" s="1257"/>
      <c r="AA2" s="1257"/>
      <c r="AB2" s="1257"/>
      <c r="AC2" s="1257"/>
      <c r="AD2" s="1257"/>
      <c r="AE2" s="1257"/>
      <c r="AF2" s="1257"/>
      <c r="AG2" s="1257"/>
      <c r="AH2" s="1257"/>
      <c r="AI2" s="1257"/>
      <c r="AJ2" s="1257"/>
      <c r="AK2" s="1257"/>
      <c r="AL2" s="1257"/>
      <c r="AM2" s="1257"/>
      <c r="AN2" s="1257"/>
      <c r="AO2" s="1257"/>
      <c r="AP2" s="1257"/>
      <c r="AQ2" s="1257"/>
      <c r="AR2" s="1257"/>
      <c r="AS2" s="1257"/>
      <c r="AT2" s="1257"/>
      <c r="AU2" s="1257"/>
      <c r="AV2" s="1257"/>
      <c r="AW2" s="1257"/>
      <c r="AX2" s="1257"/>
      <c r="AY2" s="1257"/>
      <c r="AZ2" s="1257"/>
      <c r="BA2" s="1257"/>
      <c r="BB2" s="1257"/>
      <c r="BC2" s="1257"/>
      <c r="BD2" s="1257"/>
      <c r="BE2" s="1257"/>
      <c r="BF2" s="1257"/>
      <c r="BG2" s="1257"/>
      <c r="BH2" s="1257"/>
      <c r="BI2" s="1257"/>
      <c r="BJ2" s="1257"/>
      <c r="BK2" s="1257"/>
      <c r="BL2" s="1257"/>
      <c r="BM2" s="1257"/>
      <c r="BN2" s="1257"/>
      <c r="BO2" s="1257"/>
      <c r="BP2" s="1257"/>
      <c r="BQ2" s="1257"/>
      <c r="BR2" s="1257"/>
      <c r="BS2" s="1257"/>
      <c r="BT2" s="1257"/>
      <c r="BU2" s="1257"/>
      <c r="BV2" s="1257"/>
      <c r="BW2" s="1257"/>
      <c r="BX2" s="1257"/>
      <c r="BY2" s="1257"/>
      <c r="BZ2" s="1257"/>
      <c r="CA2" s="1257"/>
      <c r="CB2" s="1257"/>
      <c r="CC2" s="1257"/>
      <c r="CD2" s="1257"/>
      <c r="CE2" s="1257"/>
      <c r="CF2" s="1257"/>
      <c r="CG2" s="1257"/>
      <c r="CH2" s="1257"/>
      <c r="CI2" s="1257"/>
      <c r="CJ2" s="1257"/>
      <c r="CK2" s="1257"/>
      <c r="CL2" s="1257"/>
      <c r="CM2" s="1257"/>
      <c r="CN2" s="1257"/>
      <c r="CO2" s="1257"/>
      <c r="CP2" s="1257"/>
      <c r="CQ2" s="1257"/>
      <c r="CR2" s="1257"/>
      <c r="CS2" s="1257"/>
      <c r="CT2" s="1257"/>
      <c r="CU2" s="1257"/>
      <c r="CV2" s="1257"/>
      <c r="CW2" s="1257"/>
      <c r="CX2" s="1257"/>
      <c r="CY2" s="1257"/>
      <c r="CZ2" s="1257"/>
      <c r="DA2" s="1257"/>
      <c r="DB2" s="1257"/>
      <c r="DC2" s="1257"/>
      <c r="DD2" s="1257"/>
      <c r="DE2" s="1257"/>
      <c r="DF2" s="1257"/>
      <c r="DG2" s="1257"/>
      <c r="DH2" s="1257"/>
      <c r="DI2" s="1257"/>
      <c r="DJ2" s="1257"/>
      <c r="DK2" s="1257"/>
      <c r="DL2" s="1257"/>
      <c r="DM2" s="1257"/>
      <c r="DN2" s="1257"/>
      <c r="DO2" s="1257"/>
      <c r="DP2" s="1257"/>
      <c r="DQ2" s="1257"/>
      <c r="DR2" s="1257"/>
      <c r="DS2" s="1257"/>
      <c r="DT2" s="1257" t="s">
        <v>2</v>
      </c>
      <c r="DU2" s="1257"/>
      <c r="DV2" s="1257"/>
      <c r="DW2" s="1257"/>
      <c r="DX2" s="1257"/>
      <c r="DY2" s="1257"/>
    </row>
    <row r="3" spans="1:129" ht="18.75" customHeight="1">
      <c r="B3" s="1258" t="s">
        <v>459</v>
      </c>
      <c r="C3" s="1258"/>
      <c r="D3" s="1258"/>
      <c r="E3" s="1258"/>
      <c r="F3" s="1258"/>
      <c r="G3" s="1258"/>
      <c r="H3" s="1258"/>
      <c r="I3" s="1258"/>
      <c r="J3" s="1258"/>
      <c r="K3" s="1258"/>
      <c r="L3" s="1258"/>
      <c r="M3" s="1258"/>
      <c r="N3" s="1258"/>
      <c r="O3" s="1259" t="s">
        <v>460</v>
      </c>
      <c r="P3" s="1260"/>
      <c r="Q3" s="1260"/>
      <c r="R3" s="1260"/>
      <c r="S3" s="1260"/>
      <c r="T3" s="1260"/>
      <c r="U3" s="1260"/>
      <c r="V3" s="1260"/>
      <c r="W3" s="1260"/>
      <c r="X3" s="1260"/>
      <c r="Y3" s="1260"/>
      <c r="Z3" s="1260"/>
      <c r="AA3" s="1260"/>
      <c r="AB3" s="1260"/>
      <c r="AC3" s="1260"/>
      <c r="AD3" s="1260"/>
      <c r="AE3" s="1260"/>
      <c r="AF3" s="1260"/>
      <c r="AG3" s="1260"/>
      <c r="AH3" s="1260"/>
      <c r="AI3" s="1260"/>
      <c r="AJ3" s="1260"/>
      <c r="AK3" s="1260"/>
      <c r="AL3" s="1260"/>
      <c r="AM3" s="1260"/>
      <c r="AN3" s="1260"/>
      <c r="AO3" s="1260"/>
      <c r="AP3" s="1260"/>
      <c r="AQ3" s="1260"/>
      <c r="AR3" s="1260"/>
      <c r="AS3" s="1260"/>
      <c r="AT3" s="1260"/>
      <c r="AU3" s="1260"/>
      <c r="AV3" s="1260"/>
      <c r="AW3" s="1260"/>
      <c r="AX3" s="1260"/>
      <c r="AY3" s="1260"/>
      <c r="AZ3" s="1260"/>
      <c r="BA3" s="1260"/>
      <c r="BB3" s="1260"/>
      <c r="BC3" s="1260"/>
      <c r="BD3" s="1260"/>
      <c r="BE3" s="1260"/>
      <c r="BF3" s="1260"/>
      <c r="BG3" s="1260"/>
      <c r="BH3" s="1260"/>
      <c r="BI3" s="1260"/>
      <c r="BJ3" s="1260"/>
      <c r="BK3" s="1260"/>
      <c r="BL3" s="1260"/>
      <c r="BM3" s="1260"/>
      <c r="BN3" s="1260"/>
      <c r="BO3" s="1260"/>
      <c r="BP3" s="1260"/>
      <c r="BQ3" s="1260"/>
      <c r="BR3" s="1260"/>
      <c r="BS3" s="1260"/>
      <c r="BT3" s="1260"/>
      <c r="BU3" s="1260"/>
      <c r="BV3" s="1260"/>
      <c r="BW3" s="1260"/>
      <c r="BX3" s="1260"/>
      <c r="BY3" s="1260"/>
      <c r="BZ3" s="1260"/>
      <c r="CA3" s="1260"/>
      <c r="CB3" s="1260"/>
      <c r="CC3" s="1260"/>
      <c r="CD3" s="1260"/>
      <c r="CE3" s="1260"/>
      <c r="CF3" s="1260"/>
      <c r="CG3" s="1260"/>
      <c r="CH3" s="1260"/>
      <c r="CI3" s="1260"/>
      <c r="CJ3" s="1260"/>
      <c r="CK3" s="1260"/>
      <c r="CL3" s="1260"/>
      <c r="CM3" s="1260"/>
      <c r="CN3" s="1260"/>
      <c r="CO3" s="1260"/>
      <c r="CP3" s="1260"/>
      <c r="CQ3" s="1260"/>
      <c r="CR3" s="1260"/>
      <c r="CS3" s="1260"/>
      <c r="CT3" s="1260"/>
      <c r="CU3" s="1260"/>
      <c r="CV3" s="1260"/>
      <c r="CW3" s="1260"/>
      <c r="CX3" s="1260"/>
      <c r="CY3" s="1260"/>
      <c r="CZ3" s="1260"/>
      <c r="DA3" s="1260"/>
      <c r="DB3" s="1260"/>
      <c r="DC3" s="1260"/>
      <c r="DD3" s="1260"/>
      <c r="DE3" s="1260"/>
      <c r="DF3" s="1260"/>
      <c r="DG3" s="1260"/>
      <c r="DH3" s="1260"/>
      <c r="DI3" s="1260"/>
      <c r="DJ3" s="1260"/>
      <c r="DK3" s="1260"/>
      <c r="DL3" s="1260"/>
      <c r="DM3" s="1260"/>
      <c r="DN3" s="1260"/>
      <c r="DO3" s="1260"/>
      <c r="DP3" s="1260"/>
      <c r="DQ3" s="1260"/>
      <c r="DR3" s="1260"/>
      <c r="DS3" s="1260"/>
      <c r="DT3" s="1260"/>
      <c r="DU3" s="1260"/>
      <c r="DV3" s="1260"/>
      <c r="DW3" s="1260"/>
      <c r="DX3" s="1260"/>
      <c r="DY3" s="1261"/>
    </row>
    <row r="4" spans="1:129" ht="18.75" customHeight="1">
      <c r="B4" s="1255" t="s">
        <v>461</v>
      </c>
      <c r="C4" s="1255"/>
      <c r="D4" s="1255"/>
      <c r="E4" s="1255"/>
      <c r="F4" s="1255"/>
      <c r="G4" s="1255"/>
      <c r="H4" s="1255"/>
      <c r="I4" s="1255"/>
      <c r="J4" s="1255"/>
      <c r="K4" s="1255"/>
      <c r="L4" s="1255"/>
      <c r="M4" s="1255"/>
      <c r="N4" s="1255"/>
      <c r="O4" s="1262" t="s">
        <v>462</v>
      </c>
      <c r="P4" s="1263"/>
      <c r="Q4" s="1263"/>
      <c r="R4" s="1263"/>
      <c r="S4" s="1263"/>
      <c r="T4" s="1263"/>
      <c r="U4" s="1263"/>
      <c r="V4" s="1263"/>
      <c r="W4" s="1263"/>
      <c r="X4" s="1263"/>
      <c r="Y4" s="1263"/>
      <c r="Z4" s="1263"/>
      <c r="AA4" s="1263"/>
      <c r="AB4" s="1263"/>
      <c r="AC4" s="1263"/>
      <c r="AD4" s="1263"/>
      <c r="AE4" s="1263"/>
      <c r="AF4" s="1263"/>
      <c r="AG4" s="1263"/>
      <c r="AH4" s="1263"/>
      <c r="AI4" s="1263"/>
      <c r="AJ4" s="1263"/>
      <c r="AK4" s="1263"/>
      <c r="AL4" s="1263"/>
      <c r="AM4" s="1263"/>
      <c r="AN4" s="1263"/>
      <c r="AO4" s="1263"/>
      <c r="AP4" s="1263"/>
      <c r="AQ4" s="1263"/>
      <c r="AR4" s="1263"/>
      <c r="AS4" s="1263"/>
      <c r="AT4" s="1263"/>
      <c r="AU4" s="1263"/>
      <c r="AV4" s="1263"/>
      <c r="AW4" s="1263"/>
      <c r="AX4" s="1263"/>
      <c r="AY4" s="1263"/>
      <c r="AZ4" s="1263"/>
      <c r="BA4" s="1263"/>
      <c r="BB4" s="1263"/>
      <c r="BC4" s="1263"/>
      <c r="BD4" s="1263"/>
      <c r="BE4" s="1263"/>
      <c r="BF4" s="1263"/>
      <c r="BG4" s="1263"/>
      <c r="BH4" s="1263"/>
      <c r="BI4" s="1263"/>
      <c r="BJ4" s="1263"/>
      <c r="BK4" s="1263"/>
      <c r="BL4" s="1263"/>
      <c r="BM4" s="1263"/>
      <c r="BN4" s="1263"/>
      <c r="BO4" s="1263"/>
      <c r="BP4" s="1263"/>
      <c r="BQ4" s="1263"/>
      <c r="BR4" s="1263"/>
      <c r="BS4" s="1263"/>
      <c r="BT4" s="1263"/>
      <c r="BU4" s="1263"/>
      <c r="BV4" s="1263"/>
      <c r="BW4" s="1263"/>
      <c r="BX4" s="1263"/>
      <c r="BY4" s="1263"/>
      <c r="BZ4" s="1263"/>
      <c r="CA4" s="1263"/>
      <c r="CB4" s="1263"/>
      <c r="CC4" s="1263"/>
      <c r="CD4" s="1263"/>
      <c r="CE4" s="1263"/>
      <c r="CF4" s="1263"/>
      <c r="CG4" s="1263"/>
      <c r="CH4" s="1263"/>
      <c r="CI4" s="1263"/>
      <c r="CJ4" s="1263"/>
      <c r="CK4" s="1263"/>
      <c r="CL4" s="1263"/>
      <c r="CM4" s="1263"/>
      <c r="CN4" s="1263"/>
      <c r="CO4" s="1263"/>
      <c r="CP4" s="1263"/>
      <c r="CQ4" s="1263"/>
      <c r="CR4" s="1263"/>
      <c r="CS4" s="1263"/>
      <c r="CT4" s="1263"/>
      <c r="CU4" s="1263"/>
      <c r="CV4" s="1263"/>
      <c r="CW4" s="1263"/>
      <c r="CX4" s="1263"/>
      <c r="CY4" s="1263"/>
      <c r="CZ4" s="1263"/>
      <c r="DA4" s="1263"/>
      <c r="DB4" s="1263"/>
      <c r="DC4" s="1263"/>
      <c r="DD4" s="1263"/>
      <c r="DE4" s="1263"/>
      <c r="DF4" s="1263"/>
      <c r="DG4" s="1263"/>
      <c r="DH4" s="1263"/>
      <c r="DI4" s="1263"/>
      <c r="DJ4" s="1263"/>
      <c r="DK4" s="1263"/>
      <c r="DL4" s="1263"/>
      <c r="DM4" s="1263"/>
      <c r="DN4" s="1263"/>
      <c r="DO4" s="1263"/>
      <c r="DP4" s="1263"/>
      <c r="DQ4" s="1263"/>
      <c r="DR4" s="1263"/>
      <c r="DS4" s="1263"/>
      <c r="DT4" s="1263"/>
      <c r="DU4" s="1263"/>
      <c r="DV4" s="1263"/>
      <c r="DW4" s="1263"/>
      <c r="DX4" s="1263"/>
      <c r="DY4" s="1264"/>
    </row>
    <row r="5" spans="1:129" ht="18.75" customHeight="1">
      <c r="B5" s="1254" t="s">
        <v>463</v>
      </c>
      <c r="C5" s="1254"/>
      <c r="D5" s="1254"/>
      <c r="E5" s="1254"/>
      <c r="F5" s="1254"/>
      <c r="G5" s="1254"/>
      <c r="H5" s="1254"/>
      <c r="I5" s="1254"/>
      <c r="J5" s="1254"/>
      <c r="K5" s="1254"/>
      <c r="L5" s="1254"/>
      <c r="M5" s="1254"/>
      <c r="N5" s="1254"/>
      <c r="O5" s="1265" t="s">
        <v>464</v>
      </c>
      <c r="P5" s="1266"/>
      <c r="Q5" s="1266"/>
      <c r="R5" s="1266"/>
      <c r="S5" s="1266"/>
      <c r="T5" s="1266"/>
      <c r="U5" s="1266"/>
      <c r="V5" s="1266"/>
      <c r="W5" s="1266"/>
      <c r="X5" s="1266"/>
      <c r="Y5" s="1266"/>
      <c r="Z5" s="1266"/>
      <c r="AA5" s="1266"/>
      <c r="AB5" s="1266"/>
      <c r="AC5" s="1266"/>
      <c r="AD5" s="1266"/>
      <c r="AE5" s="1266"/>
      <c r="AF5" s="1266"/>
      <c r="AG5" s="1266"/>
      <c r="AH5" s="1266"/>
      <c r="AI5" s="1266"/>
      <c r="AJ5" s="1266"/>
      <c r="AK5" s="1266"/>
      <c r="AL5" s="1266"/>
      <c r="AM5" s="1266"/>
      <c r="AN5" s="1266"/>
      <c r="AO5" s="1266"/>
      <c r="AP5" s="1266"/>
      <c r="AQ5" s="1266"/>
      <c r="AR5" s="1266"/>
      <c r="AS5" s="1266"/>
      <c r="AT5" s="1266"/>
      <c r="AU5" s="1266"/>
      <c r="AV5" s="1266"/>
      <c r="AW5" s="1266"/>
      <c r="AX5" s="1266"/>
      <c r="AY5" s="1266"/>
      <c r="AZ5" s="1266"/>
      <c r="BA5" s="1266"/>
      <c r="BB5" s="1266"/>
      <c r="BC5" s="1266"/>
      <c r="BD5" s="1266"/>
      <c r="BE5" s="1266"/>
      <c r="BF5" s="1266"/>
      <c r="BG5" s="1266"/>
      <c r="BH5" s="1266"/>
      <c r="BI5" s="1266"/>
      <c r="BJ5" s="1266"/>
      <c r="BK5" s="1266"/>
      <c r="BL5" s="1266"/>
      <c r="BM5" s="1266"/>
      <c r="BN5" s="1266"/>
      <c r="BO5" s="1266"/>
      <c r="BP5" s="1266"/>
      <c r="BQ5" s="1266"/>
      <c r="BR5" s="1266"/>
      <c r="BS5" s="1266"/>
      <c r="BT5" s="1266"/>
      <c r="BU5" s="1266"/>
      <c r="BV5" s="1266"/>
      <c r="BW5" s="1266"/>
      <c r="BX5" s="1266"/>
      <c r="BY5" s="1266"/>
      <c r="BZ5" s="1266"/>
      <c r="CA5" s="1266"/>
      <c r="CB5" s="1266"/>
      <c r="CC5" s="1266"/>
      <c r="CD5" s="1266"/>
      <c r="CE5" s="1266"/>
      <c r="CF5" s="1266"/>
      <c r="CG5" s="1266"/>
      <c r="CH5" s="1266"/>
      <c r="CI5" s="1266"/>
      <c r="CJ5" s="1266"/>
      <c r="CK5" s="1266"/>
      <c r="CL5" s="1266"/>
      <c r="CM5" s="1266"/>
      <c r="CN5" s="1266"/>
      <c r="CO5" s="1266"/>
      <c r="CP5" s="1266"/>
      <c r="CQ5" s="1266"/>
      <c r="CR5" s="1266"/>
      <c r="CS5" s="1266"/>
      <c r="CT5" s="1266"/>
      <c r="CU5" s="1266"/>
      <c r="CV5" s="1266"/>
      <c r="CW5" s="1266"/>
      <c r="CX5" s="1266"/>
      <c r="CY5" s="1266"/>
      <c r="CZ5" s="1266"/>
      <c r="DA5" s="1266"/>
      <c r="DB5" s="1266"/>
      <c r="DC5" s="1266"/>
      <c r="DD5" s="1266"/>
      <c r="DE5" s="1266"/>
      <c r="DF5" s="1266"/>
      <c r="DG5" s="1266"/>
      <c r="DH5" s="1266"/>
      <c r="DI5" s="1266"/>
      <c r="DJ5" s="1266"/>
      <c r="DK5" s="1266"/>
      <c r="DL5" s="1266"/>
      <c r="DM5" s="1266"/>
      <c r="DN5" s="1266"/>
      <c r="DO5" s="1266"/>
      <c r="DP5" s="1266"/>
      <c r="DQ5" s="1266"/>
      <c r="DR5" s="1266"/>
      <c r="DS5" s="1266"/>
      <c r="DT5" s="1266"/>
      <c r="DU5" s="1266"/>
      <c r="DV5" s="1266"/>
      <c r="DW5" s="1266"/>
      <c r="DX5" s="1266"/>
      <c r="DY5" s="1267"/>
    </row>
    <row r="6" spans="1:129" ht="18.75" customHeight="1">
      <c r="B6" s="1255" t="s">
        <v>465</v>
      </c>
      <c r="C6" s="1255"/>
      <c r="D6" s="1255"/>
      <c r="E6" s="1255"/>
      <c r="F6" s="1255"/>
      <c r="G6" s="1255"/>
      <c r="H6" s="1255"/>
      <c r="I6" s="1255"/>
      <c r="J6" s="1255"/>
      <c r="K6" s="1255"/>
      <c r="L6" s="1255"/>
      <c r="M6" s="1255"/>
      <c r="N6" s="1255"/>
      <c r="O6" s="881" t="s">
        <v>466</v>
      </c>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2"/>
      <c r="AY6" s="882"/>
      <c r="AZ6" s="882"/>
      <c r="BA6" s="882"/>
      <c r="BB6" s="882"/>
      <c r="BC6" s="882"/>
      <c r="BD6" s="882"/>
      <c r="BE6" s="882"/>
      <c r="BF6" s="882"/>
      <c r="BG6" s="882"/>
      <c r="BH6" s="882"/>
      <c r="BI6" s="882"/>
      <c r="BJ6" s="882"/>
      <c r="BK6" s="882"/>
      <c r="BL6" s="882"/>
      <c r="BM6" s="882"/>
      <c r="BN6" s="882"/>
      <c r="BO6" s="882"/>
      <c r="BP6" s="882"/>
      <c r="BQ6" s="882"/>
      <c r="BR6" s="882"/>
      <c r="BS6" s="882"/>
      <c r="BT6" s="882"/>
      <c r="BU6" s="882"/>
      <c r="BV6" s="882"/>
      <c r="BW6" s="882"/>
      <c r="BX6" s="882"/>
      <c r="BY6" s="882"/>
      <c r="BZ6" s="882"/>
      <c r="CA6" s="882"/>
      <c r="CB6" s="882"/>
      <c r="CC6" s="882"/>
      <c r="CD6" s="882"/>
      <c r="CE6" s="882"/>
      <c r="CF6" s="882"/>
      <c r="CG6" s="882"/>
      <c r="CH6" s="882"/>
      <c r="CI6" s="882"/>
      <c r="CJ6" s="882"/>
      <c r="CK6" s="882"/>
      <c r="CL6" s="882"/>
      <c r="CM6" s="882"/>
      <c r="CN6" s="882"/>
      <c r="CO6" s="882"/>
      <c r="CP6" s="882"/>
      <c r="CQ6" s="882"/>
      <c r="CR6" s="882"/>
      <c r="CS6" s="882"/>
      <c r="CT6" s="882"/>
      <c r="CU6" s="882"/>
      <c r="CV6" s="882"/>
      <c r="CW6" s="882"/>
      <c r="CX6" s="882"/>
      <c r="CY6" s="882"/>
      <c r="CZ6" s="882"/>
      <c r="DA6" s="882"/>
      <c r="DB6" s="882"/>
      <c r="DC6" s="882"/>
      <c r="DD6" s="882"/>
      <c r="DE6" s="882"/>
      <c r="DF6" s="882"/>
      <c r="DG6" s="882"/>
      <c r="DH6" s="882"/>
      <c r="DI6" s="882"/>
      <c r="DJ6" s="882"/>
      <c r="DK6" s="882"/>
      <c r="DL6" s="882"/>
      <c r="DM6" s="882"/>
      <c r="DN6" s="882"/>
      <c r="DO6" s="882"/>
      <c r="DP6" s="882"/>
      <c r="DQ6" s="882"/>
      <c r="DR6" s="882"/>
      <c r="DS6" s="882"/>
      <c r="DT6" s="882"/>
      <c r="DU6" s="882"/>
      <c r="DV6" s="882"/>
      <c r="DW6" s="882"/>
      <c r="DX6" s="882"/>
      <c r="DY6" s="883"/>
    </row>
    <row r="7" spans="1:129" s="306" customFormat="1" ht="12" customHeight="1" thickBot="1">
      <c r="C7" s="1313"/>
      <c r="D7" s="1313"/>
      <c r="E7" s="1313"/>
      <c r="F7" s="1313"/>
      <c r="G7" s="1313"/>
      <c r="H7" s="1313"/>
      <c r="I7" s="1313"/>
      <c r="J7" s="1313"/>
      <c r="K7" s="1313"/>
      <c r="L7" s="1313"/>
      <c r="M7" s="1313"/>
      <c r="N7" s="1313"/>
      <c r="O7" s="1313"/>
      <c r="P7" s="1313"/>
      <c r="Q7" s="1313"/>
      <c r="R7" s="1313"/>
      <c r="S7" s="1313"/>
      <c r="T7" s="1313"/>
      <c r="U7" s="1313"/>
      <c r="V7" s="1313"/>
      <c r="W7" s="1313"/>
      <c r="X7" s="1313"/>
      <c r="Y7" s="1313"/>
      <c r="Z7" s="1313"/>
      <c r="AA7" s="1313"/>
      <c r="AB7" s="1313"/>
      <c r="AC7" s="1313"/>
      <c r="AD7" s="1313"/>
      <c r="AE7" s="1313"/>
      <c r="AF7" s="307"/>
      <c r="AG7" s="307"/>
      <c r="AH7" s="307"/>
      <c r="AI7" s="307"/>
      <c r="AJ7" s="307"/>
      <c r="AK7" s="307"/>
      <c r="AL7" s="307"/>
      <c r="AM7" s="307"/>
      <c r="AN7" s="307"/>
      <c r="AO7" s="307"/>
      <c r="AP7" s="307"/>
      <c r="AQ7" s="307"/>
      <c r="AR7" s="307"/>
      <c r="AS7" s="307"/>
      <c r="AT7" s="307"/>
      <c r="AU7" s="307"/>
      <c r="AV7" s="307"/>
      <c r="AW7" s="307"/>
      <c r="AX7" s="307"/>
      <c r="AY7" s="485"/>
      <c r="AZ7" s="307"/>
      <c r="BA7" s="307"/>
      <c r="BB7" s="307"/>
      <c r="BC7" s="307"/>
      <c r="BD7" s="307"/>
      <c r="BE7" s="307"/>
      <c r="BF7" s="485"/>
      <c r="BG7" s="485"/>
      <c r="BH7" s="314"/>
      <c r="BI7" s="307"/>
      <c r="BJ7" s="307"/>
      <c r="BK7" s="307"/>
      <c r="BL7" s="307"/>
      <c r="BM7" s="307"/>
      <c r="BN7" s="307"/>
      <c r="BO7" s="307"/>
      <c r="BP7" s="307"/>
      <c r="BQ7" s="307"/>
      <c r="BR7" s="307"/>
      <c r="BS7" s="307"/>
      <c r="BT7" s="307"/>
      <c r="BU7" s="307"/>
      <c r="BV7" s="307"/>
      <c r="BW7" s="307"/>
      <c r="BX7" s="307"/>
      <c r="BY7" s="307"/>
      <c r="BZ7" s="307"/>
      <c r="CA7" s="307"/>
      <c r="CB7" s="307"/>
      <c r="CC7" s="307"/>
      <c r="CD7" s="307"/>
      <c r="CE7" s="307"/>
      <c r="CF7" s="307"/>
      <c r="CG7" s="307"/>
      <c r="CH7" s="307"/>
      <c r="CI7" s="307"/>
      <c r="CJ7" s="307"/>
      <c r="CK7" s="307"/>
      <c r="CL7" s="307"/>
      <c r="CM7" s="307"/>
      <c r="CN7" s="307"/>
      <c r="CO7" s="307"/>
      <c r="CP7" s="307"/>
      <c r="CQ7" s="307"/>
      <c r="CR7" s="307"/>
      <c r="CS7" s="307"/>
      <c r="CT7" s="307"/>
      <c r="CU7" s="307"/>
      <c r="CV7" s="307"/>
      <c r="CW7" s="307"/>
      <c r="CX7" s="307"/>
      <c r="CY7" s="307"/>
      <c r="CZ7" s="307"/>
      <c r="DA7" s="307"/>
      <c r="DB7" s="307"/>
      <c r="DC7" s="307"/>
      <c r="DD7" s="307"/>
      <c r="DE7" s="307"/>
      <c r="DF7" s="307"/>
      <c r="DG7" s="307"/>
      <c r="DH7" s="307"/>
      <c r="DI7" s="307"/>
      <c r="DJ7" s="307"/>
      <c r="DK7" s="307"/>
      <c r="DL7" s="307"/>
      <c r="DM7" s="307"/>
      <c r="DN7" s="307"/>
      <c r="DO7" s="307"/>
      <c r="DP7" s="307"/>
      <c r="DQ7" s="307"/>
      <c r="DR7" s="307"/>
      <c r="DS7" s="307"/>
      <c r="DT7" s="307"/>
      <c r="DU7" s="307"/>
      <c r="DV7" s="308"/>
    </row>
    <row r="8" spans="1:129" s="306" customFormat="1" ht="24" customHeight="1" thickTop="1" thickBot="1">
      <c r="A8" s="467"/>
      <c r="B8" s="1293" t="s">
        <v>467</v>
      </c>
      <c r="C8" s="1294"/>
      <c r="D8" s="1294"/>
      <c r="E8" s="1294"/>
      <c r="F8" s="1294"/>
      <c r="G8" s="1294"/>
      <c r="H8" s="1294"/>
      <c r="I8" s="1294"/>
      <c r="J8" s="1294"/>
      <c r="K8" s="1294"/>
      <c r="L8" s="1294"/>
      <c r="M8" s="1294"/>
      <c r="N8" s="1294"/>
      <c r="O8" s="1294"/>
      <c r="P8" s="1294"/>
      <c r="Q8" s="1294"/>
      <c r="R8" s="1294"/>
      <c r="S8" s="1294"/>
      <c r="T8" s="1294"/>
      <c r="U8" s="1294"/>
      <c r="V8" s="1295"/>
      <c r="W8" s="401"/>
      <c r="X8" s="1309" t="s">
        <v>468</v>
      </c>
      <c r="Y8" s="1310"/>
      <c r="Z8" s="1310"/>
      <c r="AA8" s="1310"/>
      <c r="AB8" s="1310"/>
      <c r="AC8" s="1310"/>
      <c r="AD8" s="1310"/>
      <c r="AE8" s="1310"/>
      <c r="AF8" s="1305"/>
      <c r="AG8" s="1305"/>
      <c r="AH8" s="1305"/>
      <c r="AI8" s="1305"/>
      <c r="AJ8" s="1305"/>
      <c r="AK8" s="1305"/>
      <c r="AL8" s="1305"/>
      <c r="AM8" s="1305"/>
      <c r="AN8" s="1305"/>
      <c r="AO8" s="1305"/>
      <c r="AP8" s="1305"/>
      <c r="AQ8" s="1305"/>
      <c r="AR8" s="1305"/>
      <c r="AS8" s="1305"/>
      <c r="AT8" s="1305"/>
      <c r="AU8" s="1305"/>
      <c r="AV8" s="1305"/>
      <c r="AW8" s="1305"/>
      <c r="AX8" s="1306"/>
      <c r="AY8" s="486"/>
      <c r="AZ8" s="1304" t="s">
        <v>469</v>
      </c>
      <c r="BA8" s="1305"/>
      <c r="BB8" s="1305"/>
      <c r="BC8" s="1305"/>
      <c r="BD8" s="1305"/>
      <c r="BE8" s="1305"/>
      <c r="BF8" s="1305"/>
      <c r="BG8" s="1305"/>
      <c r="BH8" s="1305"/>
      <c r="BI8" s="1305"/>
      <c r="BJ8" s="1305"/>
      <c r="BK8" s="1305"/>
      <c r="BL8" s="1305"/>
      <c r="BM8" s="1305"/>
      <c r="BN8" s="1305"/>
      <c r="BO8" s="1305"/>
      <c r="BP8" s="1305"/>
      <c r="BQ8" s="1305"/>
      <c r="BR8" s="1305"/>
      <c r="BS8" s="1305"/>
      <c r="BT8" s="1305"/>
      <c r="BU8" s="1305"/>
      <c r="BV8" s="1305"/>
      <c r="BW8" s="1305"/>
      <c r="BX8" s="1306"/>
      <c r="BY8" s="401"/>
      <c r="BZ8" s="1307" t="s">
        <v>470</v>
      </c>
      <c r="CA8" s="1308"/>
      <c r="CB8" s="1308"/>
      <c r="CC8" s="1308"/>
      <c r="CD8" s="1308"/>
      <c r="CE8" s="1308"/>
      <c r="CF8" s="1308"/>
      <c r="CG8" s="1308"/>
      <c r="CH8" s="1308"/>
      <c r="CI8" s="1308"/>
      <c r="CJ8" s="1308"/>
      <c r="CK8" s="1308"/>
      <c r="CL8" s="1308"/>
      <c r="CM8" s="1308"/>
      <c r="CN8" s="1308"/>
      <c r="CO8" s="1308"/>
      <c r="CP8" s="1308"/>
      <c r="CQ8" s="1308"/>
      <c r="CR8" s="1308"/>
      <c r="CS8" s="1308"/>
      <c r="CT8" s="1308"/>
      <c r="CU8" s="1308"/>
      <c r="CV8" s="1308"/>
      <c r="CW8" s="1308"/>
      <c r="CX8" s="1308"/>
      <c r="CY8" s="1308"/>
      <c r="CZ8" s="1308"/>
      <c r="DA8" s="1308"/>
      <c r="DB8" s="1308"/>
      <c r="DC8" s="1308"/>
      <c r="DD8" s="1308"/>
      <c r="DE8" s="1308"/>
      <c r="DF8" s="1308"/>
      <c r="DG8" s="1308"/>
      <c r="DH8" s="1308"/>
      <c r="DI8" s="1308"/>
      <c r="DJ8" s="1308"/>
      <c r="DK8" s="1308"/>
      <c r="DL8" s="1308"/>
      <c r="DM8" s="1308"/>
      <c r="DN8" s="1308"/>
      <c r="DO8" s="1308"/>
      <c r="DP8" s="1308"/>
      <c r="DQ8" s="1308"/>
      <c r="DR8" s="1308"/>
      <c r="DS8" s="1308"/>
      <c r="DT8" s="1308"/>
      <c r="DU8" s="1308"/>
      <c r="DV8" s="308"/>
    </row>
    <row r="9" spans="1:129" s="308" customFormat="1" ht="41.25" customHeight="1" thickBot="1">
      <c r="B9" s="1296" t="s">
        <v>471</v>
      </c>
      <c r="C9" s="1199"/>
      <c r="D9" s="1199"/>
      <c r="E9" s="1199"/>
      <c r="F9" s="1199"/>
      <c r="G9" s="1199"/>
      <c r="H9" s="1199"/>
      <c r="I9" s="1199"/>
      <c r="J9" s="1199"/>
      <c r="K9" s="1199"/>
      <c r="L9" s="1199"/>
      <c r="M9" s="1199"/>
      <c r="N9" s="1199"/>
      <c r="O9" s="1200"/>
      <c r="P9" s="1300"/>
      <c r="Q9" s="1314" t="s">
        <v>472</v>
      </c>
      <c r="R9" s="1315"/>
      <c r="S9" s="1315"/>
      <c r="T9" s="1315"/>
      <c r="U9" s="1315"/>
      <c r="V9" s="1316"/>
      <c r="W9" s="230"/>
      <c r="X9" s="1111" t="s">
        <v>473</v>
      </c>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3"/>
      <c r="AY9" s="230"/>
      <c r="AZ9" s="1111" t="s">
        <v>474</v>
      </c>
      <c r="BA9" s="1112"/>
      <c r="BB9" s="1112"/>
      <c r="BC9" s="1112"/>
      <c r="BD9" s="1112"/>
      <c r="BE9" s="1112"/>
      <c r="BF9" s="1112"/>
      <c r="BG9" s="1112"/>
      <c r="BH9" s="1112"/>
      <c r="BI9" s="1112"/>
      <c r="BJ9" s="1112"/>
      <c r="BK9" s="1112"/>
      <c r="BL9" s="1112"/>
      <c r="BM9" s="1113"/>
      <c r="BN9" s="325"/>
      <c r="BO9" s="1223" t="s">
        <v>475</v>
      </c>
      <c r="BP9" s="1224"/>
      <c r="BQ9" s="1224"/>
      <c r="BR9" s="1224"/>
      <c r="BS9" s="1224"/>
      <c r="BT9" s="1224"/>
      <c r="BU9" s="1224"/>
      <c r="BV9" s="1224"/>
      <c r="BW9" s="1224"/>
      <c r="BX9" s="1225"/>
      <c r="BY9" s="325"/>
      <c r="BZ9" s="1097" t="s">
        <v>476</v>
      </c>
      <c r="CA9" s="1098"/>
      <c r="CB9" s="1098"/>
      <c r="CC9" s="1098"/>
      <c r="CD9" s="1098"/>
      <c r="CE9" s="1098"/>
      <c r="CF9" s="1098"/>
      <c r="CG9" s="1098"/>
      <c r="CH9" s="1098"/>
      <c r="CI9" s="1098"/>
      <c r="CJ9" s="1098"/>
      <c r="CK9" s="1098"/>
      <c r="CL9" s="1098"/>
      <c r="CM9" s="1098"/>
      <c r="CN9" s="1098"/>
      <c r="CO9" s="1098"/>
      <c r="CP9" s="1098"/>
      <c r="CQ9" s="1098"/>
      <c r="CR9" s="1098"/>
      <c r="CS9" s="1098"/>
      <c r="CT9" s="1098"/>
      <c r="CU9" s="1098"/>
      <c r="CV9" s="1098"/>
      <c r="CW9" s="1098"/>
      <c r="CX9" s="1098"/>
      <c r="CY9" s="1098"/>
      <c r="CZ9" s="1098"/>
      <c r="DA9" s="1098"/>
      <c r="DB9" s="1098"/>
      <c r="DC9" s="1098"/>
      <c r="DD9" s="1098"/>
      <c r="DE9" s="1098"/>
      <c r="DF9" s="1098"/>
      <c r="DG9" s="1098"/>
      <c r="DH9" s="1098"/>
      <c r="DI9" s="1098"/>
      <c r="DJ9" s="1098"/>
      <c r="DK9" s="1098"/>
      <c r="DL9" s="1098"/>
      <c r="DM9" s="1098"/>
      <c r="DN9" s="1098"/>
      <c r="DO9" s="1098"/>
      <c r="DP9" s="1098"/>
      <c r="DQ9" s="1098"/>
      <c r="DR9" s="1098"/>
      <c r="DS9" s="1098"/>
      <c r="DT9" s="1099"/>
      <c r="DU9" s="325"/>
      <c r="DV9" s="978" t="s">
        <v>477</v>
      </c>
      <c r="DW9" s="979"/>
      <c r="DX9" s="979"/>
      <c r="DY9" s="980"/>
    </row>
    <row r="10" spans="1:129" s="246" customFormat="1" ht="45.75" customHeight="1" thickBot="1">
      <c r="B10" s="1297" t="s">
        <v>478</v>
      </c>
      <c r="C10" s="1298"/>
      <c r="D10" s="1298"/>
      <c r="E10" s="1298"/>
      <c r="F10" s="1298"/>
      <c r="G10" s="1298"/>
      <c r="H10" s="1298"/>
      <c r="I10" s="1298"/>
      <c r="J10" s="1298"/>
      <c r="K10" s="1298"/>
      <c r="L10" s="1298"/>
      <c r="M10" s="1298"/>
      <c r="N10" s="1298"/>
      <c r="O10" s="1299"/>
      <c r="P10" s="1300"/>
      <c r="Q10" s="1176" t="s">
        <v>479</v>
      </c>
      <c r="R10" s="1177"/>
      <c r="S10" s="1177"/>
      <c r="T10" s="1177"/>
      <c r="U10" s="1177"/>
      <c r="V10" s="1178"/>
      <c r="W10" s="468"/>
      <c r="X10" s="1317" t="s">
        <v>480</v>
      </c>
      <c r="Y10" s="1317"/>
      <c r="Z10" s="1317"/>
      <c r="AA10" s="1317"/>
      <c r="AB10" s="1317"/>
      <c r="AC10" s="1317"/>
      <c r="AD10" s="1317"/>
      <c r="AE10" s="1317"/>
      <c r="AF10" s="1317"/>
      <c r="AG10" s="1317"/>
      <c r="AH10" s="1317"/>
      <c r="AI10" s="1317"/>
      <c r="AJ10" s="1317"/>
      <c r="AK10" s="1317"/>
      <c r="AL10" s="1317"/>
      <c r="AM10" s="1317"/>
      <c r="AN10" s="1317"/>
      <c r="AO10" s="1317"/>
      <c r="AP10" s="1317"/>
      <c r="AQ10" s="1317"/>
      <c r="AR10" s="1317"/>
      <c r="AS10" s="1317"/>
      <c r="AT10" s="1317"/>
      <c r="AU10" s="1317"/>
      <c r="AV10" s="1317"/>
      <c r="AW10" s="1317"/>
      <c r="AX10" s="1318"/>
      <c r="AY10" s="230"/>
      <c r="AZ10" s="1201" t="s">
        <v>481</v>
      </c>
      <c r="BA10" s="1202"/>
      <c r="BB10" s="1202"/>
      <c r="BC10" s="1202"/>
      <c r="BD10" s="1202"/>
      <c r="BE10" s="1202"/>
      <c r="BF10" s="1202"/>
      <c r="BG10" s="1202"/>
      <c r="BH10" s="1202"/>
      <c r="BI10" s="1202"/>
      <c r="BJ10" s="1202"/>
      <c r="BK10" s="1202"/>
      <c r="BL10" s="1202"/>
      <c r="BM10" s="1203"/>
      <c r="BN10" s="326"/>
      <c r="BO10" s="1226"/>
      <c r="BP10" s="1227"/>
      <c r="BQ10" s="1227"/>
      <c r="BR10" s="1227"/>
      <c r="BS10" s="1227"/>
      <c r="BT10" s="1227"/>
      <c r="BU10" s="1227"/>
      <c r="BV10" s="1227"/>
      <c r="BW10" s="1227"/>
      <c r="BX10" s="1228"/>
      <c r="BY10" s="326"/>
      <c r="BZ10" s="1100" t="s">
        <v>482</v>
      </c>
      <c r="CA10" s="1101"/>
      <c r="CB10" s="1101"/>
      <c r="CC10" s="1101"/>
      <c r="CD10" s="1101"/>
      <c r="CE10" s="1101"/>
      <c r="CF10" s="1101"/>
      <c r="CG10" s="1101"/>
      <c r="CH10" s="1101"/>
      <c r="CI10" s="1101"/>
      <c r="CJ10" s="1101"/>
      <c r="CK10" s="1101"/>
      <c r="CL10" s="1101"/>
      <c r="CM10" s="1101"/>
      <c r="CN10" s="1101"/>
      <c r="CO10" s="1101"/>
      <c r="CP10" s="1101"/>
      <c r="CQ10" s="1101"/>
      <c r="CR10" s="1101"/>
      <c r="CS10" s="1101"/>
      <c r="CT10" s="1101"/>
      <c r="CU10" s="1101"/>
      <c r="CV10" s="1101"/>
      <c r="CW10" s="1101"/>
      <c r="CX10" s="1101"/>
      <c r="CY10" s="1101"/>
      <c r="CZ10" s="1101"/>
      <c r="DA10" s="1101"/>
      <c r="DB10" s="1101"/>
      <c r="DC10" s="1101"/>
      <c r="DD10" s="1101"/>
      <c r="DE10" s="1101"/>
      <c r="DF10" s="1101"/>
      <c r="DG10" s="1101"/>
      <c r="DH10" s="1101"/>
      <c r="DI10" s="1101"/>
      <c r="DJ10" s="1101"/>
      <c r="DK10" s="1101"/>
      <c r="DL10" s="1101"/>
      <c r="DM10" s="1101"/>
      <c r="DN10" s="1101"/>
      <c r="DO10" s="1101"/>
      <c r="DP10" s="1101"/>
      <c r="DQ10" s="1101"/>
      <c r="DR10" s="1101"/>
      <c r="DS10" s="1101"/>
      <c r="DT10" s="1102"/>
      <c r="DU10" s="325"/>
      <c r="DV10" s="978"/>
      <c r="DW10" s="979"/>
      <c r="DX10" s="979"/>
      <c r="DY10" s="980"/>
    </row>
    <row r="11" spans="1:129" s="246" customFormat="1" ht="28.5" customHeight="1" thickBot="1">
      <c r="B11" s="1301" t="s">
        <v>483</v>
      </c>
      <c r="C11" s="1180" t="s">
        <v>484</v>
      </c>
      <c r="D11" s="1094" t="s">
        <v>485</v>
      </c>
      <c r="E11" s="1094" t="s">
        <v>486</v>
      </c>
      <c r="F11" s="1094" t="s">
        <v>487</v>
      </c>
      <c r="G11" s="1094" t="s">
        <v>488</v>
      </c>
      <c r="H11" s="1247" t="s">
        <v>489</v>
      </c>
      <c r="I11" s="1250" t="s">
        <v>490</v>
      </c>
      <c r="J11" s="1253" t="s">
        <v>491</v>
      </c>
      <c r="K11" s="955" t="s">
        <v>492</v>
      </c>
      <c r="L11" s="914" t="s">
        <v>493</v>
      </c>
      <c r="M11" s="952" t="s">
        <v>494</v>
      </c>
      <c r="N11" s="1241" t="s">
        <v>495</v>
      </c>
      <c r="O11" s="1232" t="s">
        <v>496</v>
      </c>
      <c r="P11" s="230"/>
      <c r="Q11" s="1235" t="s">
        <v>497</v>
      </c>
      <c r="R11" s="1236"/>
      <c r="S11" s="1236"/>
      <c r="T11" s="1236"/>
      <c r="U11" s="1236"/>
      <c r="V11" s="1237"/>
      <c r="W11" s="230"/>
      <c r="X11" s="1136" t="s">
        <v>498</v>
      </c>
      <c r="Y11" s="1137"/>
      <c r="Z11" s="1137"/>
      <c r="AA11" s="1137"/>
      <c r="AB11" s="1137"/>
      <c r="AC11" s="1137"/>
      <c r="AD11" s="1137"/>
      <c r="AE11" s="1137"/>
      <c r="AF11" s="1137"/>
      <c r="AG11" s="1137"/>
      <c r="AH11" s="1137"/>
      <c r="AI11" s="1137"/>
      <c r="AJ11" s="1137"/>
      <c r="AK11" s="1137"/>
      <c r="AL11" s="1137"/>
      <c r="AM11" s="1137"/>
      <c r="AN11" s="1137"/>
      <c r="AO11" s="1137"/>
      <c r="AP11" s="1137"/>
      <c r="AQ11" s="1137"/>
      <c r="AR11" s="1137"/>
      <c r="AS11" s="1137"/>
      <c r="AT11" s="1137"/>
      <c r="AU11" s="1137"/>
      <c r="AV11" s="1137"/>
      <c r="AW11" s="1138"/>
      <c r="AX11" s="1139"/>
      <c r="AY11" s="230"/>
      <c r="AZ11" s="1204" t="s">
        <v>499</v>
      </c>
      <c r="BA11" s="1205"/>
      <c r="BB11" s="1205"/>
      <c r="BC11" s="1205"/>
      <c r="BD11" s="1205"/>
      <c r="BE11" s="1205"/>
      <c r="BF11" s="1205"/>
      <c r="BG11" s="1205"/>
      <c r="BH11" s="1205"/>
      <c r="BI11" s="1205"/>
      <c r="BJ11" s="1205"/>
      <c r="BK11" s="1205"/>
      <c r="BL11" s="1205"/>
      <c r="BM11" s="1206"/>
      <c r="BN11" s="327"/>
      <c r="BO11" s="1229"/>
      <c r="BP11" s="1230"/>
      <c r="BQ11" s="1230"/>
      <c r="BR11" s="1230"/>
      <c r="BS11" s="1230"/>
      <c r="BT11" s="1230"/>
      <c r="BU11" s="1230"/>
      <c r="BV11" s="1230"/>
      <c r="BW11" s="1230"/>
      <c r="BX11" s="1231"/>
      <c r="BY11" s="327"/>
      <c r="BZ11" s="1118" t="s">
        <v>500</v>
      </c>
      <c r="CA11" s="1119"/>
      <c r="CB11" s="1119"/>
      <c r="CC11" s="1119"/>
      <c r="CD11" s="1119"/>
      <c r="CE11" s="1119"/>
      <c r="CF11" s="1119"/>
      <c r="CG11" s="1119"/>
      <c r="CH11" s="1119"/>
      <c r="CI11" s="1119"/>
      <c r="CJ11" s="1119"/>
      <c r="CK11" s="1119"/>
      <c r="CL11" s="1119"/>
      <c r="CM11" s="1119"/>
      <c r="CN11" s="1119"/>
      <c r="CO11" s="1119"/>
      <c r="CP11" s="1119"/>
      <c r="CQ11" s="1119"/>
      <c r="CR11" s="1119"/>
      <c r="CS11" s="1119"/>
      <c r="CT11" s="1120"/>
      <c r="CU11" s="328"/>
      <c r="CV11" s="1082" t="s">
        <v>501</v>
      </c>
      <c r="CW11" s="1083"/>
      <c r="CX11" s="1083"/>
      <c r="CY11" s="1083"/>
      <c r="CZ11" s="1083"/>
      <c r="DA11" s="1083"/>
      <c r="DB11" s="1083"/>
      <c r="DC11" s="1083"/>
      <c r="DD11" s="1083"/>
      <c r="DE11" s="1083"/>
      <c r="DF11" s="1083"/>
      <c r="DG11" s="1083"/>
      <c r="DH11" s="1083"/>
      <c r="DI11" s="1083"/>
      <c r="DJ11" s="1083"/>
      <c r="DK11" s="1083"/>
      <c r="DL11" s="1083"/>
      <c r="DM11" s="1083"/>
      <c r="DN11" s="1083"/>
      <c r="DO11" s="1083"/>
      <c r="DP11" s="1083"/>
      <c r="DQ11" s="1083"/>
      <c r="DR11" s="1083"/>
      <c r="DS11" s="1083"/>
      <c r="DT11" s="1084"/>
      <c r="DU11" s="325"/>
      <c r="DV11" s="978"/>
      <c r="DW11" s="979"/>
      <c r="DX11" s="979"/>
      <c r="DY11" s="980"/>
    </row>
    <row r="12" spans="1:129" s="246" customFormat="1" ht="28.5" customHeight="1" thickBot="1">
      <c r="B12" s="1302"/>
      <c r="C12" s="1181"/>
      <c r="D12" s="1095"/>
      <c r="E12" s="1095"/>
      <c r="F12" s="1095"/>
      <c r="G12" s="1095"/>
      <c r="H12" s="1248"/>
      <c r="I12" s="1251"/>
      <c r="J12" s="1132"/>
      <c r="K12" s="956"/>
      <c r="L12" s="915"/>
      <c r="M12" s="953"/>
      <c r="N12" s="1242"/>
      <c r="O12" s="1233"/>
      <c r="P12" s="230"/>
      <c r="Q12" s="1238"/>
      <c r="R12" s="1239"/>
      <c r="S12" s="1239"/>
      <c r="T12" s="1239"/>
      <c r="U12" s="1239"/>
      <c r="V12" s="1240"/>
      <c r="W12" s="230"/>
      <c r="X12" s="1140" t="s">
        <v>502</v>
      </c>
      <c r="Y12" s="1141"/>
      <c r="Z12" s="1141"/>
      <c r="AA12" s="1141"/>
      <c r="AB12" s="1141"/>
      <c r="AC12" s="1141"/>
      <c r="AD12" s="1141"/>
      <c r="AE12" s="1141"/>
      <c r="AF12" s="1141"/>
      <c r="AG12" s="1141"/>
      <c r="AH12" s="1141"/>
      <c r="AI12" s="1141"/>
      <c r="AJ12" s="1141"/>
      <c r="AK12" s="1141"/>
      <c r="AL12" s="1141"/>
      <c r="AM12" s="1141"/>
      <c r="AN12" s="1141"/>
      <c r="AO12" s="1141"/>
      <c r="AP12" s="1141"/>
      <c r="AQ12" s="1141"/>
      <c r="AR12" s="1141"/>
      <c r="AS12" s="1141"/>
      <c r="AT12" s="1141"/>
      <c r="AU12" s="1141"/>
      <c r="AV12" s="1141"/>
      <c r="AW12" s="1142"/>
      <c r="AX12" s="1143"/>
      <c r="AY12" s="230"/>
      <c r="AZ12" s="1209" t="s">
        <v>503</v>
      </c>
      <c r="BA12" s="1210"/>
      <c r="BB12" s="1213" t="s">
        <v>504</v>
      </c>
      <c r="BC12" s="1210"/>
      <c r="BD12" s="1215" t="s">
        <v>505</v>
      </c>
      <c r="BE12" s="1127" t="s">
        <v>506</v>
      </c>
      <c r="BF12" s="230"/>
      <c r="BG12" s="230"/>
      <c r="BH12" s="329"/>
      <c r="BI12" s="1197" t="s">
        <v>507</v>
      </c>
      <c r="BJ12" s="1197"/>
      <c r="BK12" s="1197"/>
      <c r="BL12" s="1197"/>
      <c r="BM12" s="1198"/>
      <c r="BN12" s="325"/>
      <c r="BO12" s="1151" t="s">
        <v>508</v>
      </c>
      <c r="BP12" s="1152"/>
      <c r="BQ12" s="1152"/>
      <c r="BR12" s="1152"/>
      <c r="BS12" s="1152"/>
      <c r="BT12" s="1152"/>
      <c r="BU12" s="1152"/>
      <c r="BV12" s="1152"/>
      <c r="BW12" s="1153"/>
      <c r="BX12" s="1154"/>
      <c r="BY12" s="325"/>
      <c r="BZ12" s="1121"/>
      <c r="CA12" s="1122"/>
      <c r="CB12" s="1122"/>
      <c r="CC12" s="1122"/>
      <c r="CD12" s="1122"/>
      <c r="CE12" s="1122"/>
      <c r="CF12" s="1122"/>
      <c r="CG12" s="1122"/>
      <c r="CH12" s="1122"/>
      <c r="CI12" s="1122"/>
      <c r="CJ12" s="1122"/>
      <c r="CK12" s="1122"/>
      <c r="CL12" s="1122"/>
      <c r="CM12" s="1122"/>
      <c r="CN12" s="1122"/>
      <c r="CO12" s="1122"/>
      <c r="CP12" s="1122"/>
      <c r="CQ12" s="1122"/>
      <c r="CR12" s="1122"/>
      <c r="CS12" s="1122"/>
      <c r="CT12" s="1123"/>
      <c r="CU12" s="328"/>
      <c r="CV12" s="1085"/>
      <c r="CW12" s="1086"/>
      <c r="CX12" s="1086"/>
      <c r="CY12" s="1086"/>
      <c r="CZ12" s="1086"/>
      <c r="DA12" s="1086"/>
      <c r="DB12" s="1086"/>
      <c r="DC12" s="1086"/>
      <c r="DD12" s="1086"/>
      <c r="DE12" s="1086"/>
      <c r="DF12" s="1086"/>
      <c r="DG12" s="1086"/>
      <c r="DH12" s="1086"/>
      <c r="DI12" s="1086"/>
      <c r="DJ12" s="1086"/>
      <c r="DK12" s="1086"/>
      <c r="DL12" s="1086"/>
      <c r="DM12" s="1086"/>
      <c r="DN12" s="1086"/>
      <c r="DO12" s="1086"/>
      <c r="DP12" s="1086"/>
      <c r="DQ12" s="1086"/>
      <c r="DR12" s="1086"/>
      <c r="DS12" s="1086"/>
      <c r="DT12" s="1087"/>
      <c r="DU12" s="325"/>
      <c r="DV12" s="981"/>
      <c r="DW12" s="982"/>
      <c r="DX12" s="982"/>
      <c r="DY12" s="983"/>
    </row>
    <row r="13" spans="1:129" s="246" customFormat="1" ht="28.5" customHeight="1" thickBot="1">
      <c r="B13" s="1302"/>
      <c r="C13" s="1181"/>
      <c r="D13" s="1095"/>
      <c r="E13" s="1095"/>
      <c r="F13" s="1095"/>
      <c r="G13" s="1095"/>
      <c r="H13" s="1248"/>
      <c r="I13" s="1251"/>
      <c r="J13" s="1132"/>
      <c r="K13" s="956"/>
      <c r="L13" s="915"/>
      <c r="M13" s="953"/>
      <c r="N13" s="1242"/>
      <c r="O13" s="1233"/>
      <c r="P13" s="230"/>
      <c r="Q13" s="1165" t="s">
        <v>509</v>
      </c>
      <c r="R13" s="1095" t="s">
        <v>510</v>
      </c>
      <c r="S13" s="1095"/>
      <c r="T13" s="1095" t="s">
        <v>511</v>
      </c>
      <c r="U13" s="1095"/>
      <c r="V13" s="1144" t="s">
        <v>512</v>
      </c>
      <c r="W13" s="230"/>
      <c r="X13" s="1219" t="s">
        <v>513</v>
      </c>
      <c r="Y13" s="1220" t="s">
        <v>514</v>
      </c>
      <c r="Z13" s="1220"/>
      <c r="AA13" s="1124" t="s">
        <v>515</v>
      </c>
      <c r="AB13" s="1124"/>
      <c r="AC13" s="1124"/>
      <c r="AD13" s="1124"/>
      <c r="AE13" s="1124"/>
      <c r="AF13" s="1124"/>
      <c r="AG13" s="1124"/>
      <c r="AH13" s="1124"/>
      <c r="AI13" s="1124"/>
      <c r="AJ13" s="1124"/>
      <c r="AK13" s="1124"/>
      <c r="AL13" s="1169" t="s">
        <v>516</v>
      </c>
      <c r="AM13" s="1169" t="s">
        <v>517</v>
      </c>
      <c r="AN13" s="1222" t="s">
        <v>518</v>
      </c>
      <c r="AO13" s="1222"/>
      <c r="AP13" s="1222"/>
      <c r="AQ13" s="1222"/>
      <c r="AR13" s="1222"/>
      <c r="AS13" s="1222"/>
      <c r="AT13" s="1247" t="s">
        <v>519</v>
      </c>
      <c r="AU13" s="1247"/>
      <c r="AV13" s="1247"/>
      <c r="AW13" s="1247"/>
      <c r="AX13" s="1311"/>
      <c r="AY13" s="230"/>
      <c r="AZ13" s="1211"/>
      <c r="BA13" s="1212"/>
      <c r="BB13" s="1214"/>
      <c r="BC13" s="1212"/>
      <c r="BD13" s="1216"/>
      <c r="BE13" s="1128"/>
      <c r="BF13" s="230"/>
      <c r="BG13" s="230"/>
      <c r="BH13" s="329"/>
      <c r="BI13" s="1199"/>
      <c r="BJ13" s="1199"/>
      <c r="BK13" s="1199"/>
      <c r="BL13" s="1199"/>
      <c r="BM13" s="1200"/>
      <c r="BN13" s="325"/>
      <c r="BO13" s="1155"/>
      <c r="BP13" s="1156"/>
      <c r="BQ13" s="1156"/>
      <c r="BR13" s="1156"/>
      <c r="BS13" s="1156"/>
      <c r="BT13" s="1156"/>
      <c r="BU13" s="1156"/>
      <c r="BV13" s="1156"/>
      <c r="BW13" s="1157"/>
      <c r="BX13" s="1158"/>
      <c r="BY13" s="325"/>
      <c r="BZ13" s="1159" t="s">
        <v>520</v>
      </c>
      <c r="CA13" s="1160"/>
      <c r="CB13" s="1160"/>
      <c r="CC13" s="1160"/>
      <c r="CD13" s="1160"/>
      <c r="CE13" s="1160"/>
      <c r="CF13" s="1160"/>
      <c r="CG13" s="1161"/>
      <c r="CH13" s="344"/>
      <c r="CI13" s="344"/>
      <c r="CJ13" s="344"/>
      <c r="CK13" s="344"/>
      <c r="CL13" s="1162" t="s">
        <v>521</v>
      </c>
      <c r="CM13" s="1160"/>
      <c r="CN13" s="1160"/>
      <c r="CO13" s="1160"/>
      <c r="CP13" s="1160"/>
      <c r="CQ13" s="1160"/>
      <c r="CR13" s="1160"/>
      <c r="CS13" s="1160"/>
      <c r="CT13" s="1163"/>
      <c r="CU13" s="330"/>
      <c r="CV13" s="1115" t="s">
        <v>522</v>
      </c>
      <c r="CW13" s="1116"/>
      <c r="CX13" s="1116"/>
      <c r="CY13" s="1116"/>
      <c r="CZ13" s="1116"/>
      <c r="DA13" s="1116"/>
      <c r="DB13" s="1116"/>
      <c r="DC13" s="1116"/>
      <c r="DD13" s="1116"/>
      <c r="DE13" s="1116"/>
      <c r="DF13" s="1116"/>
      <c r="DG13" s="1116"/>
      <c r="DH13" s="1116"/>
      <c r="DI13" s="1116"/>
      <c r="DJ13" s="1116"/>
      <c r="DK13" s="1116"/>
      <c r="DL13" s="1116"/>
      <c r="DM13" s="1116"/>
      <c r="DN13" s="1116"/>
      <c r="DO13" s="1116"/>
      <c r="DP13" s="1116"/>
      <c r="DQ13" s="1116"/>
      <c r="DR13" s="1116"/>
      <c r="DS13" s="1116"/>
      <c r="DT13" s="1117"/>
      <c r="DU13" s="325"/>
      <c r="DV13" s="984" t="s">
        <v>523</v>
      </c>
      <c r="DW13" s="985"/>
      <c r="DX13" s="985"/>
      <c r="DY13" s="986"/>
    </row>
    <row r="14" spans="1:129" s="246" customFormat="1" ht="28.5" customHeight="1" thickBot="1">
      <c r="B14" s="1302"/>
      <c r="C14" s="1181"/>
      <c r="D14" s="1095"/>
      <c r="E14" s="1095"/>
      <c r="F14" s="1095"/>
      <c r="G14" s="1095"/>
      <c r="H14" s="1248"/>
      <c r="I14" s="1251"/>
      <c r="J14" s="1132"/>
      <c r="K14" s="956"/>
      <c r="L14" s="915"/>
      <c r="M14" s="953"/>
      <c r="N14" s="1242"/>
      <c r="O14" s="1233"/>
      <c r="P14" s="230"/>
      <c r="Q14" s="1165"/>
      <c r="R14" s="1095"/>
      <c r="S14" s="1095"/>
      <c r="T14" s="1095"/>
      <c r="U14" s="1095"/>
      <c r="V14" s="1144"/>
      <c r="W14" s="230"/>
      <c r="X14" s="1165"/>
      <c r="Y14" s="1221"/>
      <c r="Z14" s="1221"/>
      <c r="AA14" s="1179" t="s">
        <v>524</v>
      </c>
      <c r="AB14" s="1179"/>
      <c r="AC14" s="1179"/>
      <c r="AD14" s="1179"/>
      <c r="AE14" s="1179"/>
      <c r="AF14" s="1179"/>
      <c r="AG14" s="1130" t="s">
        <v>525</v>
      </c>
      <c r="AH14" s="1130"/>
      <c r="AI14" s="1130"/>
      <c r="AJ14" s="1130"/>
      <c r="AK14" s="915" t="s">
        <v>526</v>
      </c>
      <c r="AL14" s="1170"/>
      <c r="AM14" s="1170"/>
      <c r="AN14" s="1130" t="s">
        <v>527</v>
      </c>
      <c r="AO14" s="1130"/>
      <c r="AP14" s="1130" t="s">
        <v>509</v>
      </c>
      <c r="AQ14" s="1130"/>
      <c r="AR14" s="1130" t="s">
        <v>528</v>
      </c>
      <c r="AS14" s="1130"/>
      <c r="AT14" s="1248"/>
      <c r="AU14" s="1248"/>
      <c r="AV14" s="1248"/>
      <c r="AW14" s="1248"/>
      <c r="AX14" s="1312"/>
      <c r="AY14" s="230"/>
      <c r="AZ14" s="1146" t="s">
        <v>529</v>
      </c>
      <c r="BA14" s="1148" t="s">
        <v>530</v>
      </c>
      <c r="BB14" s="1148" t="s">
        <v>531</v>
      </c>
      <c r="BC14" s="1148" t="s">
        <v>532</v>
      </c>
      <c r="BD14" s="1216"/>
      <c r="BE14" s="1128"/>
      <c r="BF14" s="230"/>
      <c r="BG14" s="230"/>
      <c r="BH14" s="329"/>
      <c r="BI14" s="1199"/>
      <c r="BJ14" s="1199"/>
      <c r="BK14" s="1199"/>
      <c r="BL14" s="1199"/>
      <c r="BM14" s="1200"/>
      <c r="BN14" s="325"/>
      <c r="BO14" s="1189" t="s">
        <v>533</v>
      </c>
      <c r="BP14" s="1190"/>
      <c r="BQ14" s="1190"/>
      <c r="BR14" s="1190"/>
      <c r="BS14" s="1190"/>
      <c r="BT14" s="1191"/>
      <c r="BU14" s="331"/>
      <c r="BV14" s="1183" t="s">
        <v>534</v>
      </c>
      <c r="BW14" s="1184"/>
      <c r="BX14" s="1185"/>
      <c r="BY14" s="325"/>
      <c r="BZ14" s="1110" t="s">
        <v>535</v>
      </c>
      <c r="CA14" s="1077"/>
      <c r="CB14" s="1077"/>
      <c r="CC14" s="1077"/>
      <c r="CD14" s="1114" t="s">
        <v>536</v>
      </c>
      <c r="CE14" s="1114"/>
      <c r="CF14" s="1114"/>
      <c r="CG14" s="1114"/>
      <c r="CH14" s="1103" t="s">
        <v>537</v>
      </c>
      <c r="CI14" s="1104"/>
      <c r="CJ14" s="1104"/>
      <c r="CK14" s="1105"/>
      <c r="CL14" s="1077" t="s">
        <v>538</v>
      </c>
      <c r="CM14" s="1077"/>
      <c r="CN14" s="1077"/>
      <c r="CO14" s="1077"/>
      <c r="CP14" s="1114" t="s">
        <v>539</v>
      </c>
      <c r="CQ14" s="1114"/>
      <c r="CR14" s="1114"/>
      <c r="CS14" s="1103"/>
      <c r="CT14" s="1088" t="s">
        <v>540</v>
      </c>
      <c r="CU14" s="332"/>
      <c r="CV14" s="1164" t="s">
        <v>535</v>
      </c>
      <c r="CW14" s="1065"/>
      <c r="CX14" s="1065"/>
      <c r="CY14" s="1065"/>
      <c r="CZ14" s="1080" t="s">
        <v>541</v>
      </c>
      <c r="DA14" s="1080"/>
      <c r="DB14" s="1080"/>
      <c r="DC14" s="1080"/>
      <c r="DD14" s="1079" t="s">
        <v>536</v>
      </c>
      <c r="DE14" s="1079"/>
      <c r="DF14" s="1079"/>
      <c r="DG14" s="1079"/>
      <c r="DH14" s="1079" t="s">
        <v>537</v>
      </c>
      <c r="DI14" s="1079"/>
      <c r="DJ14" s="1079"/>
      <c r="DK14" s="1079"/>
      <c r="DL14" s="1065" t="s">
        <v>538</v>
      </c>
      <c r="DM14" s="1065"/>
      <c r="DN14" s="1065"/>
      <c r="DO14" s="1065"/>
      <c r="DP14" s="1079" t="s">
        <v>539</v>
      </c>
      <c r="DQ14" s="1079"/>
      <c r="DR14" s="1079"/>
      <c r="DS14" s="1079"/>
      <c r="DT14" s="1091" t="s">
        <v>540</v>
      </c>
      <c r="DU14" s="325"/>
      <c r="DV14" s="987"/>
      <c r="DW14" s="988"/>
      <c r="DX14" s="988"/>
      <c r="DY14" s="989"/>
    </row>
    <row r="15" spans="1:129" s="246" customFormat="1" ht="33" customHeight="1" thickBot="1">
      <c r="B15" s="1302"/>
      <c r="C15" s="1181"/>
      <c r="D15" s="1095"/>
      <c r="E15" s="1095"/>
      <c r="F15" s="1095"/>
      <c r="G15" s="1095"/>
      <c r="H15" s="1248"/>
      <c r="I15" s="1251"/>
      <c r="J15" s="1132"/>
      <c r="K15" s="956"/>
      <c r="L15" s="915"/>
      <c r="M15" s="953"/>
      <c r="N15" s="1242"/>
      <c r="O15" s="1233"/>
      <c r="P15" s="230"/>
      <c r="Q15" s="1165"/>
      <c r="R15" s="1095"/>
      <c r="S15" s="1095"/>
      <c r="T15" s="1095"/>
      <c r="U15" s="1095"/>
      <c r="V15" s="1144"/>
      <c r="W15" s="230"/>
      <c r="X15" s="1165"/>
      <c r="Y15" s="1167" t="s">
        <v>503</v>
      </c>
      <c r="Z15" s="1167" t="s">
        <v>504</v>
      </c>
      <c r="AA15" s="1167" t="s">
        <v>542</v>
      </c>
      <c r="AB15" s="1167"/>
      <c r="AC15" s="1125" t="s">
        <v>543</v>
      </c>
      <c r="AD15" s="1125"/>
      <c r="AE15" s="1125" t="s">
        <v>544</v>
      </c>
      <c r="AF15" s="1125"/>
      <c r="AG15" s="1218" t="s">
        <v>545</v>
      </c>
      <c r="AH15" s="1218"/>
      <c r="AI15" s="1218" t="s">
        <v>546</v>
      </c>
      <c r="AJ15" s="1218"/>
      <c r="AK15" s="915"/>
      <c r="AL15" s="1170"/>
      <c r="AM15" s="1170"/>
      <c r="AN15" s="365" t="s">
        <v>547</v>
      </c>
      <c r="AO15" s="365" t="s">
        <v>548</v>
      </c>
      <c r="AP15" s="365" t="s">
        <v>549</v>
      </c>
      <c r="AQ15" s="365" t="s">
        <v>550</v>
      </c>
      <c r="AR15" s="365" t="s">
        <v>551</v>
      </c>
      <c r="AS15" s="365" t="s">
        <v>552</v>
      </c>
      <c r="AT15" s="1095" t="s">
        <v>553</v>
      </c>
      <c r="AU15" s="1130" t="s">
        <v>554</v>
      </c>
      <c r="AV15" s="1132" t="s">
        <v>555</v>
      </c>
      <c r="AW15" s="1125" t="s">
        <v>556</v>
      </c>
      <c r="AX15" s="1134" t="s">
        <v>557</v>
      </c>
      <c r="AY15" s="230"/>
      <c r="AZ15" s="1146"/>
      <c r="BA15" s="1148"/>
      <c r="BB15" s="1148"/>
      <c r="BC15" s="1148"/>
      <c r="BD15" s="1216"/>
      <c r="BE15" s="1128"/>
      <c r="BF15" s="230"/>
      <c r="BG15" s="230"/>
      <c r="BH15" s="329"/>
      <c r="BI15" s="1195" t="s">
        <v>558</v>
      </c>
      <c r="BJ15" s="1195"/>
      <c r="BK15" s="1195"/>
      <c r="BL15" s="1195"/>
      <c r="BM15" s="1196"/>
      <c r="BN15" s="234"/>
      <c r="BO15" s="1192"/>
      <c r="BP15" s="1193"/>
      <c r="BQ15" s="1193"/>
      <c r="BR15" s="1193"/>
      <c r="BS15" s="1193"/>
      <c r="BT15" s="1194"/>
      <c r="BU15" s="331"/>
      <c r="BV15" s="1186"/>
      <c r="BW15" s="1187"/>
      <c r="BX15" s="1188"/>
      <c r="BY15" s="234"/>
      <c r="BZ15" s="1109" t="s">
        <v>559</v>
      </c>
      <c r="CA15" s="1078"/>
      <c r="CB15" s="1078"/>
      <c r="CC15" s="1078"/>
      <c r="CD15" s="1078" t="s">
        <v>559</v>
      </c>
      <c r="CE15" s="1078"/>
      <c r="CF15" s="1078"/>
      <c r="CG15" s="1078"/>
      <c r="CH15" s="1106" t="s">
        <v>560</v>
      </c>
      <c r="CI15" s="1107"/>
      <c r="CJ15" s="1107"/>
      <c r="CK15" s="1108"/>
      <c r="CL15" s="1078" t="s">
        <v>559</v>
      </c>
      <c r="CM15" s="1078"/>
      <c r="CN15" s="1078"/>
      <c r="CO15" s="1078"/>
      <c r="CP15" s="1078" t="s">
        <v>559</v>
      </c>
      <c r="CQ15" s="1078"/>
      <c r="CR15" s="1078"/>
      <c r="CS15" s="1106"/>
      <c r="CT15" s="1089"/>
      <c r="CU15" s="333"/>
      <c r="CV15" s="1150" t="s">
        <v>559</v>
      </c>
      <c r="CW15" s="1076"/>
      <c r="CX15" s="1076"/>
      <c r="CY15" s="1076"/>
      <c r="CZ15" s="1076" t="s">
        <v>561</v>
      </c>
      <c r="DA15" s="1076"/>
      <c r="DB15" s="1076"/>
      <c r="DC15" s="1076"/>
      <c r="DD15" s="1076" t="s">
        <v>559</v>
      </c>
      <c r="DE15" s="1076"/>
      <c r="DF15" s="1076"/>
      <c r="DG15" s="1076"/>
      <c r="DH15" s="1076" t="s">
        <v>560</v>
      </c>
      <c r="DI15" s="1076"/>
      <c r="DJ15" s="1076"/>
      <c r="DK15" s="1076"/>
      <c r="DL15" s="1076" t="s">
        <v>559</v>
      </c>
      <c r="DM15" s="1076"/>
      <c r="DN15" s="1076"/>
      <c r="DO15" s="1076"/>
      <c r="DP15" s="1076" t="s">
        <v>559</v>
      </c>
      <c r="DQ15" s="1076"/>
      <c r="DR15" s="1076"/>
      <c r="DS15" s="1076"/>
      <c r="DT15" s="1092"/>
      <c r="DU15" s="325"/>
      <c r="DV15" s="990"/>
      <c r="DW15" s="991"/>
      <c r="DX15" s="991"/>
      <c r="DY15" s="992"/>
    </row>
    <row r="16" spans="1:129" s="310" customFormat="1" ht="45.75" customHeight="1">
      <c r="B16" s="1303"/>
      <c r="C16" s="1182"/>
      <c r="D16" s="1096"/>
      <c r="E16" s="1096"/>
      <c r="F16" s="1096"/>
      <c r="G16" s="1096"/>
      <c r="H16" s="1249"/>
      <c r="I16" s="1252"/>
      <c r="J16" s="1133"/>
      <c r="K16" s="957"/>
      <c r="L16" s="916"/>
      <c r="M16" s="954"/>
      <c r="N16" s="1243"/>
      <c r="O16" s="1234"/>
      <c r="P16" s="230"/>
      <c r="Q16" s="1166"/>
      <c r="R16" s="1096"/>
      <c r="S16" s="1096"/>
      <c r="T16" s="1096"/>
      <c r="U16" s="1096"/>
      <c r="V16" s="1145"/>
      <c r="W16" s="230"/>
      <c r="X16" s="1166"/>
      <c r="Y16" s="1168"/>
      <c r="Z16" s="1168"/>
      <c r="AA16" s="334">
        <v>0</v>
      </c>
      <c r="AB16" s="334">
        <v>0.25</v>
      </c>
      <c r="AC16" s="334">
        <v>0</v>
      </c>
      <c r="AD16" s="334">
        <v>0.15</v>
      </c>
      <c r="AE16" s="334">
        <v>0</v>
      </c>
      <c r="AF16" s="334">
        <v>0.1</v>
      </c>
      <c r="AG16" s="334">
        <v>0</v>
      </c>
      <c r="AH16" s="334">
        <v>0.25</v>
      </c>
      <c r="AI16" s="334">
        <v>0</v>
      </c>
      <c r="AJ16" s="334">
        <v>0.15</v>
      </c>
      <c r="AK16" s="916"/>
      <c r="AL16" s="1171"/>
      <c r="AM16" s="1171"/>
      <c r="AN16" s="358" t="s">
        <v>562</v>
      </c>
      <c r="AO16" s="359" t="s">
        <v>563</v>
      </c>
      <c r="AP16" s="360" t="s">
        <v>564</v>
      </c>
      <c r="AQ16" s="361" t="s">
        <v>565</v>
      </c>
      <c r="AR16" s="358" t="s">
        <v>562</v>
      </c>
      <c r="AS16" s="359" t="s">
        <v>563</v>
      </c>
      <c r="AT16" s="1096"/>
      <c r="AU16" s="1131"/>
      <c r="AV16" s="1133"/>
      <c r="AW16" s="1126"/>
      <c r="AX16" s="1135"/>
      <c r="AY16" s="230"/>
      <c r="AZ16" s="1147"/>
      <c r="BA16" s="1149"/>
      <c r="BB16" s="1149"/>
      <c r="BC16" s="1149"/>
      <c r="BD16" s="1217"/>
      <c r="BE16" s="1129"/>
      <c r="BF16" s="230"/>
      <c r="BG16" s="230"/>
      <c r="BH16" s="335"/>
      <c r="BI16" s="1207" t="s">
        <v>566</v>
      </c>
      <c r="BJ16" s="1207"/>
      <c r="BK16" s="1207"/>
      <c r="BL16" s="1207"/>
      <c r="BM16" s="1208"/>
      <c r="BN16" s="336"/>
      <c r="BO16" s="403" t="s">
        <v>567</v>
      </c>
      <c r="BP16" s="404" t="s">
        <v>568</v>
      </c>
      <c r="BQ16" s="404" t="s">
        <v>569</v>
      </c>
      <c r="BR16" s="404" t="s">
        <v>570</v>
      </c>
      <c r="BS16" s="404" t="s">
        <v>571</v>
      </c>
      <c r="BT16" s="405" t="s">
        <v>572</v>
      </c>
      <c r="BU16" s="331"/>
      <c r="BV16" s="362" t="s">
        <v>573</v>
      </c>
      <c r="BW16" s="363" t="s">
        <v>574</v>
      </c>
      <c r="BX16" s="364" t="s">
        <v>575</v>
      </c>
      <c r="BY16" s="336"/>
      <c r="BZ16" s="337" t="s">
        <v>576</v>
      </c>
      <c r="CA16" s="338" t="s">
        <v>577</v>
      </c>
      <c r="CB16" s="338" t="s">
        <v>578</v>
      </c>
      <c r="CC16" s="338" t="s">
        <v>579</v>
      </c>
      <c r="CD16" s="338" t="s">
        <v>576</v>
      </c>
      <c r="CE16" s="338" t="s">
        <v>577</v>
      </c>
      <c r="CF16" s="338" t="s">
        <v>578</v>
      </c>
      <c r="CG16" s="338" t="s">
        <v>579</v>
      </c>
      <c r="CH16" s="338" t="s">
        <v>576</v>
      </c>
      <c r="CI16" s="338" t="s">
        <v>577</v>
      </c>
      <c r="CJ16" s="338" t="s">
        <v>578</v>
      </c>
      <c r="CK16" s="338" t="s">
        <v>579</v>
      </c>
      <c r="CL16" s="338" t="s">
        <v>576</v>
      </c>
      <c r="CM16" s="338" t="s">
        <v>577</v>
      </c>
      <c r="CN16" s="338" t="s">
        <v>578</v>
      </c>
      <c r="CO16" s="338" t="s">
        <v>579</v>
      </c>
      <c r="CP16" s="338" t="s">
        <v>576</v>
      </c>
      <c r="CQ16" s="338" t="s">
        <v>577</v>
      </c>
      <c r="CR16" s="338" t="s">
        <v>578</v>
      </c>
      <c r="CS16" s="345" t="s">
        <v>579</v>
      </c>
      <c r="CT16" s="1090"/>
      <c r="CU16" s="339"/>
      <c r="CV16" s="481" t="s">
        <v>576</v>
      </c>
      <c r="CW16" s="482" t="s">
        <v>577</v>
      </c>
      <c r="CX16" s="482" t="s">
        <v>578</v>
      </c>
      <c r="CY16" s="482" t="s">
        <v>579</v>
      </c>
      <c r="CZ16" s="1081" t="s">
        <v>576</v>
      </c>
      <c r="DA16" s="1081"/>
      <c r="DB16" s="1081" t="s">
        <v>577</v>
      </c>
      <c r="DC16" s="1081"/>
      <c r="DD16" s="482" t="s">
        <v>576</v>
      </c>
      <c r="DE16" s="482" t="s">
        <v>577</v>
      </c>
      <c r="DF16" s="482" t="s">
        <v>578</v>
      </c>
      <c r="DG16" s="482" t="s">
        <v>579</v>
      </c>
      <c r="DH16" s="482" t="s">
        <v>576</v>
      </c>
      <c r="DI16" s="482" t="s">
        <v>577</v>
      </c>
      <c r="DJ16" s="482" t="s">
        <v>578</v>
      </c>
      <c r="DK16" s="482" t="s">
        <v>579</v>
      </c>
      <c r="DL16" s="482" t="s">
        <v>576</v>
      </c>
      <c r="DM16" s="482" t="s">
        <v>577</v>
      </c>
      <c r="DN16" s="482" t="s">
        <v>578</v>
      </c>
      <c r="DO16" s="482" t="s">
        <v>579</v>
      </c>
      <c r="DP16" s="482" t="s">
        <v>576</v>
      </c>
      <c r="DQ16" s="482" t="s">
        <v>577</v>
      </c>
      <c r="DR16" s="482" t="s">
        <v>578</v>
      </c>
      <c r="DS16" s="482" t="s">
        <v>579</v>
      </c>
      <c r="DT16" s="1093"/>
      <c r="DU16" s="330"/>
      <c r="DV16" s="483" t="s">
        <v>580</v>
      </c>
      <c r="DW16" s="484" t="s">
        <v>581</v>
      </c>
      <c r="DX16" s="484" t="s">
        <v>582</v>
      </c>
      <c r="DY16" s="484" t="s">
        <v>583</v>
      </c>
    </row>
    <row r="17" spans="2:129" s="246" customFormat="1" ht="47.25" customHeight="1">
      <c r="B17" s="945" t="s">
        <v>584</v>
      </c>
      <c r="C17" s="923">
        <v>1</v>
      </c>
      <c r="D17" s="926" t="s">
        <v>585</v>
      </c>
      <c r="E17" s="929" t="s">
        <v>586</v>
      </c>
      <c r="F17" s="930" t="s">
        <v>587</v>
      </c>
      <c r="G17" s="907" t="s">
        <v>588</v>
      </c>
      <c r="H17" s="948" t="s">
        <v>589</v>
      </c>
      <c r="I17" s="949" t="s">
        <v>590</v>
      </c>
      <c r="J17" s="409" t="s">
        <v>591</v>
      </c>
      <c r="K17" s="908" t="s">
        <v>592</v>
      </c>
      <c r="L17" s="950" t="str">
        <f>IF(H17="","",(CONCATENATE("Posibilidad de afectación ",H17," ",I17," ",J17," ",J18," ",J19," ",J20," ",J21)))</f>
        <v xml:space="preserve">Posibilidad de afectación económica y reputacional por sanciones o multas en la pérdida de competencias por el vencimiento en la liquidación de los convenios, debido a la falta del seguimiento, monitoreo y/o el análisis oportuno.   </v>
      </c>
      <c r="M17" s="917" t="s">
        <v>593</v>
      </c>
      <c r="N17" s="951" t="s">
        <v>594</v>
      </c>
      <c r="O17" s="864" t="s">
        <v>595</v>
      </c>
      <c r="P17" s="228"/>
      <c r="Q17" s="865" t="s">
        <v>596</v>
      </c>
      <c r="R17" s="866">
        <f>IF(ISERROR(VLOOKUP($Q17,Listas!$E$20:$F$24,2,FALSE)),"",(VLOOKUP($Q17,Listas!$E$20:$F$24,2,FALSE)))</f>
        <v>0.8</v>
      </c>
      <c r="S17" s="867" t="str">
        <f>IF(ISERROR(VLOOKUP($R17,Listas!$E$3:$F$7,2,FALSE)),"",(VLOOKUP($R17,Listas!$E$3:$F$7,2,FALSE)))</f>
        <v>ALTA</v>
      </c>
      <c r="T17" s="868" t="s">
        <v>597</v>
      </c>
      <c r="U17" s="867">
        <f>IF(ISERROR(VLOOKUP($T17,Listas!$E$28:$F$35,2,FALSE)),"",(VLOOKUP($T17,Listas!$E$28:$F$35,2,FALSE)))</f>
        <v>1</v>
      </c>
      <c r="V17" s="869" t="str">
        <f>IF(R17="","",(CONCATENATE("R.INHERENTE
",(IF(AND($R17=0.2,$U17=0.2),1,(IF(AND($R17=0.2,$U17=0.4),6,(IF(AND($R17=0.2,$U17=0.6),11,(IF(AND($R17=0.2,$U17=0.8),16,(IF(AND($R17=0.2,$U17=1),21,(IF(AND($R17=0.4,$U17=0.2),2,(IF(AND($R17=0.4,$U17=0.4),7,(IF(AND($R17=0.4,$U17=0.6),12,(IF(AND($R17=0.4,$U17=0.8),17,(IF(AND($R17=0.4,$U17=1),22,(IF(AND($R17=0.6,$U17=0.2),3,(IF(AND($R17=0.6,$U17=0.4),8,(IF(AND($R17=0.6,$U17=0.6),13,(IF(AND($R17=0.6,$U17=0.8),18,(IF(AND($R17=0.6,$U17=1),23,(IF(AND($R17=0.8,$U17=0.2),4,(IF(AND($R17=0.8,$U17=0.4),9,(IF(AND($R17=0.8,$U17=0.6),14,(IF(AND($R17=0.8,$U17=0.8),19,(IF(AND($R17=0.8,$U17=1),24,(IF(AND($R17=1,$U17=0.2),5,(IF(AND($R17=1,$U17=0.4),10,(IF(AND($R17=1,$U17=0.6),15,(IF(AND($R17=1,$U17=0.8),20,(IF(AND($R17=1,$U17=1),25,"")))))))))))))))))))))))))))))))))))))))))))))))))))))</f>
        <v>R.INHERENTE
24</v>
      </c>
      <c r="W17" s="228">
        <f>+VLOOKUP($V17,Listas!$D$112:$E$136,2,FALSE)</f>
        <v>24</v>
      </c>
      <c r="X17" s="524" t="s">
        <v>598</v>
      </c>
      <c r="Y17" s="413" t="s">
        <v>599</v>
      </c>
      <c r="Z17" s="413"/>
      <c r="AA17" s="870">
        <v>25</v>
      </c>
      <c r="AB17" s="871"/>
      <c r="AC17" s="870"/>
      <c r="AD17" s="871"/>
      <c r="AE17" s="870"/>
      <c r="AF17" s="871"/>
      <c r="AG17" s="870"/>
      <c r="AH17" s="871"/>
      <c r="AI17" s="870">
        <v>15</v>
      </c>
      <c r="AJ17" s="871"/>
      <c r="AK17" s="340">
        <f t="shared" ref="AK17:AK21" si="0">AA17+AC17+AE17+AG17+AI17</f>
        <v>40</v>
      </c>
      <c r="AL17" s="465">
        <f>80%-(80%*40%)</f>
        <v>0.48</v>
      </c>
      <c r="AM17" s="320"/>
      <c r="AN17" s="872" t="s">
        <v>562</v>
      </c>
      <c r="AO17" s="873"/>
      <c r="AP17" s="993" t="s">
        <v>600</v>
      </c>
      <c r="AQ17" s="994"/>
      <c r="AR17" s="872" t="s">
        <v>562</v>
      </c>
      <c r="AS17" s="873"/>
      <c r="AT17" s="509" t="s">
        <v>601</v>
      </c>
      <c r="AU17" s="521" t="s">
        <v>602</v>
      </c>
      <c r="AV17" s="513" t="s">
        <v>603</v>
      </c>
      <c r="AW17" s="424" t="s">
        <v>604</v>
      </c>
      <c r="AX17" s="425" t="s">
        <v>605</v>
      </c>
      <c r="AY17" s="247">
        <f>+(IF(AND($AZ17&gt;0,$AZ17&lt;=0.2),0.2,(IF(AND($AZ17&gt;0.2,$AZ17&lt;=0.4),0.4,(IF(AND($AZ17&gt;0.4,$AZ17&lt;=0.6),0.6,(IF(AND($AZ17&gt;0.6,$AZ17&lt;=0.8),0.8,(IF($AZ17&gt;0.8,1,""))))))))))</f>
        <v>0.4</v>
      </c>
      <c r="AZ17" s="878">
        <f>+MIN(AL17:AL21)</f>
        <v>0.23100000000000001</v>
      </c>
      <c r="BA17" s="836" t="str">
        <f t="shared" ref="BA17:BA89" si="1">+(IF($AY17=0.2,"MUY BAJA",(IF($AY17=0.4,"BAJA",(IF($AY17=0.6,"MEDIA",(IF($AY17=0.8,"ALTA",(IF($AY17=1,"MUY ALTA",""))))))))))</f>
        <v>BAJA</v>
      </c>
      <c r="BB17" s="833">
        <f>+MIN(AM17:AM21)</f>
        <v>1</v>
      </c>
      <c r="BC17" s="836" t="str">
        <f t="shared" ref="BC17:BC89" si="2">+(IF($BF17=0.2,"MUY BAJA",(IF($BF17=0.4,"BAJA",(IF($BF17=0.6,"MEDIA",(IF($BF17=0.8,"ALTA",(IF($BF17=1,"MUY ALTA",""))))))))))</f>
        <v>MUY ALTA</v>
      </c>
      <c r="BD17" s="839" t="str">
        <f t="shared" ref="BD17:BD89" si="3">IF($AY17="","",(CONCATENATE("R.RESIDUAL
",(IF(AND($AY17=0.2,$BF17=0.2),1,(IF(AND($AY17=0.2,$BF17=0.4),6,(IF(AND($AY17=0.2,$BF17=0.6),11,(IF(AND($AY17=0.2,$BF17=0.8),16,(IF(AND($AY17=0.2,$BF17=1),21,(IF(AND($AY17=0.4,$BF17=0.2),2,(IF(AND($AY17=0.4,$BF17=0.4),7,(IF(AND($AY17=0.4,$BF17=0.6),12,(IF(AND($AY17=0.4,$BF17=0.8),17,(IF(AND($AY17=0.4,$BF17=1),22,(IF(AND($AY17=0.6,$BF17=0.2),3,(IF(AND($AY17=0.6,$BF17=0.4),8,(IF(AND($AY17=0.6,$BF17=0.6),13,(IF(AND($AY17=0.6,$BF17=0.8),18,(IF(AND($AY17=0.6,$BF17=1),23,(IF(AND($AY17=0.8,$BF17=0.2),4,(IF(AND($AY17=0.8,$BF17=0.4),9,(IF(AND($AY17=0.8,$BF17=0.6),14,(IF(AND($AY17=0.8,$BF17=0.8),19,(IF(AND($AY17=0.8,$BF17=1),24,(IF(AND($AY17=1,$BF17=0.2),5,(IF(AND($AY17=1,$BF17=0.4),10,(IF(AND($AY17=1,$BF17=0.6),15,(IF(AND($AY17=1,$BF17=0.8),20,(IF(AND($AY17=1,$BF17=1),25,"")))))))))))))))))))))))))))))))))))))))))))))))))))))</f>
        <v>R.RESIDUAL
22</v>
      </c>
      <c r="BE17" s="842" t="s">
        <v>606</v>
      </c>
      <c r="BF17" s="247">
        <f>+(IF(AND($BB17&gt;0,$BB17&lt;=0.2),0.2,(IF(AND($BB17&gt;0.2,$BB17&lt;=0.4),0.4,(IF(AND($BB17&gt;0.4,$BB17&lt;=0.6),0.6,(IF(AND($BB17&gt;0.6,$BB17&lt;=0.8),0.8,(IF($BB17&gt;0.8,1,""))))))))))</f>
        <v>1</v>
      </c>
      <c r="BG17" s="230">
        <f>+VLOOKUP($BD17,Listas!$F$112:$G$136,2,FALSE)</f>
        <v>22</v>
      </c>
      <c r="BH17" s="312">
        <v>1</v>
      </c>
      <c r="BI17" s="231" t="str">
        <f>IF(ISERROR(IF(V17="R.INHERENTE
5","R. INHERENTE",(IF(BD17="R.RESIDUAL
5","R. RESIDUAL"," ")))),"",(IF(V17="R.INHERENTE
5","R. INHERENTE",(IF(BD17="R.RESIDUAL
5","R. RESIDUAL"," ")))))</f>
        <v xml:space="preserve"> </v>
      </c>
      <c r="BJ17" s="232" t="str">
        <f>IF(ISERROR(IF(V17="R.INHERENTE
10","R. INHERENTE",(IF(BD17="R.RESIDUAL
10","R. RESIDUAL"," ")))),"",(IF(V17="R.INHERENTE
10","R. INHERENTE",(IF(BD17="R.RESIDUAL
10","R. RESIDUAL"," ")))))</f>
        <v xml:space="preserve"> </v>
      </c>
      <c r="BK17" s="232" t="str">
        <f>IF(ISERROR(IF(V17="R.INHERENTE
15","R. INHERENTE",(IF(BD17="R.RESIDUAL
15","R. RESIDUAL"," ")))),"",(IF(V17="R.INHERENTE
15","R. INHERENTE",(IF(BD17="R.RESIDUAL
15","R. RESIDUAL"," ")))))</f>
        <v xml:space="preserve"> </v>
      </c>
      <c r="BL17" s="232" t="str">
        <f>IF(ISERROR(IF(V17="R.INHERENTE
20","R. INHERENTE",(IF(BD17="R.RESIDUAL
20","R. RESIDUAL"," ")))),"",(IF(V17="R.INHERENTE
20","R. INHERENTE",(IF(BD17="R.RESIDUAL
20","R. RESIDUAL"," ")))))</f>
        <v xml:space="preserve"> </v>
      </c>
      <c r="BM17" s="233" t="str">
        <f>IF(ISERROR(IF(V17="R.INHERENTE
25","R. INHERENTE",(IF(BD17="R.RESIDUAL
25","R. RESIDUAL"," ")))),"",(IF(V17="R.INHERENTE
25","R. INHERENTE",(IF(BD17="R.RESIDUAL
25","R. RESIDUAL"," ")))))</f>
        <v xml:space="preserve"> </v>
      </c>
      <c r="BN17" s="234"/>
      <c r="BO17" s="1004" t="s">
        <v>607</v>
      </c>
      <c r="BP17" s="1075" t="s">
        <v>608</v>
      </c>
      <c r="BQ17" s="1072">
        <v>46023</v>
      </c>
      <c r="BR17" s="1072">
        <v>46357</v>
      </c>
      <c r="BS17" s="1799" t="s">
        <v>609</v>
      </c>
      <c r="BT17" s="1175" t="s">
        <v>610</v>
      </c>
      <c r="BU17" s="309"/>
      <c r="BV17" s="1004" t="s">
        <v>611</v>
      </c>
      <c r="BW17" s="1075" t="s">
        <v>612</v>
      </c>
      <c r="BX17" s="1172" t="s">
        <v>613</v>
      </c>
      <c r="BY17" s="229"/>
      <c r="BZ17" s="815" t="s">
        <v>614</v>
      </c>
      <c r="CA17" s="818" t="s">
        <v>615</v>
      </c>
      <c r="CB17" s="821" t="s">
        <v>616</v>
      </c>
      <c r="CC17" s="818" t="s">
        <v>617</v>
      </c>
      <c r="CD17" s="792"/>
      <c r="CE17" s="792"/>
      <c r="CF17" s="792"/>
      <c r="CG17" s="792"/>
      <c r="CH17" s="792"/>
      <c r="CI17" s="792"/>
      <c r="CJ17" s="792"/>
      <c r="CK17" s="792"/>
      <c r="CL17" s="792"/>
      <c r="CM17" s="792"/>
      <c r="CN17" s="792"/>
      <c r="CO17" s="792"/>
      <c r="CP17" s="792"/>
      <c r="CQ17" s="792"/>
      <c r="CR17" s="792"/>
      <c r="CS17" s="792"/>
      <c r="CT17" s="795" t="s">
        <v>618</v>
      </c>
      <c r="CU17" s="248"/>
      <c r="CV17" s="815" t="s">
        <v>614</v>
      </c>
      <c r="CW17" s="818" t="s">
        <v>615</v>
      </c>
      <c r="CX17" s="821" t="s">
        <v>616</v>
      </c>
      <c r="CY17" s="818" t="s">
        <v>617</v>
      </c>
      <c r="CZ17" s="824"/>
      <c r="DA17" s="825"/>
      <c r="DB17" s="824"/>
      <c r="DC17" s="825"/>
      <c r="DD17" s="789"/>
      <c r="DE17" s="789"/>
      <c r="DF17" s="789"/>
      <c r="DG17" s="792"/>
      <c r="DH17" s="789"/>
      <c r="DI17" s="789"/>
      <c r="DJ17" s="789"/>
      <c r="DK17" s="792"/>
      <c r="DL17" s="789"/>
      <c r="DM17" s="789"/>
      <c r="DN17" s="789"/>
      <c r="DO17" s="792"/>
      <c r="DP17" s="789"/>
      <c r="DQ17" s="789"/>
      <c r="DR17" s="789"/>
      <c r="DS17" s="789"/>
      <c r="DT17" s="795" t="s">
        <v>619</v>
      </c>
      <c r="DU17" s="245"/>
      <c r="DV17" s="798"/>
      <c r="DW17" s="801"/>
      <c r="DX17" s="798"/>
      <c r="DY17" s="804"/>
    </row>
    <row r="18" spans="2:129" s="246" customFormat="1" ht="47.25" customHeight="1">
      <c r="B18" s="946"/>
      <c r="C18" s="924"/>
      <c r="D18" s="927"/>
      <c r="E18" s="1800"/>
      <c r="F18" s="931"/>
      <c r="G18" s="1800"/>
      <c r="H18" s="1800"/>
      <c r="I18" s="1800"/>
      <c r="J18" s="410" t="s">
        <v>620</v>
      </c>
      <c r="K18" s="909"/>
      <c r="L18" s="1801"/>
      <c r="M18" s="918"/>
      <c r="N18" s="1800"/>
      <c r="O18" s="1802"/>
      <c r="P18" s="228"/>
      <c r="Q18" s="1803"/>
      <c r="R18" s="1800"/>
      <c r="S18" s="1800"/>
      <c r="T18" s="1800"/>
      <c r="U18" s="1800"/>
      <c r="V18" s="1802"/>
      <c r="W18" s="228"/>
      <c r="X18" s="508" t="s">
        <v>621</v>
      </c>
      <c r="Y18" s="415" t="s">
        <v>599</v>
      </c>
      <c r="Z18" s="415"/>
      <c r="AA18" s="807">
        <v>25</v>
      </c>
      <c r="AB18" s="808"/>
      <c r="AC18" s="807"/>
      <c r="AD18" s="808"/>
      <c r="AE18" s="807"/>
      <c r="AF18" s="808"/>
      <c r="AG18" s="807"/>
      <c r="AH18" s="808"/>
      <c r="AI18" s="807">
        <v>15</v>
      </c>
      <c r="AJ18" s="808"/>
      <c r="AK18" s="323">
        <f t="shared" si="0"/>
        <v>40</v>
      </c>
      <c r="AL18" s="466">
        <f>48%-(48%*30%)</f>
        <v>0.33599999999999997</v>
      </c>
      <c r="AM18" s="316"/>
      <c r="AN18" s="809" t="s">
        <v>562</v>
      </c>
      <c r="AO18" s="810"/>
      <c r="AP18" s="813" t="s">
        <v>600</v>
      </c>
      <c r="AQ18" s="814"/>
      <c r="AR18" s="809" t="s">
        <v>562</v>
      </c>
      <c r="AS18" s="810"/>
      <c r="AT18" s="510" t="s">
        <v>621</v>
      </c>
      <c r="AU18" s="522" t="s">
        <v>602</v>
      </c>
      <c r="AV18" s="523" t="s">
        <v>622</v>
      </c>
      <c r="AW18" s="427" t="s">
        <v>604</v>
      </c>
      <c r="AX18" s="425" t="s">
        <v>605</v>
      </c>
      <c r="AY18" s="230"/>
      <c r="AZ18" s="879"/>
      <c r="BA18" s="837"/>
      <c r="BB18" s="834"/>
      <c r="BC18" s="837"/>
      <c r="BD18" s="840"/>
      <c r="BE18" s="843"/>
      <c r="BF18" s="247"/>
      <c r="BG18" s="490"/>
      <c r="BH18" s="312">
        <v>0.8</v>
      </c>
      <c r="BI18" s="235" t="str">
        <f>IF(ISERROR(IF(V17="R.INHERENTE
4","R. INHERENTE",(IF(BD17="R.RESIDUAL
4","R. RESIDUAL"," ")))),"",(IF(V17="R.INHERENTE
4","R. INHERENTE",(IF(BD17="R.RESIDUAL
4","R. RESIDUAL"," ")))))</f>
        <v xml:space="preserve"> </v>
      </c>
      <c r="BJ18" s="236" t="str">
        <f>IF(ISERROR(IF(V17="R.INHERENTE
9","R. INHERENTE",(IF(BD17="R.RESIDUAL
9","R. RESIDUAL"," ")))),"",(IF(V17="R.INHERENTE
9","R. INHERENTE",(IF(BD17="R.RESIDUAL
9","R. RESIDUAL"," ")))))</f>
        <v xml:space="preserve"> </v>
      </c>
      <c r="BK18" s="237" t="str">
        <f>IF(ISERROR(IF(V17="R.INHERENTE
14","R. INHERENTE",(IF(BD17="R.RESIDUAL
14","R. RESIDUAL"," ")))),"",(IF(V17="R.INHERENTE
14","R. INHERENTE",(IF(BD17="R.RESIDUAL
14","R. RESIDUAL"," ")))))</f>
        <v xml:space="preserve"> </v>
      </c>
      <c r="BL18" s="237" t="str">
        <f>IF(ISERROR(IF(V17="R.INHERENTE
19","R. INHERENTE",(IF(BD17="R.RESIDUAL
19","R. RESIDUAL"," ")))),"",(IF(V17="R.INHERENTE
19","R. INHERENTE",(IF(BD17="R.RESIDUAL
19","R. RESIDUAL"," ")))))</f>
        <v xml:space="preserve"> </v>
      </c>
      <c r="BM18" s="238" t="str">
        <f>IF(ISERROR(IF(V17="R.INHERENTE
24","R. INHERENTE",(IF(BD17="R.RESIDUAL
24","R. RESIDUAL"," ")))),"",(IF(V17="R.INHERENTE
24","R. INHERENTE",(IF(BD17="R.RESIDUAL
24","R. RESIDUAL"," ")))))</f>
        <v>R. INHERENTE</v>
      </c>
      <c r="BN18" s="234"/>
      <c r="BO18" s="1005"/>
      <c r="BP18" s="1073"/>
      <c r="BQ18" s="1073"/>
      <c r="BR18" s="1073"/>
      <c r="BS18" s="1804"/>
      <c r="BT18" s="862"/>
      <c r="BU18" s="309"/>
      <c r="BV18" s="1005"/>
      <c r="BW18" s="1073"/>
      <c r="BX18" s="1173"/>
      <c r="BY18" s="229"/>
      <c r="BZ18" s="816"/>
      <c r="CA18" s="819"/>
      <c r="CB18" s="822"/>
      <c r="CC18" s="819"/>
      <c r="CD18" s="793"/>
      <c r="CE18" s="793"/>
      <c r="CF18" s="793"/>
      <c r="CG18" s="793"/>
      <c r="CH18" s="793"/>
      <c r="CI18" s="793"/>
      <c r="CJ18" s="793"/>
      <c r="CK18" s="793"/>
      <c r="CL18" s="793"/>
      <c r="CM18" s="793"/>
      <c r="CN18" s="793"/>
      <c r="CO18" s="793"/>
      <c r="CP18" s="793"/>
      <c r="CQ18" s="793"/>
      <c r="CR18" s="793"/>
      <c r="CS18" s="793"/>
      <c r="CT18" s="796"/>
      <c r="CU18" s="248"/>
      <c r="CV18" s="816"/>
      <c r="CW18" s="819"/>
      <c r="CX18" s="822"/>
      <c r="CY18" s="819"/>
      <c r="CZ18" s="826"/>
      <c r="DA18" s="827"/>
      <c r="DB18" s="826"/>
      <c r="DC18" s="827"/>
      <c r="DD18" s="790"/>
      <c r="DE18" s="790"/>
      <c r="DF18" s="790"/>
      <c r="DG18" s="793"/>
      <c r="DH18" s="790"/>
      <c r="DI18" s="790"/>
      <c r="DJ18" s="790"/>
      <c r="DK18" s="793"/>
      <c r="DL18" s="790"/>
      <c r="DM18" s="790"/>
      <c r="DN18" s="790"/>
      <c r="DO18" s="793"/>
      <c r="DP18" s="790"/>
      <c r="DQ18" s="790"/>
      <c r="DR18" s="790"/>
      <c r="DS18" s="790"/>
      <c r="DT18" s="796"/>
      <c r="DU18" s="245"/>
      <c r="DV18" s="799"/>
      <c r="DW18" s="802"/>
      <c r="DX18" s="799"/>
      <c r="DY18" s="805"/>
    </row>
    <row r="19" spans="2:129" s="246" customFormat="1" ht="47.25" customHeight="1">
      <c r="B19" s="946"/>
      <c r="C19" s="924"/>
      <c r="D19" s="927"/>
      <c r="E19" s="1800"/>
      <c r="F19" s="931"/>
      <c r="G19" s="1800"/>
      <c r="H19" s="1800"/>
      <c r="I19" s="1800"/>
      <c r="J19" s="410"/>
      <c r="K19" s="909"/>
      <c r="L19" s="1801"/>
      <c r="M19" s="918"/>
      <c r="N19" s="1800"/>
      <c r="O19" s="1802"/>
      <c r="P19" s="228"/>
      <c r="Q19" s="1803"/>
      <c r="R19" s="1800"/>
      <c r="S19" s="1800"/>
      <c r="T19" s="1800"/>
      <c r="U19" s="1800"/>
      <c r="V19" s="1802"/>
      <c r="W19" s="228"/>
      <c r="X19" s="507" t="s">
        <v>623</v>
      </c>
      <c r="Y19" s="415" t="s">
        <v>599</v>
      </c>
      <c r="Z19" s="415"/>
      <c r="AA19" s="807">
        <v>25</v>
      </c>
      <c r="AB19" s="808"/>
      <c r="AC19" s="807"/>
      <c r="AD19" s="808"/>
      <c r="AE19" s="807"/>
      <c r="AF19" s="808"/>
      <c r="AG19" s="807"/>
      <c r="AH19" s="808"/>
      <c r="AI19" s="807">
        <v>15</v>
      </c>
      <c r="AJ19" s="808"/>
      <c r="AK19" s="323">
        <f t="shared" si="0"/>
        <v>40</v>
      </c>
      <c r="AL19" s="466">
        <f>33%-(33%*30%)</f>
        <v>0.23100000000000001</v>
      </c>
      <c r="AM19" s="316">
        <v>1</v>
      </c>
      <c r="AN19" s="809"/>
      <c r="AO19" s="810"/>
      <c r="AP19" s="813"/>
      <c r="AQ19" s="814"/>
      <c r="AR19" s="809"/>
      <c r="AS19" s="810"/>
      <c r="AT19" s="510" t="s">
        <v>623</v>
      </c>
      <c r="AU19" s="522" t="s">
        <v>602</v>
      </c>
      <c r="AV19" s="523" t="s">
        <v>624</v>
      </c>
      <c r="AW19" s="427" t="s">
        <v>604</v>
      </c>
      <c r="AX19" s="425" t="s">
        <v>605</v>
      </c>
      <c r="AY19" s="230"/>
      <c r="AZ19" s="879"/>
      <c r="BA19" s="837"/>
      <c r="BB19" s="834"/>
      <c r="BC19" s="837"/>
      <c r="BD19" s="840"/>
      <c r="BE19" s="843"/>
      <c r="BF19" s="247"/>
      <c r="BG19" s="490"/>
      <c r="BH19" s="312">
        <v>0.60000000000000009</v>
      </c>
      <c r="BI19" s="235" t="str">
        <f>IF(ISERROR(IF(V17="R.INHERENTE
3","R. INHERENTE",(IF(BD17="R.RESIDUAL
3","R. RESIDUAL"," ")))),"",(IF(V17="R.INHERENTE
3","R. INHERENTE",(IF(BD17="R.RESIDUAL
3","R. RESIDUAL"," ")))))</f>
        <v xml:space="preserve"> </v>
      </c>
      <c r="BJ19" s="236" t="str">
        <f>IF(ISERROR(IF(V17="R.INHERENTE
8","R. INHERENTE",(IF(BD17="R.RESIDUAL
8","R. RESIDUAL"," ")))),"",(IF(V17="R.INHERENTE
8","R. INHERENTE",(IF(BD17="R.RESIDUAL
8","R. RESIDUAL"," ")))))</f>
        <v xml:space="preserve"> </v>
      </c>
      <c r="BK19" s="236" t="str">
        <f>IF(ISERROR(IF(V17="R.INHERENTE
13","R. INHERENTE",(IF(BD17="R.RESIDUAL
13","R. RESIDUAL"," ")))),"",(IF(V17="R.INHERENTE
13","R. INHERENTE",(IF(BD17="R.RESIDUAL
13","R. RESIDUAL"," ")))))</f>
        <v xml:space="preserve"> </v>
      </c>
      <c r="BL19" s="237" t="str">
        <f>IF(ISERROR(IF(V17="R.INHERENTE
18","R. INHERENTE",(IF(BD17="R.RESIDUAL
18","R. RESIDUAL"," ")))),"",(IF(V17="R.INHERENTE
18","R. INHERENTE",(IF(BD17="R.RESIDUAL
18","R. RESIDUAL"," ")))))</f>
        <v xml:space="preserve"> </v>
      </c>
      <c r="BM19" s="238" t="str">
        <f>IF(ISERROR(IF(V17="R.INHERENTE
23","R. INHERENTE",(IF(BD17="R.RESIDUAL
23","R. RESIDUAL"," ")))),"",(IF(V17="R.INHERENTE
23","R. INHERENTE",(IF(BD17="R.RESIDUAL
23","R. RESIDUAL"," ")))))</f>
        <v xml:space="preserve"> </v>
      </c>
      <c r="BN19" s="234"/>
      <c r="BO19" s="1005"/>
      <c r="BP19" s="1073"/>
      <c r="BQ19" s="1073"/>
      <c r="BR19" s="1073"/>
      <c r="BS19" s="1804"/>
      <c r="BT19" s="862"/>
      <c r="BU19" s="309"/>
      <c r="BV19" s="1005"/>
      <c r="BW19" s="1073"/>
      <c r="BX19" s="1173"/>
      <c r="BY19" s="229"/>
      <c r="BZ19" s="816"/>
      <c r="CA19" s="819"/>
      <c r="CB19" s="822"/>
      <c r="CC19" s="819"/>
      <c r="CD19" s="793"/>
      <c r="CE19" s="793"/>
      <c r="CF19" s="793"/>
      <c r="CG19" s="793"/>
      <c r="CH19" s="793"/>
      <c r="CI19" s="793"/>
      <c r="CJ19" s="793"/>
      <c r="CK19" s="793"/>
      <c r="CL19" s="793"/>
      <c r="CM19" s="793"/>
      <c r="CN19" s="793"/>
      <c r="CO19" s="793"/>
      <c r="CP19" s="793"/>
      <c r="CQ19" s="793"/>
      <c r="CR19" s="793"/>
      <c r="CS19" s="793"/>
      <c r="CT19" s="796"/>
      <c r="CU19" s="248"/>
      <c r="CV19" s="816"/>
      <c r="CW19" s="819"/>
      <c r="CX19" s="822"/>
      <c r="CY19" s="819"/>
      <c r="CZ19" s="826"/>
      <c r="DA19" s="827"/>
      <c r="DB19" s="826"/>
      <c r="DC19" s="827"/>
      <c r="DD19" s="790"/>
      <c r="DE19" s="790"/>
      <c r="DF19" s="790"/>
      <c r="DG19" s="793"/>
      <c r="DH19" s="790"/>
      <c r="DI19" s="790"/>
      <c r="DJ19" s="790"/>
      <c r="DK19" s="793"/>
      <c r="DL19" s="790"/>
      <c r="DM19" s="790"/>
      <c r="DN19" s="790"/>
      <c r="DO19" s="793"/>
      <c r="DP19" s="790"/>
      <c r="DQ19" s="790"/>
      <c r="DR19" s="790"/>
      <c r="DS19" s="790"/>
      <c r="DT19" s="796"/>
      <c r="DU19" s="245"/>
      <c r="DV19" s="799"/>
      <c r="DW19" s="802"/>
      <c r="DX19" s="799"/>
      <c r="DY19" s="805"/>
    </row>
    <row r="20" spans="2:129" s="246" customFormat="1" ht="47.25" customHeight="1">
      <c r="B20" s="946"/>
      <c r="C20" s="924"/>
      <c r="D20" s="927"/>
      <c r="E20" s="1800"/>
      <c r="F20" s="931"/>
      <c r="G20" s="1800"/>
      <c r="H20" s="1800"/>
      <c r="I20" s="1800"/>
      <c r="J20" s="410"/>
      <c r="K20" s="909"/>
      <c r="L20" s="1801"/>
      <c r="M20" s="918"/>
      <c r="N20" s="1800"/>
      <c r="O20" s="1802"/>
      <c r="P20" s="228"/>
      <c r="Q20" s="1803"/>
      <c r="R20" s="1800"/>
      <c r="S20" s="1800"/>
      <c r="T20" s="1800"/>
      <c r="U20" s="1800"/>
      <c r="V20" s="1802"/>
      <c r="W20" s="228"/>
      <c r="X20" s="416"/>
      <c r="Y20" s="415"/>
      <c r="Z20" s="415"/>
      <c r="AA20" s="807"/>
      <c r="AB20" s="808"/>
      <c r="AC20" s="807"/>
      <c r="AD20" s="808"/>
      <c r="AE20" s="807"/>
      <c r="AF20" s="808"/>
      <c r="AG20" s="807"/>
      <c r="AH20" s="808"/>
      <c r="AI20" s="807"/>
      <c r="AJ20" s="808"/>
      <c r="AK20" s="323">
        <f t="shared" si="0"/>
        <v>0</v>
      </c>
      <c r="AL20" s="315"/>
      <c r="AM20" s="316"/>
      <c r="AN20" s="809"/>
      <c r="AO20" s="810"/>
      <c r="AP20" s="813"/>
      <c r="AQ20" s="814"/>
      <c r="AR20" s="809"/>
      <c r="AS20" s="810"/>
      <c r="AT20" s="420"/>
      <c r="AU20" s="408"/>
      <c r="AV20" s="426"/>
      <c r="AW20" s="427"/>
      <c r="AX20" s="428"/>
      <c r="AY20" s="230"/>
      <c r="AZ20" s="879"/>
      <c r="BA20" s="837"/>
      <c r="BB20" s="834"/>
      <c r="BC20" s="837"/>
      <c r="BD20" s="840"/>
      <c r="BE20" s="843"/>
      <c r="BF20" s="247"/>
      <c r="BG20" s="490"/>
      <c r="BH20" s="312">
        <v>0.4</v>
      </c>
      <c r="BI20" s="239" t="str">
        <f>IF(ISERROR(IF(V17="R.INHERENTE
2","R. INHERENTE",(IF(BD17="R.RESIDUAL
2","R. RESIDUAL"," ")))),"",(IF(V17="R.INHERENTE
2","R. INHERENTE",(IF(BD17="R.RESIDUAL
2","R. RESIDUAL"," ")))))</f>
        <v xml:space="preserve"> </v>
      </c>
      <c r="BJ20" s="236" t="str">
        <f>IF(ISERROR(IF(V17="R.INHERENTE
7","R. INHERENTE",(IF(BD17="R.RESIDUAL
7","R. RESIDUAL"," ")))),"",(IF(V17="R.INHERENTE
7","R. INHERENTE",(IF(BD17="R.RESIDUAL
7","R. RESIDUAL"," ")))))</f>
        <v xml:space="preserve"> </v>
      </c>
      <c r="BK20" s="236" t="str">
        <f>IF(ISERROR(IF(V17="R.INHERENTE
12","R. INHERENTE",(IF(BD17="R.RESIDUAL
12","R. RESIDUAL"," ")))),"",(IF(V17="R.INHERENTE
12","R. INHERENTE",(IF(BD17="R.RESIDUAL
12","R. RESIDUAL"," ")))))</f>
        <v xml:space="preserve"> </v>
      </c>
      <c r="BL20" s="237" t="str">
        <f>IF(ISERROR(IF(V17="R.INHERENTE
17","R. INHERENTE",(IF(BD17="R.RESIDUAL
17","R. RESIDUAL"," ")))),"",(IF(V17="R.INHERENTE
17","R. INHERENTE",(IF(BD17="R.RESIDUAL
17","R. RESIDUAL"," ")))))</f>
        <v xml:space="preserve"> </v>
      </c>
      <c r="BM20" s="238" t="str">
        <f>IF(ISERROR(IF(V17="R.INHERENTE
22","R. INHERENTE",(IF(BD17="R.RESIDUAL
22","R. RESIDUAL"," ")))),"",(IF(V17="R.INHERENTE
22","R. INHERENTE",(IF(BD17="R.RESIDUAL
22","R. RESIDUAL"," ")))))</f>
        <v>R. RESIDUAL</v>
      </c>
      <c r="BN20" s="234"/>
      <c r="BO20" s="1005"/>
      <c r="BP20" s="1073"/>
      <c r="BQ20" s="1073"/>
      <c r="BR20" s="1073"/>
      <c r="BS20" s="1804"/>
      <c r="BT20" s="862"/>
      <c r="BU20" s="309"/>
      <c r="BV20" s="1005"/>
      <c r="BW20" s="1073"/>
      <c r="BX20" s="1173"/>
      <c r="BY20" s="229"/>
      <c r="BZ20" s="816"/>
      <c r="CA20" s="819"/>
      <c r="CB20" s="822"/>
      <c r="CC20" s="819"/>
      <c r="CD20" s="793"/>
      <c r="CE20" s="793"/>
      <c r="CF20" s="793"/>
      <c r="CG20" s="793"/>
      <c r="CH20" s="793"/>
      <c r="CI20" s="793"/>
      <c r="CJ20" s="793"/>
      <c r="CK20" s="793"/>
      <c r="CL20" s="793"/>
      <c r="CM20" s="793"/>
      <c r="CN20" s="793"/>
      <c r="CO20" s="793"/>
      <c r="CP20" s="793"/>
      <c r="CQ20" s="793"/>
      <c r="CR20" s="793"/>
      <c r="CS20" s="793"/>
      <c r="CT20" s="796"/>
      <c r="CU20" s="248"/>
      <c r="CV20" s="816"/>
      <c r="CW20" s="819"/>
      <c r="CX20" s="822"/>
      <c r="CY20" s="819"/>
      <c r="CZ20" s="826"/>
      <c r="DA20" s="827"/>
      <c r="DB20" s="826"/>
      <c r="DC20" s="827"/>
      <c r="DD20" s="790"/>
      <c r="DE20" s="790"/>
      <c r="DF20" s="790"/>
      <c r="DG20" s="793"/>
      <c r="DH20" s="790"/>
      <c r="DI20" s="790"/>
      <c r="DJ20" s="790"/>
      <c r="DK20" s="793"/>
      <c r="DL20" s="790"/>
      <c r="DM20" s="790"/>
      <c r="DN20" s="790"/>
      <c r="DO20" s="793"/>
      <c r="DP20" s="790"/>
      <c r="DQ20" s="790"/>
      <c r="DR20" s="790"/>
      <c r="DS20" s="790"/>
      <c r="DT20" s="796"/>
      <c r="DU20" s="245"/>
      <c r="DV20" s="799"/>
      <c r="DW20" s="802"/>
      <c r="DX20" s="799"/>
      <c r="DY20" s="805"/>
    </row>
    <row r="21" spans="2:129" s="246" customFormat="1" ht="47.25" customHeight="1">
      <c r="B21" s="947"/>
      <c r="C21" s="925"/>
      <c r="D21" s="928"/>
      <c r="E21" s="1805"/>
      <c r="F21" s="932"/>
      <c r="G21" s="1805"/>
      <c r="H21" s="1805"/>
      <c r="I21" s="1805"/>
      <c r="J21" s="411"/>
      <c r="K21" s="910"/>
      <c r="L21" s="1806"/>
      <c r="M21" s="919"/>
      <c r="N21" s="1805"/>
      <c r="O21" s="1807"/>
      <c r="P21" s="228"/>
      <c r="Q21" s="1808"/>
      <c r="R21" s="1805"/>
      <c r="S21" s="1805"/>
      <c r="T21" s="1805"/>
      <c r="U21" s="1805"/>
      <c r="V21" s="1807"/>
      <c r="W21" s="228"/>
      <c r="X21" s="417"/>
      <c r="Y21" s="418"/>
      <c r="Z21" s="418"/>
      <c r="AA21" s="848"/>
      <c r="AB21" s="849"/>
      <c r="AC21" s="848"/>
      <c r="AD21" s="849"/>
      <c r="AE21" s="848"/>
      <c r="AF21" s="849"/>
      <c r="AG21" s="848"/>
      <c r="AH21" s="849"/>
      <c r="AI21" s="848"/>
      <c r="AJ21" s="849"/>
      <c r="AK21" s="324">
        <f t="shared" si="0"/>
        <v>0</v>
      </c>
      <c r="AL21" s="317"/>
      <c r="AM21" s="318"/>
      <c r="AN21" s="850"/>
      <c r="AO21" s="851"/>
      <c r="AP21" s="852"/>
      <c r="AQ21" s="853"/>
      <c r="AR21" s="850"/>
      <c r="AS21" s="851"/>
      <c r="AT21" s="421"/>
      <c r="AU21" s="422"/>
      <c r="AV21" s="429"/>
      <c r="AW21" s="430"/>
      <c r="AX21" s="431"/>
      <c r="AY21" s="230"/>
      <c r="AZ21" s="880"/>
      <c r="BA21" s="838"/>
      <c r="BB21" s="835"/>
      <c r="BC21" s="838"/>
      <c r="BD21" s="841"/>
      <c r="BE21" s="844"/>
      <c r="BF21" s="247"/>
      <c r="BG21" s="490"/>
      <c r="BH21" s="313">
        <v>0.2</v>
      </c>
      <c r="BI21" s="240" t="str">
        <f>IF(ISERROR(IF(V17="R.INHERENTE
1","R. INHERENTE",(IF(BD17="R.RESIDUAL
1","R. RESIDUAL"," ")))),"",(IF(V17="R.INHERENTE
1","R. INHERENTE",(IF(BD17="R.RESIDUAL
1","R. RESIDUAL"," ")))))</f>
        <v xml:space="preserve"> </v>
      </c>
      <c r="BJ21" s="241" t="str">
        <f>IF(ISERROR(IF(V17="R.INHERENTE
6","R. INHERENTE",(IF(BD17="R.RESIDUAL
6","R. RESIDUAL"," ")))),"",(IF(V17="R.INHERENTE
6","R. INHERENTE",(IF(BD17="R.RESIDUAL
6","R. RESIDUAL"," ")))))</f>
        <v xml:space="preserve"> </v>
      </c>
      <c r="BK21" s="242" t="str">
        <f>IF(ISERROR(IF(V17="R.INHERENTE
11","R. INHERENTE",(IF(BD17="R.RESIDUAL
11","R. RESIDUAL"," ")))),"",(IF(V17="R.INHERENTE
11","R. INHERENTE",(IF(BD17="R.RESIDUAL
11","R. RESIDUAL"," ")))))</f>
        <v xml:space="preserve"> </v>
      </c>
      <c r="BL21" s="243" t="str">
        <f>IF(ISERROR(IF(V17="R.INHERENTE
16","R. INHERENTE",(IF(BD17="R.RESIDUAL
16","R. RESIDUAL"," ")))),"",(IF(V17="R.INHERENTE
16","R. INHERENTE",(IF(BD17="R.RESIDUAL
16","R. RESIDUAL"," ")))))</f>
        <v xml:space="preserve"> </v>
      </c>
      <c r="BM21" s="244" t="str">
        <f>IF(ISERROR(IF(V17="R.INHERENTE
21","R. INHERENTE",(IF(BD17="R.RESIDUAL
21","R. RESIDUAL"," ")))),"",(IF(V17="R.INHERENTE
21","R. INHERENTE",(IF(BD17="R.RESIDUAL
21","R. RESIDUAL"," ")))))</f>
        <v xml:space="preserve"> </v>
      </c>
      <c r="BN21" s="234"/>
      <c r="BO21" s="1006"/>
      <c r="BP21" s="1074"/>
      <c r="BQ21" s="1074"/>
      <c r="BR21" s="1074"/>
      <c r="BS21" s="1809"/>
      <c r="BT21" s="863"/>
      <c r="BU21" s="341"/>
      <c r="BV21" s="1006"/>
      <c r="BW21" s="1074"/>
      <c r="BX21" s="1174"/>
      <c r="BY21" s="229"/>
      <c r="BZ21" s="817"/>
      <c r="CA21" s="820"/>
      <c r="CB21" s="823"/>
      <c r="CC21" s="820"/>
      <c r="CD21" s="794"/>
      <c r="CE21" s="794"/>
      <c r="CF21" s="794"/>
      <c r="CG21" s="794"/>
      <c r="CH21" s="794"/>
      <c r="CI21" s="794"/>
      <c r="CJ21" s="794"/>
      <c r="CK21" s="794"/>
      <c r="CL21" s="794"/>
      <c r="CM21" s="794"/>
      <c r="CN21" s="794"/>
      <c r="CO21" s="794"/>
      <c r="CP21" s="794"/>
      <c r="CQ21" s="794"/>
      <c r="CR21" s="794"/>
      <c r="CS21" s="794"/>
      <c r="CT21" s="797"/>
      <c r="CU21" s="248"/>
      <c r="CV21" s="817"/>
      <c r="CW21" s="820"/>
      <c r="CX21" s="823"/>
      <c r="CY21" s="820"/>
      <c r="CZ21" s="828"/>
      <c r="DA21" s="829"/>
      <c r="DB21" s="828"/>
      <c r="DC21" s="829"/>
      <c r="DD21" s="791"/>
      <c r="DE21" s="791"/>
      <c r="DF21" s="791"/>
      <c r="DG21" s="794"/>
      <c r="DH21" s="791"/>
      <c r="DI21" s="791"/>
      <c r="DJ21" s="791"/>
      <c r="DK21" s="794"/>
      <c r="DL21" s="791"/>
      <c r="DM21" s="791"/>
      <c r="DN21" s="791"/>
      <c r="DO21" s="794"/>
      <c r="DP21" s="791"/>
      <c r="DQ21" s="791"/>
      <c r="DR21" s="791"/>
      <c r="DS21" s="791"/>
      <c r="DT21" s="797"/>
      <c r="DU21" s="245"/>
      <c r="DV21" s="800"/>
      <c r="DW21" s="803"/>
      <c r="DX21" s="800"/>
      <c r="DY21" s="806"/>
    </row>
    <row r="22" spans="2:129" ht="4.5" customHeight="1">
      <c r="BI22" s="321">
        <v>0.2</v>
      </c>
      <c r="BJ22" s="322">
        <v>0.4</v>
      </c>
      <c r="BK22" s="322">
        <v>0.60000000000000009</v>
      </c>
      <c r="BL22" s="322">
        <v>0.8</v>
      </c>
      <c r="BM22" s="322">
        <v>1</v>
      </c>
    </row>
    <row r="23" spans="2:129" ht="48" customHeight="1">
      <c r="B23" s="945" t="s">
        <v>584</v>
      </c>
      <c r="C23" s="923">
        <v>2</v>
      </c>
      <c r="D23" s="926" t="s">
        <v>585</v>
      </c>
      <c r="E23" s="929" t="s">
        <v>586</v>
      </c>
      <c r="F23" s="930" t="s">
        <v>625</v>
      </c>
      <c r="G23" s="907" t="s">
        <v>626</v>
      </c>
      <c r="H23" s="948" t="s">
        <v>589</v>
      </c>
      <c r="I23" s="949" t="s">
        <v>627</v>
      </c>
      <c r="J23" s="409" t="s">
        <v>628</v>
      </c>
      <c r="K23" s="908" t="s">
        <v>629</v>
      </c>
      <c r="L23" s="950" t="str">
        <f>IF(H23="","",(CONCATENATE("Posibilidad de afectación ",H23," ",I23," ",J23," ",J24," ",J25," ",J26," ",J27)))</f>
        <v xml:space="preserve">Posibilidad de afectación económica y reputacional debido al desconocimiento de los costos asociados en el sector público y la  falta de referenciacion competitiva  debido a la inexactitud de los valores, posibles reportes de información mal suministrada y los cambios normativos en los incrementos de tarifas.  </v>
      </c>
      <c r="M23" s="917" t="s">
        <v>593</v>
      </c>
      <c r="N23" s="951" t="s">
        <v>594</v>
      </c>
      <c r="O23" s="864" t="s">
        <v>595</v>
      </c>
      <c r="P23" s="1244"/>
      <c r="Q23" s="865" t="s">
        <v>630</v>
      </c>
      <c r="R23" s="866">
        <f>IF(ISERROR(VLOOKUP($Q23,Listas!$E$20:$F$24,2,FALSE)),"",(VLOOKUP($Q23,Listas!$E$20:$F$24,2,FALSE)))</f>
        <v>1</v>
      </c>
      <c r="S23" s="867" t="str">
        <f>IF(ISERROR(VLOOKUP($R23,Listas!$E$3:$F$7,2,FALSE)),"",(VLOOKUP($R23,Listas!$E$3:$F$7,2,FALSE)))</f>
        <v xml:space="preserve">MUY ALTA </v>
      </c>
      <c r="T23" s="868" t="s">
        <v>597</v>
      </c>
      <c r="U23" s="867">
        <f>IF(ISERROR(VLOOKUP($T23,Listas!$E$28:$F$35,2,FALSE)),"",(VLOOKUP($T23,Listas!$E$28:$F$35,2,FALSE)))</f>
        <v>1</v>
      </c>
      <c r="V23" s="869" t="str">
        <f t="shared" ref="V23" si="4">IF(R23="","",(CONCATENATE("R.INHERENTE
",(IF(AND($R23=0.2,$U23=0.2),1,(IF(AND($R23=0.2,$U23=0.4),6,(IF(AND($R23=0.2,$U23=0.6),11,(IF(AND($R23=0.2,$U23=0.8),16,(IF(AND($R23=0.2,$U23=1),21,(IF(AND($R23=0.4,$U23=0.2),2,(IF(AND($R23=0.4,$U23=0.4),7,(IF(AND($R23=0.4,$U23=0.6),12,(IF(AND($R23=0.4,$U23=0.8),17,(IF(AND($R23=0.4,$U23=1),22,(IF(AND($R23=0.6,$U23=0.2),3,(IF(AND($R23=0.6,$U23=0.4),8,(IF(AND($R23=0.6,$U23=0.6),13,(IF(AND($R23=0.6,$U23=0.8),18,(IF(AND($R23=0.6,$U23=1),23,(IF(AND($R23=0.8,$U23=0.2),4,(IF(AND($R23=0.8,$U23=0.4),9,(IF(AND($R23=0.8,$U23=0.6),14,(IF(AND($R23=0.8,$U23=0.8),19,(IF(AND($R23=0.8,$U23=1),24,(IF(AND($R23=1,$U23=0.2),5,(IF(AND($R23=1,$U23=0.4),10,(IF(AND($R23=1,$U23=0.6),15,(IF(AND($R23=1,$U23=0.8),20,(IF(AND($R23=1,$U23=1),25,"")))))))))))))))))))))))))))))))))))))))))))))))))))))</f>
        <v>R.INHERENTE
25</v>
      </c>
      <c r="W23" s="228">
        <f>+VLOOKUP($V23,Listas!$D$112:$E$136,2,FALSE)</f>
        <v>25</v>
      </c>
      <c r="X23" s="412" t="s">
        <v>631</v>
      </c>
      <c r="Y23" s="413" t="s">
        <v>599</v>
      </c>
      <c r="Z23" s="413"/>
      <c r="AA23" s="870">
        <v>25</v>
      </c>
      <c r="AB23" s="871"/>
      <c r="AC23" s="870"/>
      <c r="AD23" s="871"/>
      <c r="AE23" s="870"/>
      <c r="AF23" s="871"/>
      <c r="AG23" s="870"/>
      <c r="AH23" s="871"/>
      <c r="AI23" s="870">
        <v>15</v>
      </c>
      <c r="AJ23" s="871"/>
      <c r="AK23" s="340">
        <f t="shared" ref="AK23:AK27" si="5">AA23+AC23+AE23+AG23+AI23</f>
        <v>40</v>
      </c>
      <c r="AL23" s="319">
        <v>0.6</v>
      </c>
      <c r="AM23" s="320"/>
      <c r="AN23" s="872" t="s">
        <v>562</v>
      </c>
      <c r="AO23" s="873"/>
      <c r="AP23" s="993" t="s">
        <v>600</v>
      </c>
      <c r="AQ23" s="994"/>
      <c r="AR23" s="872" t="s">
        <v>562</v>
      </c>
      <c r="AS23" s="873"/>
      <c r="AT23" s="419" t="s">
        <v>632</v>
      </c>
      <c r="AU23" s="407" t="s">
        <v>633</v>
      </c>
      <c r="AV23" s="423" t="s">
        <v>634</v>
      </c>
      <c r="AW23" s="424" t="s">
        <v>635</v>
      </c>
      <c r="AX23" s="425" t="s">
        <v>636</v>
      </c>
      <c r="AY23" s="247">
        <f t="shared" ref="AY23" si="6">+(IF(AND($AZ23&gt;0,$AZ23&lt;=0.2),0.2,(IF(AND($AZ23&gt;0.2,$AZ23&lt;=0.4),0.4,(IF(AND($AZ23&gt;0.4,$AZ23&lt;=0.6),0.6,(IF(AND($AZ23&gt;0.6,$AZ23&lt;=0.8),0.8,(IF($AZ23&gt;0.8,1,""))))))))))</f>
        <v>0.4</v>
      </c>
      <c r="AZ23" s="878">
        <f t="shared" ref="AZ23" si="7">+MIN(AL23:AL27)</f>
        <v>0.36</v>
      </c>
      <c r="BA23" s="836" t="str">
        <f t="shared" si="1"/>
        <v>BAJA</v>
      </c>
      <c r="BB23" s="833">
        <f t="shared" ref="BB23" si="8">+MIN(AM23:AM27)</f>
        <v>0.75</v>
      </c>
      <c r="BC23" s="836" t="str">
        <f t="shared" si="2"/>
        <v>ALTA</v>
      </c>
      <c r="BD23" s="839" t="str">
        <f t="shared" si="3"/>
        <v>R.RESIDUAL
17</v>
      </c>
      <c r="BE23" s="842" t="s">
        <v>606</v>
      </c>
      <c r="BF23" s="247">
        <f t="shared" ref="BF23" si="9">+(IF(AND($BB23&gt;0,$BB23&lt;=0.2),0.2,(IF(AND($BB23&gt;0.2,$BB23&lt;=0.4),0.4,(IF(AND($BB23&gt;0.4,$BB23&lt;=0.6),0.6,(IF(AND($BB23&gt;0.6,$BB23&lt;=0.8),0.8,(IF($BB23&gt;0.8,1,""))))))))))</f>
        <v>0.8</v>
      </c>
      <c r="BG23" s="230">
        <f>+VLOOKUP($BD23,Listas!$F$112:$G$136,2,FALSE)</f>
        <v>17</v>
      </c>
      <c r="BH23" s="312">
        <v>1</v>
      </c>
      <c r="BI23" s="231" t="str">
        <f t="shared" ref="BI23" si="10">IF(ISERROR(IF(V23="R.INHERENTE
5","R. INHERENTE",(IF(BD23="R.RESIDUAL
5","R. RESIDUAL"," ")))),"",(IF(V23="R.INHERENTE
5","R. INHERENTE",(IF(BD23="R.RESIDUAL
5","R. RESIDUAL"," ")))))</f>
        <v xml:space="preserve"> </v>
      </c>
      <c r="BJ23" s="232" t="str">
        <f t="shared" ref="BJ23" si="11">IF(ISERROR(IF(V23="R.INHERENTE
10","R. INHERENTE",(IF(BD23="R.RESIDUAL
10","R. RESIDUAL"," ")))),"",(IF(V23="R.INHERENTE
10","R. INHERENTE",(IF(BD23="R.RESIDUAL
10","R. RESIDUAL"," ")))))</f>
        <v xml:space="preserve"> </v>
      </c>
      <c r="BK23" s="232" t="str">
        <f t="shared" ref="BK23" si="12">IF(ISERROR(IF(V23="R.INHERENTE
15","R. INHERENTE",(IF(BD23="R.RESIDUAL
15","R. RESIDUAL"," ")))),"",(IF(V23="R.INHERENTE
15","R. INHERENTE",(IF(BD23="R.RESIDUAL
15","R. RESIDUAL"," ")))))</f>
        <v xml:space="preserve"> </v>
      </c>
      <c r="BL23" s="232" t="str">
        <f t="shared" ref="BL23" si="13">IF(ISERROR(IF(V23="R.INHERENTE
20","R. INHERENTE",(IF(BD23="R.RESIDUAL
20","R. RESIDUAL"," ")))),"",(IF(V23="R.INHERENTE
20","R. INHERENTE",(IF(BD23="R.RESIDUAL
20","R. RESIDUAL"," ")))))</f>
        <v xml:space="preserve"> </v>
      </c>
      <c r="BM23" s="233" t="str">
        <f t="shared" ref="BM23" si="14">IF(ISERROR(IF(V23="R.INHERENTE
25","R. INHERENTE",(IF(BD23="R.RESIDUAL
25","R. RESIDUAL"," ")))),"",(IF(V23="R.INHERENTE
25","R. INHERENTE",(IF(BD23="R.RESIDUAL
25","R. RESIDUAL"," ")))))</f>
        <v>R. INHERENTE</v>
      </c>
      <c r="BN23" s="234"/>
      <c r="BO23" s="845" t="s">
        <v>637</v>
      </c>
      <c r="BP23" s="854" t="s">
        <v>638</v>
      </c>
      <c r="BQ23" s="857">
        <v>46023</v>
      </c>
      <c r="BR23" s="857">
        <v>46357</v>
      </c>
      <c r="BS23" s="858" t="s">
        <v>609</v>
      </c>
      <c r="BT23" s="861" t="s">
        <v>610</v>
      </c>
      <c r="BU23" s="309"/>
      <c r="BV23" s="845" t="s">
        <v>639</v>
      </c>
      <c r="BW23" s="854" t="s">
        <v>640</v>
      </c>
      <c r="BX23" s="830" t="s">
        <v>641</v>
      </c>
      <c r="BY23" s="229"/>
      <c r="BZ23" s="815" t="s">
        <v>614</v>
      </c>
      <c r="CA23" s="818" t="s">
        <v>615</v>
      </c>
      <c r="CB23" s="821" t="s">
        <v>616</v>
      </c>
      <c r="CC23" s="818" t="s">
        <v>617</v>
      </c>
      <c r="CD23" s="792"/>
      <c r="CE23" s="792"/>
      <c r="CF23" s="792"/>
      <c r="CG23" s="792"/>
      <c r="CH23" s="792"/>
      <c r="CI23" s="792"/>
      <c r="CJ23" s="792"/>
      <c r="CK23" s="792"/>
      <c r="CL23" s="792"/>
      <c r="CM23" s="792"/>
      <c r="CN23" s="792"/>
      <c r="CO23" s="792"/>
      <c r="CP23" s="792"/>
      <c r="CQ23" s="792"/>
      <c r="CR23" s="792"/>
      <c r="CS23" s="792"/>
      <c r="CT23" s="795" t="s">
        <v>618</v>
      </c>
      <c r="CU23" s="248"/>
      <c r="CV23" s="815" t="s">
        <v>614</v>
      </c>
      <c r="CW23" s="818" t="s">
        <v>615</v>
      </c>
      <c r="CX23" s="821" t="s">
        <v>616</v>
      </c>
      <c r="CY23" s="818" t="s">
        <v>617</v>
      </c>
      <c r="CZ23" s="824"/>
      <c r="DA23" s="825"/>
      <c r="DB23" s="824"/>
      <c r="DC23" s="825"/>
      <c r="DD23" s="789"/>
      <c r="DE23" s="789"/>
      <c r="DF23" s="789"/>
      <c r="DG23" s="792"/>
      <c r="DH23" s="789"/>
      <c r="DI23" s="789"/>
      <c r="DJ23" s="789"/>
      <c r="DK23" s="792"/>
      <c r="DL23" s="789"/>
      <c r="DM23" s="789"/>
      <c r="DN23" s="789"/>
      <c r="DO23" s="792"/>
      <c r="DP23" s="789"/>
      <c r="DQ23" s="789"/>
      <c r="DR23" s="789"/>
      <c r="DS23" s="789"/>
      <c r="DT23" s="795" t="s">
        <v>619</v>
      </c>
      <c r="DU23" s="245"/>
      <c r="DV23" s="798"/>
      <c r="DW23" s="801"/>
      <c r="DX23" s="798"/>
      <c r="DY23" s="804"/>
    </row>
    <row r="24" spans="2:129" ht="48" customHeight="1">
      <c r="B24" s="946"/>
      <c r="C24" s="924"/>
      <c r="D24" s="927"/>
      <c r="E24" s="1800"/>
      <c r="F24" s="931"/>
      <c r="G24" s="1800"/>
      <c r="H24" s="1800"/>
      <c r="I24" s="1800"/>
      <c r="J24" s="410" t="s">
        <v>642</v>
      </c>
      <c r="K24" s="909"/>
      <c r="L24" s="1801"/>
      <c r="M24" s="918"/>
      <c r="N24" s="1800"/>
      <c r="O24" s="1802"/>
      <c r="P24" s="1245"/>
      <c r="Q24" s="1803"/>
      <c r="R24" s="1800"/>
      <c r="S24" s="1800"/>
      <c r="T24" s="1800"/>
      <c r="U24" s="1800"/>
      <c r="V24" s="1802"/>
      <c r="W24" s="228"/>
      <c r="X24" s="414" t="s">
        <v>643</v>
      </c>
      <c r="Y24" s="415" t="s">
        <v>599</v>
      </c>
      <c r="Z24" s="415"/>
      <c r="AA24" s="807">
        <v>25</v>
      </c>
      <c r="AB24" s="808"/>
      <c r="AC24" s="807"/>
      <c r="AD24" s="808"/>
      <c r="AE24" s="807"/>
      <c r="AF24" s="808"/>
      <c r="AG24" s="807"/>
      <c r="AH24" s="808"/>
      <c r="AI24" s="807">
        <v>15</v>
      </c>
      <c r="AJ24" s="808"/>
      <c r="AK24" s="323">
        <f t="shared" si="5"/>
        <v>40</v>
      </c>
      <c r="AL24" s="315">
        <v>0.36</v>
      </c>
      <c r="AM24" s="316"/>
      <c r="AN24" s="809" t="s">
        <v>562</v>
      </c>
      <c r="AO24" s="810"/>
      <c r="AP24" s="813" t="s">
        <v>600</v>
      </c>
      <c r="AQ24" s="814"/>
      <c r="AR24" s="809" t="s">
        <v>562</v>
      </c>
      <c r="AS24" s="810"/>
      <c r="AT24" s="420" t="s">
        <v>644</v>
      </c>
      <c r="AU24" s="408" t="s">
        <v>602</v>
      </c>
      <c r="AV24" s="426" t="s">
        <v>645</v>
      </c>
      <c r="AW24" s="427" t="s">
        <v>635</v>
      </c>
      <c r="AX24" s="428" t="s">
        <v>636</v>
      </c>
      <c r="AY24" s="230"/>
      <c r="AZ24" s="879"/>
      <c r="BA24" s="837"/>
      <c r="BB24" s="834"/>
      <c r="BC24" s="837"/>
      <c r="BD24" s="840"/>
      <c r="BE24" s="843"/>
      <c r="BG24" s="490"/>
      <c r="BH24" s="312">
        <v>0.8</v>
      </c>
      <c r="BI24" s="235" t="str">
        <f t="shared" ref="BI24" si="15">IF(ISERROR(IF(V23="R.INHERENTE
4","R. INHERENTE",(IF(BD23="R.RESIDUAL
4","R. RESIDUAL"," ")))),"",(IF(V23="R.INHERENTE
4","R. INHERENTE",(IF(BD23="R.RESIDUAL
4","R. RESIDUAL"," ")))))</f>
        <v xml:space="preserve"> </v>
      </c>
      <c r="BJ24" s="236" t="str">
        <f t="shared" ref="BJ24" si="16">IF(ISERROR(IF(V23="R.INHERENTE
9","R. INHERENTE",(IF(BD23="R.RESIDUAL
9","R. RESIDUAL"," ")))),"",(IF(V23="R.INHERENTE
9","R. INHERENTE",(IF(BD23="R.RESIDUAL
9","R. RESIDUAL"," ")))))</f>
        <v xml:space="preserve"> </v>
      </c>
      <c r="BK24" s="237" t="str">
        <f t="shared" ref="BK24" si="17">IF(ISERROR(IF(V23="R.INHERENTE
14","R. INHERENTE",(IF(BD23="R.RESIDUAL
14","R. RESIDUAL"," ")))),"",(IF(V23="R.INHERENTE
14","R. INHERENTE",(IF(BD23="R.RESIDUAL
14","R. RESIDUAL"," ")))))</f>
        <v xml:space="preserve"> </v>
      </c>
      <c r="BL24" s="237" t="str">
        <f t="shared" ref="BL24" si="18">IF(ISERROR(IF(V23="R.INHERENTE
19","R. INHERENTE",(IF(BD23="R.RESIDUAL
19","R. RESIDUAL"," ")))),"",(IF(V23="R.INHERENTE
19","R. INHERENTE",(IF(BD23="R.RESIDUAL
19","R. RESIDUAL"," ")))))</f>
        <v xml:space="preserve"> </v>
      </c>
      <c r="BM24" s="238" t="str">
        <f t="shared" ref="BM24" si="19">IF(ISERROR(IF(V23="R.INHERENTE
24","R. INHERENTE",(IF(BD23="R.RESIDUAL
24","R. RESIDUAL"," ")))),"",(IF(V23="R.INHERENTE
24","R. INHERENTE",(IF(BD23="R.RESIDUAL
24","R. RESIDUAL"," ")))))</f>
        <v xml:space="preserve"> </v>
      </c>
      <c r="BN24" s="234"/>
      <c r="BO24" s="846"/>
      <c r="BP24" s="855"/>
      <c r="BQ24" s="855"/>
      <c r="BR24" s="855"/>
      <c r="BS24" s="859"/>
      <c r="BT24" s="862"/>
      <c r="BU24" s="309"/>
      <c r="BV24" s="846"/>
      <c r="BW24" s="859"/>
      <c r="BX24" s="831"/>
      <c r="BY24" s="229"/>
      <c r="BZ24" s="816"/>
      <c r="CA24" s="819"/>
      <c r="CB24" s="822"/>
      <c r="CC24" s="819"/>
      <c r="CD24" s="793"/>
      <c r="CE24" s="793"/>
      <c r="CF24" s="793"/>
      <c r="CG24" s="793"/>
      <c r="CH24" s="793"/>
      <c r="CI24" s="793"/>
      <c r="CJ24" s="793"/>
      <c r="CK24" s="793"/>
      <c r="CL24" s="793"/>
      <c r="CM24" s="793"/>
      <c r="CN24" s="793"/>
      <c r="CO24" s="793"/>
      <c r="CP24" s="793"/>
      <c r="CQ24" s="793"/>
      <c r="CR24" s="793"/>
      <c r="CS24" s="793"/>
      <c r="CT24" s="796"/>
      <c r="CU24" s="248"/>
      <c r="CV24" s="816"/>
      <c r="CW24" s="819"/>
      <c r="CX24" s="822"/>
      <c r="CY24" s="819"/>
      <c r="CZ24" s="826"/>
      <c r="DA24" s="827"/>
      <c r="DB24" s="826"/>
      <c r="DC24" s="827"/>
      <c r="DD24" s="790"/>
      <c r="DE24" s="790"/>
      <c r="DF24" s="790"/>
      <c r="DG24" s="793"/>
      <c r="DH24" s="790"/>
      <c r="DI24" s="790"/>
      <c r="DJ24" s="790"/>
      <c r="DK24" s="793"/>
      <c r="DL24" s="790"/>
      <c r="DM24" s="790"/>
      <c r="DN24" s="790"/>
      <c r="DO24" s="793"/>
      <c r="DP24" s="790"/>
      <c r="DQ24" s="790"/>
      <c r="DR24" s="790"/>
      <c r="DS24" s="790"/>
      <c r="DT24" s="796"/>
      <c r="DU24" s="245"/>
      <c r="DV24" s="799"/>
      <c r="DW24" s="802"/>
      <c r="DX24" s="799"/>
      <c r="DY24" s="805"/>
    </row>
    <row r="25" spans="2:129" ht="48" customHeight="1">
      <c r="B25" s="946"/>
      <c r="C25" s="924"/>
      <c r="D25" s="927"/>
      <c r="E25" s="1800"/>
      <c r="F25" s="931"/>
      <c r="G25" s="1800"/>
      <c r="H25" s="1800"/>
      <c r="I25" s="1800"/>
      <c r="J25" s="410" t="s">
        <v>646</v>
      </c>
      <c r="K25" s="909"/>
      <c r="L25" s="1801"/>
      <c r="M25" s="918"/>
      <c r="N25" s="1800"/>
      <c r="O25" s="1802"/>
      <c r="P25" s="1245"/>
      <c r="Q25" s="1803"/>
      <c r="R25" s="1800"/>
      <c r="S25" s="1800"/>
      <c r="T25" s="1800"/>
      <c r="U25" s="1800"/>
      <c r="V25" s="1802"/>
      <c r="W25" s="228"/>
      <c r="X25" s="414" t="s">
        <v>647</v>
      </c>
      <c r="Y25" s="415"/>
      <c r="Z25" s="415" t="s">
        <v>648</v>
      </c>
      <c r="AA25" s="807"/>
      <c r="AB25" s="808"/>
      <c r="AC25" s="807"/>
      <c r="AD25" s="808"/>
      <c r="AE25" s="807">
        <v>10</v>
      </c>
      <c r="AF25" s="808"/>
      <c r="AG25" s="807"/>
      <c r="AH25" s="808"/>
      <c r="AI25" s="807">
        <v>15</v>
      </c>
      <c r="AJ25" s="808"/>
      <c r="AK25" s="323">
        <f t="shared" si="5"/>
        <v>25</v>
      </c>
      <c r="AL25" s="315"/>
      <c r="AM25" s="316">
        <v>0.75</v>
      </c>
      <c r="AN25" s="809" t="s">
        <v>562</v>
      </c>
      <c r="AO25" s="810"/>
      <c r="AP25" s="813" t="s">
        <v>600</v>
      </c>
      <c r="AQ25" s="814"/>
      <c r="AR25" s="809" t="s">
        <v>562</v>
      </c>
      <c r="AS25" s="810"/>
      <c r="AT25" s="420" t="s">
        <v>649</v>
      </c>
      <c r="AU25" s="408" t="s">
        <v>633</v>
      </c>
      <c r="AV25" s="426" t="s">
        <v>650</v>
      </c>
      <c r="AW25" s="427" t="s">
        <v>635</v>
      </c>
      <c r="AX25" s="428" t="s">
        <v>636</v>
      </c>
      <c r="AY25" s="230"/>
      <c r="AZ25" s="879"/>
      <c r="BA25" s="837"/>
      <c r="BB25" s="834"/>
      <c r="BC25" s="837"/>
      <c r="BD25" s="840"/>
      <c r="BE25" s="843"/>
      <c r="BG25" s="490"/>
      <c r="BH25" s="312">
        <v>0.60000000000000009</v>
      </c>
      <c r="BI25" s="235" t="str">
        <f t="shared" ref="BI25" si="20">IF(ISERROR(IF(V23="R.INHERENTE
3","R. INHERENTE",(IF(BD23="R.RESIDUAL
3","R. RESIDUAL"," ")))),"",(IF(V23="R.INHERENTE
3","R. INHERENTE",(IF(BD23="R.RESIDUAL
3","R. RESIDUAL"," ")))))</f>
        <v xml:space="preserve"> </v>
      </c>
      <c r="BJ25" s="236" t="str">
        <f t="shared" ref="BJ25" si="21">IF(ISERROR(IF(V23="R.INHERENTE
8","R. INHERENTE",(IF(BD23="R.RESIDUAL
8","R. RESIDUAL"," ")))),"",(IF(V23="R.INHERENTE
8","R. INHERENTE",(IF(BD23="R.RESIDUAL
8","R. RESIDUAL"," ")))))</f>
        <v xml:space="preserve"> </v>
      </c>
      <c r="BK25" s="236" t="str">
        <f t="shared" ref="BK25" si="22">IF(ISERROR(IF(V23="R.INHERENTE
13","R. INHERENTE",(IF(BD23="R.RESIDUAL
13","R. RESIDUAL"," ")))),"",(IF(V23="R.INHERENTE
13","R. INHERENTE",(IF(BD23="R.RESIDUAL
13","R. RESIDUAL"," ")))))</f>
        <v xml:space="preserve"> </v>
      </c>
      <c r="BL25" s="237" t="str">
        <f t="shared" ref="BL25" si="23">IF(ISERROR(IF(V23="R.INHERENTE
18","R. INHERENTE",(IF(BD23="R.RESIDUAL
18","R. RESIDUAL"," ")))),"",(IF(V23="R.INHERENTE
18","R. INHERENTE",(IF(BD23="R.RESIDUAL
18","R. RESIDUAL"," ")))))</f>
        <v xml:space="preserve"> </v>
      </c>
      <c r="BM25" s="238" t="str">
        <f t="shared" ref="BM25" si="24">IF(ISERROR(IF(V23="R.INHERENTE
23","R. INHERENTE",(IF(BD23="R.RESIDUAL
23","R. RESIDUAL"," ")))),"",(IF(V23="R.INHERENTE
23","R. INHERENTE",(IF(BD23="R.RESIDUAL
23","R. RESIDUAL"," ")))))</f>
        <v xml:space="preserve"> </v>
      </c>
      <c r="BN25" s="234"/>
      <c r="BO25" s="846"/>
      <c r="BP25" s="855"/>
      <c r="BQ25" s="855"/>
      <c r="BR25" s="855"/>
      <c r="BS25" s="859"/>
      <c r="BT25" s="862"/>
      <c r="BU25" s="309"/>
      <c r="BV25" s="846"/>
      <c r="BW25" s="859"/>
      <c r="BX25" s="831"/>
      <c r="BY25" s="229"/>
      <c r="BZ25" s="816"/>
      <c r="CA25" s="819"/>
      <c r="CB25" s="822"/>
      <c r="CC25" s="819"/>
      <c r="CD25" s="793"/>
      <c r="CE25" s="793"/>
      <c r="CF25" s="793"/>
      <c r="CG25" s="793"/>
      <c r="CH25" s="793"/>
      <c r="CI25" s="793"/>
      <c r="CJ25" s="793"/>
      <c r="CK25" s="793"/>
      <c r="CL25" s="793"/>
      <c r="CM25" s="793"/>
      <c r="CN25" s="793"/>
      <c r="CO25" s="793"/>
      <c r="CP25" s="793"/>
      <c r="CQ25" s="793"/>
      <c r="CR25" s="793"/>
      <c r="CS25" s="793"/>
      <c r="CT25" s="796"/>
      <c r="CU25" s="248"/>
      <c r="CV25" s="816"/>
      <c r="CW25" s="819"/>
      <c r="CX25" s="822"/>
      <c r="CY25" s="819"/>
      <c r="CZ25" s="826"/>
      <c r="DA25" s="827"/>
      <c r="DB25" s="826"/>
      <c r="DC25" s="827"/>
      <c r="DD25" s="790"/>
      <c r="DE25" s="790"/>
      <c r="DF25" s="790"/>
      <c r="DG25" s="793"/>
      <c r="DH25" s="790"/>
      <c r="DI25" s="790"/>
      <c r="DJ25" s="790"/>
      <c r="DK25" s="793"/>
      <c r="DL25" s="790"/>
      <c r="DM25" s="790"/>
      <c r="DN25" s="790"/>
      <c r="DO25" s="793"/>
      <c r="DP25" s="790"/>
      <c r="DQ25" s="790"/>
      <c r="DR25" s="790"/>
      <c r="DS25" s="790"/>
      <c r="DT25" s="796"/>
      <c r="DU25" s="245"/>
      <c r="DV25" s="799"/>
      <c r="DW25" s="802"/>
      <c r="DX25" s="799"/>
      <c r="DY25" s="805"/>
    </row>
    <row r="26" spans="2:129" ht="48" customHeight="1">
      <c r="B26" s="946"/>
      <c r="C26" s="924"/>
      <c r="D26" s="927"/>
      <c r="E26" s="1800"/>
      <c r="F26" s="931"/>
      <c r="G26" s="1800"/>
      <c r="H26" s="1800"/>
      <c r="I26" s="1800"/>
      <c r="J26" s="410"/>
      <c r="K26" s="909"/>
      <c r="L26" s="1801"/>
      <c r="M26" s="918"/>
      <c r="N26" s="1800"/>
      <c r="O26" s="1802"/>
      <c r="P26" s="1245"/>
      <c r="Q26" s="1803"/>
      <c r="R26" s="1800"/>
      <c r="S26" s="1800"/>
      <c r="T26" s="1800"/>
      <c r="U26" s="1800"/>
      <c r="V26" s="1802"/>
      <c r="W26" s="228"/>
      <c r="X26" s="416"/>
      <c r="Y26" s="415"/>
      <c r="Z26" s="415"/>
      <c r="AA26" s="807"/>
      <c r="AB26" s="808"/>
      <c r="AC26" s="807"/>
      <c r="AD26" s="808"/>
      <c r="AE26" s="807"/>
      <c r="AF26" s="808"/>
      <c r="AG26" s="807"/>
      <c r="AH26" s="808"/>
      <c r="AI26" s="807"/>
      <c r="AJ26" s="808"/>
      <c r="AK26" s="323">
        <f t="shared" si="5"/>
        <v>0</v>
      </c>
      <c r="AL26" s="315"/>
      <c r="AM26" s="316"/>
      <c r="AN26" s="809"/>
      <c r="AO26" s="810"/>
      <c r="AP26" s="813"/>
      <c r="AQ26" s="814"/>
      <c r="AR26" s="809"/>
      <c r="AS26" s="810"/>
      <c r="AT26" s="420"/>
      <c r="AU26" s="408"/>
      <c r="AV26" s="426"/>
      <c r="AW26" s="427"/>
      <c r="AX26" s="428"/>
      <c r="AY26" s="230"/>
      <c r="AZ26" s="879"/>
      <c r="BA26" s="837"/>
      <c r="BB26" s="834"/>
      <c r="BC26" s="837"/>
      <c r="BD26" s="840"/>
      <c r="BE26" s="843"/>
      <c r="BG26" s="490"/>
      <c r="BH26" s="312">
        <v>0.4</v>
      </c>
      <c r="BI26" s="239" t="str">
        <f t="shared" ref="BI26" si="25">IF(ISERROR(IF(V23="R.INHERENTE
2","R. INHERENTE",(IF(BD23="R.RESIDUAL
2","R. RESIDUAL"," ")))),"",(IF(V23="R.INHERENTE
2","R. INHERENTE",(IF(BD23="R.RESIDUAL
2","R. RESIDUAL"," ")))))</f>
        <v xml:space="preserve"> </v>
      </c>
      <c r="BJ26" s="236" t="str">
        <f t="shared" ref="BJ26" si="26">IF(ISERROR(IF(V23="R.INHERENTE
7","R. INHERENTE",(IF(BD23="R.RESIDUAL
7","R. RESIDUAL"," ")))),"",(IF(V23="R.INHERENTE
7","R. INHERENTE",(IF(BD23="R.RESIDUAL
7","R. RESIDUAL"," ")))))</f>
        <v xml:space="preserve"> </v>
      </c>
      <c r="BK26" s="236" t="str">
        <f t="shared" ref="BK26" si="27">IF(ISERROR(IF(V23="R.INHERENTE
12","R. INHERENTE",(IF(BD23="R.RESIDUAL
12","R. RESIDUAL"," ")))),"",(IF(V23="R.INHERENTE
12","R. INHERENTE",(IF(BD23="R.RESIDUAL
12","R. RESIDUAL"," ")))))</f>
        <v xml:space="preserve"> </v>
      </c>
      <c r="BL26" s="237" t="str">
        <f t="shared" ref="BL26" si="28">IF(ISERROR(IF(V23="R.INHERENTE
17","R. INHERENTE",(IF(BD23="R.RESIDUAL
17","R. RESIDUAL"," ")))),"",(IF(V23="R.INHERENTE
17","R. INHERENTE",(IF(BD23="R.RESIDUAL
17","R. RESIDUAL"," ")))))</f>
        <v>R. RESIDUAL</v>
      </c>
      <c r="BM26" s="238" t="str">
        <f t="shared" ref="BM26" si="29">IF(ISERROR(IF(V23="R.INHERENTE
22","R. INHERENTE",(IF(BD23="R.RESIDUAL
22","R. RESIDUAL"," ")))),"",(IF(V23="R.INHERENTE
22","R. INHERENTE",(IF(BD23="R.RESIDUAL
22","R. RESIDUAL"," ")))))</f>
        <v xml:space="preserve"> </v>
      </c>
      <c r="BN26" s="234"/>
      <c r="BO26" s="846"/>
      <c r="BP26" s="855"/>
      <c r="BQ26" s="855"/>
      <c r="BR26" s="855"/>
      <c r="BS26" s="859"/>
      <c r="BT26" s="862"/>
      <c r="BU26" s="309"/>
      <c r="BV26" s="846"/>
      <c r="BW26" s="859"/>
      <c r="BX26" s="831"/>
      <c r="BY26" s="229"/>
      <c r="BZ26" s="816"/>
      <c r="CA26" s="819"/>
      <c r="CB26" s="822"/>
      <c r="CC26" s="819"/>
      <c r="CD26" s="793"/>
      <c r="CE26" s="793"/>
      <c r="CF26" s="793"/>
      <c r="CG26" s="793"/>
      <c r="CH26" s="793"/>
      <c r="CI26" s="793"/>
      <c r="CJ26" s="793"/>
      <c r="CK26" s="793"/>
      <c r="CL26" s="793"/>
      <c r="CM26" s="793"/>
      <c r="CN26" s="793"/>
      <c r="CO26" s="793"/>
      <c r="CP26" s="793"/>
      <c r="CQ26" s="793"/>
      <c r="CR26" s="793"/>
      <c r="CS26" s="793"/>
      <c r="CT26" s="796"/>
      <c r="CU26" s="248"/>
      <c r="CV26" s="816"/>
      <c r="CW26" s="819"/>
      <c r="CX26" s="822"/>
      <c r="CY26" s="819"/>
      <c r="CZ26" s="826"/>
      <c r="DA26" s="827"/>
      <c r="DB26" s="826"/>
      <c r="DC26" s="827"/>
      <c r="DD26" s="790"/>
      <c r="DE26" s="790"/>
      <c r="DF26" s="790"/>
      <c r="DG26" s="793"/>
      <c r="DH26" s="790"/>
      <c r="DI26" s="790"/>
      <c r="DJ26" s="790"/>
      <c r="DK26" s="793"/>
      <c r="DL26" s="790"/>
      <c r="DM26" s="790"/>
      <c r="DN26" s="790"/>
      <c r="DO26" s="793"/>
      <c r="DP26" s="790"/>
      <c r="DQ26" s="790"/>
      <c r="DR26" s="790"/>
      <c r="DS26" s="790"/>
      <c r="DT26" s="796"/>
      <c r="DU26" s="245"/>
      <c r="DV26" s="799"/>
      <c r="DW26" s="802"/>
      <c r="DX26" s="799"/>
      <c r="DY26" s="805"/>
    </row>
    <row r="27" spans="2:129" ht="48" customHeight="1" thickBot="1">
      <c r="B27" s="947"/>
      <c r="C27" s="925"/>
      <c r="D27" s="928"/>
      <c r="E27" s="1805"/>
      <c r="F27" s="932"/>
      <c r="G27" s="1805"/>
      <c r="H27" s="1805"/>
      <c r="I27" s="1805"/>
      <c r="J27" s="411"/>
      <c r="K27" s="910"/>
      <c r="L27" s="1806"/>
      <c r="M27" s="919"/>
      <c r="N27" s="1805"/>
      <c r="O27" s="1807"/>
      <c r="P27" s="1246"/>
      <c r="Q27" s="1808"/>
      <c r="R27" s="1805"/>
      <c r="S27" s="1805"/>
      <c r="T27" s="1805"/>
      <c r="U27" s="1805"/>
      <c r="V27" s="1807"/>
      <c r="W27" s="228"/>
      <c r="X27" s="417"/>
      <c r="Y27" s="418"/>
      <c r="Z27" s="418"/>
      <c r="AA27" s="848"/>
      <c r="AB27" s="849"/>
      <c r="AC27" s="848"/>
      <c r="AD27" s="849"/>
      <c r="AE27" s="848"/>
      <c r="AF27" s="849"/>
      <c r="AG27" s="848"/>
      <c r="AH27" s="849"/>
      <c r="AI27" s="848"/>
      <c r="AJ27" s="849"/>
      <c r="AK27" s="324">
        <f t="shared" si="5"/>
        <v>0</v>
      </c>
      <c r="AL27" s="317"/>
      <c r="AM27" s="318"/>
      <c r="AN27" s="850"/>
      <c r="AO27" s="851"/>
      <c r="AP27" s="852"/>
      <c r="AQ27" s="853"/>
      <c r="AR27" s="850"/>
      <c r="AS27" s="851"/>
      <c r="AT27" s="421"/>
      <c r="AU27" s="422"/>
      <c r="AV27" s="429"/>
      <c r="AW27" s="430"/>
      <c r="AX27" s="431"/>
      <c r="AY27" s="230"/>
      <c r="AZ27" s="880"/>
      <c r="BA27" s="838"/>
      <c r="BB27" s="835"/>
      <c r="BC27" s="838"/>
      <c r="BD27" s="841"/>
      <c r="BE27" s="844"/>
      <c r="BG27" s="490"/>
      <c r="BH27" s="313">
        <v>0.2</v>
      </c>
      <c r="BI27" s="240" t="str">
        <f t="shared" ref="BI27" si="30">IF(ISERROR(IF(V23="R.INHERENTE
1","R. INHERENTE",(IF(BD23="R.RESIDUAL
1","R. RESIDUAL"," ")))),"",(IF(V23="R.INHERENTE
1","R. INHERENTE",(IF(BD23="R.RESIDUAL
1","R. RESIDUAL"," ")))))</f>
        <v xml:space="preserve"> </v>
      </c>
      <c r="BJ27" s="241" t="str">
        <f t="shared" ref="BJ27" si="31">IF(ISERROR(IF(V23="R.INHERENTE
6","R. INHERENTE",(IF(BD23="R.RESIDUAL
6","R. RESIDUAL"," ")))),"",(IF(V23="R.INHERENTE
6","R. INHERENTE",(IF(BD23="R.RESIDUAL
6","R. RESIDUAL"," ")))))</f>
        <v xml:space="preserve"> </v>
      </c>
      <c r="BK27" s="242" t="str">
        <f t="shared" ref="BK27" si="32">IF(ISERROR(IF(V23="R.INHERENTE
11","R. INHERENTE",(IF(BD23="R.RESIDUAL
11","R. RESIDUAL"," ")))),"",(IF(V23="R.INHERENTE
11","R. INHERENTE",(IF(BD23="R.RESIDUAL
11","R. RESIDUAL"," ")))))</f>
        <v xml:space="preserve"> </v>
      </c>
      <c r="BL27" s="243" t="str">
        <f t="shared" ref="BL27" si="33">IF(ISERROR(IF(V23="R.INHERENTE
16","R. INHERENTE",(IF(BD23="R.RESIDUAL
16","R. RESIDUAL"," ")))),"",(IF(V23="R.INHERENTE
16","R. INHERENTE",(IF(BD23="R.RESIDUAL
16","R. RESIDUAL"," ")))))</f>
        <v xml:space="preserve"> </v>
      </c>
      <c r="BM27" s="244" t="str">
        <f t="shared" ref="BM27" si="34">IF(ISERROR(IF(V23="R.INHERENTE
21","R. INHERENTE",(IF(BD23="R.RESIDUAL
21","R. RESIDUAL"," ")))),"",(IF(V23="R.INHERENTE
21","R. INHERENTE",(IF(BD23="R.RESIDUAL
21","R. RESIDUAL"," ")))))</f>
        <v xml:space="preserve"> </v>
      </c>
      <c r="BN27" s="234"/>
      <c r="BO27" s="847"/>
      <c r="BP27" s="856"/>
      <c r="BQ27" s="856"/>
      <c r="BR27" s="856"/>
      <c r="BS27" s="860"/>
      <c r="BT27" s="863"/>
      <c r="BU27" s="309"/>
      <c r="BV27" s="847"/>
      <c r="BW27" s="860"/>
      <c r="BX27" s="832"/>
      <c r="BY27" s="229"/>
      <c r="BZ27" s="817"/>
      <c r="CA27" s="820"/>
      <c r="CB27" s="823"/>
      <c r="CC27" s="820"/>
      <c r="CD27" s="794"/>
      <c r="CE27" s="794"/>
      <c r="CF27" s="794"/>
      <c r="CG27" s="794"/>
      <c r="CH27" s="794"/>
      <c r="CI27" s="794"/>
      <c r="CJ27" s="794"/>
      <c r="CK27" s="794"/>
      <c r="CL27" s="794"/>
      <c r="CM27" s="794"/>
      <c r="CN27" s="794"/>
      <c r="CO27" s="794"/>
      <c r="CP27" s="794"/>
      <c r="CQ27" s="794"/>
      <c r="CR27" s="794"/>
      <c r="CS27" s="794"/>
      <c r="CT27" s="797"/>
      <c r="CU27" s="248"/>
      <c r="CV27" s="817"/>
      <c r="CW27" s="820"/>
      <c r="CX27" s="823"/>
      <c r="CY27" s="820"/>
      <c r="CZ27" s="828"/>
      <c r="DA27" s="829"/>
      <c r="DB27" s="828"/>
      <c r="DC27" s="829"/>
      <c r="DD27" s="791"/>
      <c r="DE27" s="791"/>
      <c r="DF27" s="791"/>
      <c r="DG27" s="794"/>
      <c r="DH27" s="791"/>
      <c r="DI27" s="791"/>
      <c r="DJ27" s="791"/>
      <c r="DK27" s="794"/>
      <c r="DL27" s="791"/>
      <c r="DM27" s="791"/>
      <c r="DN27" s="791"/>
      <c r="DO27" s="794"/>
      <c r="DP27" s="791"/>
      <c r="DQ27" s="791"/>
      <c r="DR27" s="791"/>
      <c r="DS27" s="791"/>
      <c r="DT27" s="797"/>
      <c r="DU27" s="245"/>
      <c r="DV27" s="800"/>
      <c r="DW27" s="803"/>
      <c r="DX27" s="800"/>
      <c r="DY27" s="806"/>
    </row>
    <row r="28" spans="2:129" ht="6" customHeight="1">
      <c r="BI28" s="321">
        <v>0.2</v>
      </c>
      <c r="BJ28" s="322">
        <v>0.4</v>
      </c>
      <c r="BK28" s="322">
        <v>0.60000000000000009</v>
      </c>
      <c r="BL28" s="322">
        <v>0.8</v>
      </c>
      <c r="BM28" s="322">
        <v>1</v>
      </c>
    </row>
    <row r="29" spans="2:129" s="246" customFormat="1" ht="48" customHeight="1">
      <c r="B29" s="945" t="s">
        <v>584</v>
      </c>
      <c r="C29" s="923">
        <v>3</v>
      </c>
      <c r="D29" s="926" t="s">
        <v>585</v>
      </c>
      <c r="E29" s="929" t="s">
        <v>586</v>
      </c>
      <c r="F29" s="930" t="s">
        <v>587</v>
      </c>
      <c r="G29" s="907" t="s">
        <v>588</v>
      </c>
      <c r="H29" s="948" t="s">
        <v>589</v>
      </c>
      <c r="I29" s="949" t="s">
        <v>651</v>
      </c>
      <c r="J29" s="409" t="s">
        <v>652</v>
      </c>
      <c r="K29" s="908" t="s">
        <v>653</v>
      </c>
      <c r="L29" s="950" t="str">
        <f>IF(H29="","",(CONCATENATE("Posibilidad de afectación ",H29," ",I29," ",J29," ",J30," ",J31," ",J32," ",J33)))</f>
        <v xml:space="preserve">Posibilidad de afectación económica y reputacional por incumplimiento de las obligaciones contractuales (Convenios Interadministrativos y/o Contratos derivados) debido a falta de adherencia a lineamientos definidos en los Comités Operativos y/o técnicos, deficiencias en el seguimiento a los compromisos contractuales e inoportunidad en la presentación de reportes y/o informes. 
 </v>
      </c>
      <c r="M29" s="917" t="s">
        <v>593</v>
      </c>
      <c r="N29" s="951" t="s">
        <v>594</v>
      </c>
      <c r="O29" s="864" t="s">
        <v>595</v>
      </c>
      <c r="P29" s="228"/>
      <c r="Q29" s="865" t="s">
        <v>654</v>
      </c>
      <c r="R29" s="866">
        <v>0.6</v>
      </c>
      <c r="S29" s="867" t="str">
        <f>IF(ISERROR(VLOOKUP($R29,Listas!$E$3:$F$7,2,FALSE)),"",(VLOOKUP($R29,Listas!$E$3:$F$7,2,FALSE)))</f>
        <v>MEDIA</v>
      </c>
      <c r="T29" s="868" t="s">
        <v>597</v>
      </c>
      <c r="U29" s="867">
        <v>1</v>
      </c>
      <c r="V29" s="869" t="str">
        <f t="shared" ref="V29" si="35">IF(R29="","",(CONCATENATE("R.INHERENTE
",(IF(AND($R29=0.2,$U29=0.2),1,(IF(AND($R29=0.2,$U29=0.4),6,(IF(AND($R29=0.2,$U29=0.6),11,(IF(AND($R29=0.2,$U29=0.8),16,(IF(AND($R29=0.2,$U29=1),21,(IF(AND($R29=0.4,$U29=0.2),2,(IF(AND($R29=0.4,$U29=0.4),7,(IF(AND($R29=0.4,$U29=0.6),12,(IF(AND($R29=0.4,$U29=0.8),17,(IF(AND($R29=0.4,$U29=1),22,(IF(AND($R29=0.6,$U29=0.2),3,(IF(AND($R29=0.6,$U29=0.4),8,(IF(AND($R29=0.6,$U29=0.6),13,(IF(AND($R29=0.6,$U29=0.8),18,(IF(AND($R29=0.6,$U29=1),23,(IF(AND($R29=0.8,$U29=0.2),4,(IF(AND($R29=0.8,$U29=0.4),9,(IF(AND($R29=0.8,$U29=0.6),14,(IF(AND($R29=0.8,$U29=0.8),19,(IF(AND($R29=0.8,$U29=1),24,(IF(AND($R29=1,$U29=0.2),5,(IF(AND($R29=1,$U29=0.4),10,(IF(AND($R29=1,$U29=0.6),15,(IF(AND($R29=1,$U29=0.8),20,(IF(AND($R29=1,$U29=1),25,"")))))))))))))))))))))))))))))))))))))))))))))))))))))</f>
        <v>R.INHERENTE
23</v>
      </c>
      <c r="W29" s="228" t="e">
        <v>#N/A</v>
      </c>
      <c r="X29" s="412" t="s">
        <v>655</v>
      </c>
      <c r="Y29" s="413" t="s">
        <v>599</v>
      </c>
      <c r="Z29" s="413"/>
      <c r="AA29" s="870">
        <v>25</v>
      </c>
      <c r="AB29" s="871"/>
      <c r="AC29" s="870"/>
      <c r="AD29" s="871"/>
      <c r="AE29" s="870"/>
      <c r="AF29" s="871"/>
      <c r="AG29" s="870"/>
      <c r="AH29" s="871"/>
      <c r="AI29" s="870">
        <v>15</v>
      </c>
      <c r="AJ29" s="871"/>
      <c r="AK29" s="340">
        <f>AA29+AC29+AE29+AG29+AI29</f>
        <v>40</v>
      </c>
      <c r="AL29" s="319">
        <f>60%-(60%*40%)</f>
        <v>0.36</v>
      </c>
      <c r="AM29" s="320"/>
      <c r="AN29" s="872" t="s">
        <v>562</v>
      </c>
      <c r="AO29" s="873"/>
      <c r="AP29" s="993" t="s">
        <v>600</v>
      </c>
      <c r="AQ29" s="994"/>
      <c r="AR29" s="872" t="s">
        <v>562</v>
      </c>
      <c r="AS29" s="873"/>
      <c r="AT29" s="419" t="s">
        <v>656</v>
      </c>
      <c r="AU29" s="407" t="s">
        <v>633</v>
      </c>
      <c r="AV29" s="423" t="s">
        <v>657</v>
      </c>
      <c r="AW29" s="424" t="s">
        <v>658</v>
      </c>
      <c r="AX29" s="425" t="s">
        <v>659</v>
      </c>
      <c r="AY29" s="247">
        <f>+(IF(AND($AZ29&gt;0,$AZ29&lt;=0.2),0.2,(IF(AND($AZ29&gt;0.2,$AZ29&lt;=0.4),0.4,(IF(AND($AZ29&gt;0.4,$AZ29&lt;=0.6),0.6,(IF(AND($AZ29&gt;0.6,$AZ29&lt;=0.8),0.8,(IF($AZ29&gt;0.8,1,""))))))))))</f>
        <v>0.2</v>
      </c>
      <c r="AZ29" s="878">
        <f>+MIN(AL29:AL33)</f>
        <v>0.12959999999999999</v>
      </c>
      <c r="BA29" s="836" t="str">
        <f>+(IF($AY29=0.2,"MUY BAJA",(IF($AY29=0.4,"BAJA",(IF($AY29=0.6,"MEDIA",(IF($AY29=0.8,"ALTA",(IF($AY29=1,"MUY ALTA",""))))))))))</f>
        <v>MUY BAJA</v>
      </c>
      <c r="BB29" s="833">
        <f>+MIN(AM29:AM33)</f>
        <v>1</v>
      </c>
      <c r="BC29" s="836" t="str">
        <f>+(IF($BF29=0.2,"MUY BAJA",(IF($BF29=0.4,"BAJA",(IF($BF29=0.6,"MEDIA",(IF($BF29=0.8,"ALTA",(IF($BF29=1,"MUY ALTA",""))))))))))</f>
        <v>MUY ALTA</v>
      </c>
      <c r="BD29" s="839" t="str">
        <f t="shared" si="3"/>
        <v>R.RESIDUAL
21</v>
      </c>
      <c r="BE29" s="842" t="s">
        <v>606</v>
      </c>
      <c r="BF29" s="247">
        <f>+(IF(AND($BB29&gt;0,$BB29&lt;=0.2),0.2,(IF(AND($BB29&gt;0.2,$BB29&lt;=0.4),0.4,(IF(AND($BB29&gt;0.4,$BB29&lt;=0.6),0.6,(IF(AND($BB29&gt;0.6,$BB29&lt;=0.8),0.8,(IF($BB29&gt;0.8,1,""))))))))))</f>
        <v>1</v>
      </c>
      <c r="BG29" s="230" t="e">
        <v>#N/A</v>
      </c>
      <c r="BH29" s="312">
        <v>1</v>
      </c>
      <c r="BI29" s="231" t="str">
        <f>IF(ISERROR(IF(V29="R.INHERENTE
5","R. INHERENTE",(IF(BD29="R.RESIDUAL
5","R. RESIDUAL"," ")))),"",(IF(V29="R.INHERENTE
5","R. INHERENTE",(IF(BD29="R.RESIDUAL
5","R. RESIDUAL"," ")))))</f>
        <v xml:space="preserve"> </v>
      </c>
      <c r="BJ29" s="232" t="str">
        <f>IF(ISERROR(IF(V29="R.INHERENTE
10","R. INHERENTE",(IF(BD29="R.RESIDUAL
10","R. RESIDUAL"," ")))),"",(IF(V29="R.INHERENTE
10","R. INHERENTE",(IF(BD29="R.RESIDUAL
10","R. RESIDUAL"," ")))))</f>
        <v xml:space="preserve"> </v>
      </c>
      <c r="BK29" s="232" t="str">
        <f>IF(ISERROR(IF(V29="R.INHERENTE
15","R. INHERENTE",(IF(BD29="R.RESIDUAL
15","R. RESIDUAL"," ")))),"",(IF(V29="R.INHERENTE
15","R. INHERENTE",(IF(BD29="R.RESIDUAL
15","R. RESIDUAL"," ")))))</f>
        <v xml:space="preserve"> </v>
      </c>
      <c r="BL29" s="232" t="str">
        <f>IF(ISERROR(IF(V29="R.INHERENTE
20","R. INHERENTE",(IF(BD29="R.RESIDUAL
20","R. RESIDUAL"," ")))),"",(IF(V29="R.INHERENTE
20","R. INHERENTE",(IF(BD29="R.RESIDUAL
20","R. RESIDUAL"," ")))))</f>
        <v xml:space="preserve"> </v>
      </c>
      <c r="BM29" s="233" t="str">
        <f>IF(ISERROR(IF(V29="R.INHERENTE
25","R. INHERENTE",(IF(BD29="R.RESIDUAL
25","R. RESIDUAL"," ")))),"",(IF(V29="R.INHERENTE
25","R. INHERENTE",(IF(BD29="R.RESIDUAL
25","R. RESIDUAL"," ")))))</f>
        <v xml:space="preserve"> </v>
      </c>
      <c r="BN29" s="234"/>
      <c r="BO29" s="845" t="s">
        <v>660</v>
      </c>
      <c r="BP29" s="854" t="s">
        <v>661</v>
      </c>
      <c r="BQ29" s="857">
        <v>46023</v>
      </c>
      <c r="BR29" s="857">
        <v>46357</v>
      </c>
      <c r="BS29" s="858" t="s">
        <v>602</v>
      </c>
      <c r="BT29" s="862" t="s">
        <v>610</v>
      </c>
      <c r="BU29" s="309"/>
      <c r="BV29" s="845" t="s">
        <v>662</v>
      </c>
      <c r="BW29" s="854" t="s">
        <v>658</v>
      </c>
      <c r="BX29" s="830" t="s">
        <v>663</v>
      </c>
      <c r="BY29" s="229"/>
      <c r="BZ29" s="815" t="s">
        <v>614</v>
      </c>
      <c r="CA29" s="818" t="s">
        <v>615</v>
      </c>
      <c r="CB29" s="821" t="s">
        <v>616</v>
      </c>
      <c r="CC29" s="818" t="s">
        <v>617</v>
      </c>
      <c r="CD29" s="792"/>
      <c r="CE29" s="792"/>
      <c r="CF29" s="792"/>
      <c r="CG29" s="792"/>
      <c r="CH29" s="792"/>
      <c r="CI29" s="792"/>
      <c r="CJ29" s="792"/>
      <c r="CK29" s="792"/>
      <c r="CL29" s="792"/>
      <c r="CM29" s="792"/>
      <c r="CN29" s="792"/>
      <c r="CO29" s="792"/>
      <c r="CP29" s="792"/>
      <c r="CQ29" s="792"/>
      <c r="CR29" s="792"/>
      <c r="CS29" s="792"/>
      <c r="CT29" s="795" t="s">
        <v>618</v>
      </c>
      <c r="CU29" s="248"/>
      <c r="CV29" s="815" t="s">
        <v>614</v>
      </c>
      <c r="CW29" s="818" t="s">
        <v>615</v>
      </c>
      <c r="CX29" s="821" t="s">
        <v>616</v>
      </c>
      <c r="CY29" s="818" t="s">
        <v>617</v>
      </c>
      <c r="CZ29" s="824"/>
      <c r="DA29" s="825"/>
      <c r="DB29" s="824"/>
      <c r="DC29" s="825"/>
      <c r="DD29" s="789"/>
      <c r="DE29" s="789"/>
      <c r="DF29" s="789"/>
      <c r="DG29" s="792"/>
      <c r="DH29" s="789"/>
      <c r="DI29" s="789"/>
      <c r="DJ29" s="789"/>
      <c r="DK29" s="792"/>
      <c r="DL29" s="789"/>
      <c r="DM29" s="789"/>
      <c r="DN29" s="789"/>
      <c r="DO29" s="792"/>
      <c r="DP29" s="789"/>
      <c r="DQ29" s="789"/>
      <c r="DR29" s="789"/>
      <c r="DS29" s="789"/>
      <c r="DT29" s="795" t="s">
        <v>619</v>
      </c>
      <c r="DU29" s="245"/>
      <c r="DV29" s="798"/>
      <c r="DW29" s="801"/>
      <c r="DX29" s="798"/>
      <c r="DY29" s="804"/>
    </row>
    <row r="30" spans="2:129" s="246" customFormat="1" ht="48" customHeight="1">
      <c r="B30" s="946"/>
      <c r="C30" s="924"/>
      <c r="D30" s="927"/>
      <c r="E30" s="1800"/>
      <c r="F30" s="931"/>
      <c r="G30" s="1800"/>
      <c r="H30" s="1800"/>
      <c r="I30" s="1800"/>
      <c r="J30" s="410" t="s">
        <v>664</v>
      </c>
      <c r="K30" s="909"/>
      <c r="L30" s="1801"/>
      <c r="M30" s="918"/>
      <c r="N30" s="1800"/>
      <c r="O30" s="1802"/>
      <c r="P30" s="228"/>
      <c r="Q30" s="1803"/>
      <c r="R30" s="1800"/>
      <c r="S30" s="1800"/>
      <c r="T30" s="1800"/>
      <c r="U30" s="1800"/>
      <c r="V30" s="1802"/>
      <c r="W30" s="228"/>
      <c r="X30" s="414" t="s">
        <v>665</v>
      </c>
      <c r="Y30" s="415" t="s">
        <v>599</v>
      </c>
      <c r="Z30" s="415"/>
      <c r="AA30" s="807">
        <v>25</v>
      </c>
      <c r="AB30" s="808"/>
      <c r="AC30" s="807">
        <v>0</v>
      </c>
      <c r="AD30" s="808"/>
      <c r="AE30" s="807"/>
      <c r="AF30" s="808"/>
      <c r="AG30" s="807"/>
      <c r="AH30" s="808"/>
      <c r="AI30" s="807">
        <v>15</v>
      </c>
      <c r="AJ30" s="808"/>
      <c r="AK30" s="323">
        <f>AA30+AC30+AE30+AG30+AI30</f>
        <v>40</v>
      </c>
      <c r="AL30" s="315">
        <f>36%-(36%*40%)</f>
        <v>0.216</v>
      </c>
      <c r="AM30" s="316"/>
      <c r="AN30" s="809" t="s">
        <v>562</v>
      </c>
      <c r="AO30" s="810"/>
      <c r="AP30" s="813" t="s">
        <v>600</v>
      </c>
      <c r="AQ30" s="814"/>
      <c r="AR30" s="809" t="s">
        <v>562</v>
      </c>
      <c r="AS30" s="810"/>
      <c r="AT30" s="420" t="s">
        <v>666</v>
      </c>
      <c r="AU30" s="408" t="s">
        <v>633</v>
      </c>
      <c r="AV30" s="426" t="s">
        <v>667</v>
      </c>
      <c r="AW30" s="427" t="s">
        <v>658</v>
      </c>
      <c r="AX30" s="428" t="s">
        <v>659</v>
      </c>
      <c r="AY30" s="230"/>
      <c r="AZ30" s="879"/>
      <c r="BA30" s="837"/>
      <c r="BB30" s="834"/>
      <c r="BC30" s="837"/>
      <c r="BD30" s="840"/>
      <c r="BE30" s="843"/>
      <c r="BF30" s="247"/>
      <c r="BG30" s="490"/>
      <c r="BH30" s="312">
        <v>0.8</v>
      </c>
      <c r="BI30" s="235" t="str">
        <f>IF(ISERROR(IF(V29="R.INHERENTE
4","R. INHERENTE",(IF(BD29="R.RESIDUAL
4","R. RESIDUAL"," ")))),"",(IF(V29="R.INHERENTE
4","R. INHERENTE",(IF(BD29="R.RESIDUAL
4","R. RESIDUAL"," ")))))</f>
        <v xml:space="preserve"> </v>
      </c>
      <c r="BJ30" s="236" t="str">
        <f>IF(ISERROR(IF(V29="R.INHERENTE
9","R. INHERENTE",(IF(BD29="R.RESIDUAL
9","R. RESIDUAL"," ")))),"",(IF(V29="R.INHERENTE
9","R. INHERENTE",(IF(BD29="R.RESIDUAL
9","R. RESIDUAL"," ")))))</f>
        <v xml:space="preserve"> </v>
      </c>
      <c r="BK30" s="237" t="str">
        <f>IF(ISERROR(IF(V29="R.INHERENTE
14","R. INHERENTE",(IF(BD29="R.RESIDUAL
14","R. RESIDUAL"," ")))),"",(IF(V29="R.INHERENTE
14","R. INHERENTE",(IF(BD29="R.RESIDUAL
14","R. RESIDUAL"," ")))))</f>
        <v xml:space="preserve"> </v>
      </c>
      <c r="BL30" s="237" t="str">
        <f>IF(ISERROR(IF(V29="R.INHERENTE
19","R. INHERENTE",(IF(BD29="R.RESIDUAL
19","R. RESIDUAL"," ")))),"",(IF(V29="R.INHERENTE
19","R. INHERENTE",(IF(BD29="R.RESIDUAL
19","R. RESIDUAL"," ")))))</f>
        <v xml:space="preserve"> </v>
      </c>
      <c r="BM30" s="238" t="str">
        <f>IF(ISERROR(IF(V29="R.INHERENTE
24","R. INHERENTE",(IF(BD29="R.RESIDUAL
24","R. RESIDUAL"," ")))),"",(IF(V29="R.INHERENTE
24","R. INHERENTE",(IF(BD29="R.RESIDUAL
24","R. RESIDUAL"," ")))))</f>
        <v xml:space="preserve"> </v>
      </c>
      <c r="BN30" s="234"/>
      <c r="BO30" s="846"/>
      <c r="BP30" s="855"/>
      <c r="BQ30" s="855"/>
      <c r="BR30" s="855"/>
      <c r="BS30" s="859"/>
      <c r="BT30" s="862"/>
      <c r="BU30" s="309"/>
      <c r="BV30" s="846"/>
      <c r="BW30" s="859"/>
      <c r="BX30" s="831"/>
      <c r="BY30" s="229"/>
      <c r="BZ30" s="816"/>
      <c r="CA30" s="819"/>
      <c r="CB30" s="822"/>
      <c r="CC30" s="819"/>
      <c r="CD30" s="793"/>
      <c r="CE30" s="793"/>
      <c r="CF30" s="793"/>
      <c r="CG30" s="793"/>
      <c r="CH30" s="793"/>
      <c r="CI30" s="793"/>
      <c r="CJ30" s="793"/>
      <c r="CK30" s="793"/>
      <c r="CL30" s="793"/>
      <c r="CM30" s="793"/>
      <c r="CN30" s="793"/>
      <c r="CO30" s="793"/>
      <c r="CP30" s="793"/>
      <c r="CQ30" s="793"/>
      <c r="CR30" s="793"/>
      <c r="CS30" s="793"/>
      <c r="CT30" s="796"/>
      <c r="CU30" s="248"/>
      <c r="CV30" s="816"/>
      <c r="CW30" s="819"/>
      <c r="CX30" s="822"/>
      <c r="CY30" s="819"/>
      <c r="CZ30" s="826"/>
      <c r="DA30" s="827"/>
      <c r="DB30" s="826"/>
      <c r="DC30" s="827"/>
      <c r="DD30" s="790"/>
      <c r="DE30" s="790"/>
      <c r="DF30" s="790"/>
      <c r="DG30" s="793"/>
      <c r="DH30" s="790"/>
      <c r="DI30" s="790"/>
      <c r="DJ30" s="790"/>
      <c r="DK30" s="793"/>
      <c r="DL30" s="790"/>
      <c r="DM30" s="790"/>
      <c r="DN30" s="790"/>
      <c r="DO30" s="793"/>
      <c r="DP30" s="790"/>
      <c r="DQ30" s="790"/>
      <c r="DR30" s="790"/>
      <c r="DS30" s="790"/>
      <c r="DT30" s="796"/>
      <c r="DU30" s="245"/>
      <c r="DV30" s="799"/>
      <c r="DW30" s="802"/>
      <c r="DX30" s="799"/>
      <c r="DY30" s="805"/>
    </row>
    <row r="31" spans="2:129" s="246" customFormat="1" ht="48" customHeight="1">
      <c r="B31" s="946"/>
      <c r="C31" s="924"/>
      <c r="D31" s="927"/>
      <c r="E31" s="1800"/>
      <c r="F31" s="931"/>
      <c r="G31" s="1800"/>
      <c r="H31" s="1800"/>
      <c r="I31" s="1800"/>
      <c r="J31" s="410" t="s">
        <v>668</v>
      </c>
      <c r="K31" s="909"/>
      <c r="L31" s="1801"/>
      <c r="M31" s="918"/>
      <c r="N31" s="1800"/>
      <c r="O31" s="1802"/>
      <c r="P31" s="228"/>
      <c r="Q31" s="1803"/>
      <c r="R31" s="1800"/>
      <c r="S31" s="1800"/>
      <c r="T31" s="1800"/>
      <c r="U31" s="1800"/>
      <c r="V31" s="1802"/>
      <c r="W31" s="228"/>
      <c r="X31" s="414" t="s">
        <v>669</v>
      </c>
      <c r="Y31" s="415" t="s">
        <v>599</v>
      </c>
      <c r="Z31" s="415"/>
      <c r="AA31" s="807">
        <v>25</v>
      </c>
      <c r="AB31" s="808"/>
      <c r="AC31" s="807"/>
      <c r="AD31" s="808"/>
      <c r="AE31" s="807"/>
      <c r="AF31" s="808"/>
      <c r="AG31" s="807"/>
      <c r="AH31" s="808"/>
      <c r="AI31" s="807">
        <v>15</v>
      </c>
      <c r="AJ31" s="808"/>
      <c r="AK31" s="323">
        <f>AA31+AC31+AE31+AG31+AI31</f>
        <v>40</v>
      </c>
      <c r="AL31" s="315">
        <f>21.6%-(21.6%*40%)</f>
        <v>0.12959999999999999</v>
      </c>
      <c r="AM31" s="316"/>
      <c r="AN31" s="809" t="s">
        <v>562</v>
      </c>
      <c r="AO31" s="810"/>
      <c r="AP31" s="813" t="s">
        <v>600</v>
      </c>
      <c r="AQ31" s="814"/>
      <c r="AR31" s="809" t="s">
        <v>562</v>
      </c>
      <c r="AS31" s="810"/>
      <c r="AT31" s="420" t="s">
        <v>670</v>
      </c>
      <c r="AU31" s="408" t="s">
        <v>633</v>
      </c>
      <c r="AV31" s="426" t="s">
        <v>671</v>
      </c>
      <c r="AW31" s="427" t="s">
        <v>658</v>
      </c>
      <c r="AX31" s="428" t="s">
        <v>659</v>
      </c>
      <c r="AY31" s="230"/>
      <c r="AZ31" s="879"/>
      <c r="BA31" s="837"/>
      <c r="BB31" s="834"/>
      <c r="BC31" s="837"/>
      <c r="BD31" s="840"/>
      <c r="BE31" s="843"/>
      <c r="BF31" s="247"/>
      <c r="BG31" s="490"/>
      <c r="BH31" s="312">
        <v>0.60000000000000009</v>
      </c>
      <c r="BI31" s="235" t="str">
        <f>IF(ISERROR(IF(V29="R.INHERENTE
3","R. INHERENTE",(IF(BD29="R.RESIDUAL
3","R. RESIDUAL"," ")))),"",(IF(V29="R.INHERENTE
3","R. INHERENTE",(IF(BD29="R.RESIDUAL
3","R. RESIDUAL"," ")))))</f>
        <v xml:space="preserve"> </v>
      </c>
      <c r="BJ31" s="236" t="str">
        <f>IF(ISERROR(IF(V29="R.INHERENTE
8","R. INHERENTE",(IF(BD29="R.RESIDUAL
8","R. RESIDUAL"," ")))),"",(IF(V29="R.INHERENTE
8","R. INHERENTE",(IF(BD29="R.RESIDUAL
8","R. RESIDUAL"," ")))))</f>
        <v xml:space="preserve"> </v>
      </c>
      <c r="BK31" s="236" t="str">
        <f>IF(ISERROR(IF(V29="R.INHERENTE
13","R. INHERENTE",(IF(BD29="R.RESIDUAL
13","R. RESIDUAL"," ")))),"",(IF(V29="R.INHERENTE
13","R. INHERENTE",(IF(BD29="R.RESIDUAL
13","R. RESIDUAL"," ")))))</f>
        <v xml:space="preserve"> </v>
      </c>
      <c r="BL31" s="237" t="str">
        <f>IF(ISERROR(IF(V29="R.INHERENTE
18","R. INHERENTE",(IF(BD29="R.RESIDUAL
18","R. RESIDUAL"," ")))),"",(IF(V29="R.INHERENTE
18","R. INHERENTE",(IF(BD29="R.RESIDUAL
18","R. RESIDUAL"," ")))))</f>
        <v xml:space="preserve"> </v>
      </c>
      <c r="BM31" s="238" t="str">
        <f>IF(ISERROR(IF(V29="R.INHERENTE
23","R. INHERENTE",(IF(BD29="R.RESIDUAL
23","R. RESIDUAL"," ")))),"",(IF(V29="R.INHERENTE
23","R. INHERENTE",(IF(BD29="R.RESIDUAL
23","R. RESIDUAL"," ")))))</f>
        <v>R. INHERENTE</v>
      </c>
      <c r="BN31" s="234"/>
      <c r="BO31" s="846"/>
      <c r="BP31" s="855"/>
      <c r="BQ31" s="855"/>
      <c r="BR31" s="855"/>
      <c r="BS31" s="859"/>
      <c r="BT31" s="862"/>
      <c r="BU31" s="309"/>
      <c r="BV31" s="846"/>
      <c r="BW31" s="859"/>
      <c r="BX31" s="831"/>
      <c r="BY31" s="229"/>
      <c r="BZ31" s="816"/>
      <c r="CA31" s="819"/>
      <c r="CB31" s="822"/>
      <c r="CC31" s="819"/>
      <c r="CD31" s="793"/>
      <c r="CE31" s="793"/>
      <c r="CF31" s="793"/>
      <c r="CG31" s="793"/>
      <c r="CH31" s="793"/>
      <c r="CI31" s="793"/>
      <c r="CJ31" s="793"/>
      <c r="CK31" s="793"/>
      <c r="CL31" s="793"/>
      <c r="CM31" s="793"/>
      <c r="CN31" s="793"/>
      <c r="CO31" s="793"/>
      <c r="CP31" s="793"/>
      <c r="CQ31" s="793"/>
      <c r="CR31" s="793"/>
      <c r="CS31" s="793"/>
      <c r="CT31" s="796"/>
      <c r="CU31" s="248"/>
      <c r="CV31" s="816"/>
      <c r="CW31" s="819"/>
      <c r="CX31" s="822"/>
      <c r="CY31" s="819"/>
      <c r="CZ31" s="826"/>
      <c r="DA31" s="827"/>
      <c r="DB31" s="826"/>
      <c r="DC31" s="827"/>
      <c r="DD31" s="790"/>
      <c r="DE31" s="790"/>
      <c r="DF31" s="790"/>
      <c r="DG31" s="793"/>
      <c r="DH31" s="790"/>
      <c r="DI31" s="790"/>
      <c r="DJ31" s="790"/>
      <c r="DK31" s="793"/>
      <c r="DL31" s="790"/>
      <c r="DM31" s="790"/>
      <c r="DN31" s="790"/>
      <c r="DO31" s="793"/>
      <c r="DP31" s="790"/>
      <c r="DQ31" s="790"/>
      <c r="DR31" s="790"/>
      <c r="DS31" s="790"/>
      <c r="DT31" s="796"/>
      <c r="DU31" s="245"/>
      <c r="DV31" s="799"/>
      <c r="DW31" s="802"/>
      <c r="DX31" s="799"/>
      <c r="DY31" s="805"/>
    </row>
    <row r="32" spans="2:129" s="246" customFormat="1" ht="48" customHeight="1">
      <c r="B32" s="946"/>
      <c r="C32" s="924"/>
      <c r="D32" s="927"/>
      <c r="E32" s="1800"/>
      <c r="F32" s="931"/>
      <c r="G32" s="1800"/>
      <c r="H32" s="1800"/>
      <c r="I32" s="1800"/>
      <c r="J32" s="410" t="s">
        <v>672</v>
      </c>
      <c r="K32" s="909"/>
      <c r="L32" s="1801"/>
      <c r="M32" s="918"/>
      <c r="N32" s="1800"/>
      <c r="O32" s="1802"/>
      <c r="P32" s="228"/>
      <c r="Q32" s="1803"/>
      <c r="R32" s="1800"/>
      <c r="S32" s="1800"/>
      <c r="T32" s="1800"/>
      <c r="U32" s="1800"/>
      <c r="V32" s="1802"/>
      <c r="W32" s="228"/>
      <c r="X32" s="416"/>
      <c r="Y32" s="415"/>
      <c r="Z32" s="415"/>
      <c r="AA32" s="807"/>
      <c r="AB32" s="808"/>
      <c r="AC32" s="807"/>
      <c r="AD32" s="808"/>
      <c r="AE32" s="807"/>
      <c r="AF32" s="808"/>
      <c r="AG32" s="807"/>
      <c r="AH32" s="808"/>
      <c r="AI32" s="807"/>
      <c r="AJ32" s="808"/>
      <c r="AK32" s="323">
        <f>AA32+AC32+AE32+AG32+AI32</f>
        <v>0</v>
      </c>
      <c r="AL32" s="315"/>
      <c r="AM32" s="316">
        <v>1</v>
      </c>
      <c r="AN32" s="809"/>
      <c r="AO32" s="810"/>
      <c r="AP32" s="813"/>
      <c r="AQ32" s="814"/>
      <c r="AR32" s="809"/>
      <c r="AS32" s="810"/>
      <c r="AT32" s="420"/>
      <c r="AU32" s="408"/>
      <c r="AV32" s="426"/>
      <c r="AW32" s="427"/>
      <c r="AX32" s="428"/>
      <c r="AY32" s="230"/>
      <c r="AZ32" s="879"/>
      <c r="BA32" s="837"/>
      <c r="BB32" s="834"/>
      <c r="BC32" s="837"/>
      <c r="BD32" s="840"/>
      <c r="BE32" s="843"/>
      <c r="BF32" s="247"/>
      <c r="BG32" s="490"/>
      <c r="BH32" s="312">
        <v>0.4</v>
      </c>
      <c r="BI32" s="239" t="str">
        <f>IF(ISERROR(IF(V29="R.INHERENTE
2","R. INHERENTE",(IF(BD29="R.RESIDUAL
2","R. RESIDUAL"," ")))),"",(IF(V29="R.INHERENTE
2","R. INHERENTE",(IF(BD29="R.RESIDUAL
2","R. RESIDUAL"," ")))))</f>
        <v xml:space="preserve"> </v>
      </c>
      <c r="BJ32" s="236" t="str">
        <f>IF(ISERROR(IF(V29="R.INHERENTE
7","R. INHERENTE",(IF(BD29="R.RESIDUAL
7","R. RESIDUAL"," ")))),"",(IF(V29="R.INHERENTE
7","R. INHERENTE",(IF(BD29="R.RESIDUAL
7","R. RESIDUAL"," ")))))</f>
        <v xml:space="preserve"> </v>
      </c>
      <c r="BK32" s="236" t="str">
        <f>IF(ISERROR(IF(V29="R.INHERENTE
12","R. INHERENTE",(IF(BD29="R.RESIDUAL
12","R. RESIDUAL"," ")))),"",(IF(V29="R.INHERENTE
12","R. INHERENTE",(IF(BD29="R.RESIDUAL
12","R. RESIDUAL"," ")))))</f>
        <v xml:space="preserve"> </v>
      </c>
      <c r="BL32" s="237" t="str">
        <f>IF(ISERROR(IF(V29="R.INHERENTE
17","R. INHERENTE",(IF(BD29="R.RESIDUAL
17","R. RESIDUAL"," ")))),"",(IF(V29="R.INHERENTE
17","R. INHERENTE",(IF(BD29="R.RESIDUAL
17","R. RESIDUAL"," ")))))</f>
        <v xml:space="preserve"> </v>
      </c>
      <c r="BM32" s="238" t="str">
        <f>IF(ISERROR(IF(V29="R.INHERENTE
22","R. INHERENTE",(IF(BD29="R.RESIDUAL
22","R. RESIDUAL"," ")))),"",(IF(V29="R.INHERENTE
22","R. INHERENTE",(IF(BD29="R.RESIDUAL
22","R. RESIDUAL"," ")))))</f>
        <v xml:space="preserve"> </v>
      </c>
      <c r="BN32" s="234"/>
      <c r="BO32" s="846"/>
      <c r="BP32" s="855"/>
      <c r="BQ32" s="855"/>
      <c r="BR32" s="855"/>
      <c r="BS32" s="859"/>
      <c r="BT32" s="862"/>
      <c r="BU32" s="309"/>
      <c r="BV32" s="846"/>
      <c r="BW32" s="859"/>
      <c r="BX32" s="831"/>
      <c r="BY32" s="229"/>
      <c r="BZ32" s="816"/>
      <c r="CA32" s="819"/>
      <c r="CB32" s="822"/>
      <c r="CC32" s="819"/>
      <c r="CD32" s="793"/>
      <c r="CE32" s="793"/>
      <c r="CF32" s="793"/>
      <c r="CG32" s="793"/>
      <c r="CH32" s="793"/>
      <c r="CI32" s="793"/>
      <c r="CJ32" s="793"/>
      <c r="CK32" s="793"/>
      <c r="CL32" s="793"/>
      <c r="CM32" s="793"/>
      <c r="CN32" s="793"/>
      <c r="CO32" s="793"/>
      <c r="CP32" s="793"/>
      <c r="CQ32" s="793"/>
      <c r="CR32" s="793"/>
      <c r="CS32" s="793"/>
      <c r="CT32" s="796"/>
      <c r="CU32" s="248"/>
      <c r="CV32" s="816"/>
      <c r="CW32" s="819"/>
      <c r="CX32" s="822"/>
      <c r="CY32" s="819"/>
      <c r="CZ32" s="826"/>
      <c r="DA32" s="827"/>
      <c r="DB32" s="826"/>
      <c r="DC32" s="827"/>
      <c r="DD32" s="790"/>
      <c r="DE32" s="790"/>
      <c r="DF32" s="790"/>
      <c r="DG32" s="793"/>
      <c r="DH32" s="790"/>
      <c r="DI32" s="790"/>
      <c r="DJ32" s="790"/>
      <c r="DK32" s="793"/>
      <c r="DL32" s="790"/>
      <c r="DM32" s="790"/>
      <c r="DN32" s="790"/>
      <c r="DO32" s="793"/>
      <c r="DP32" s="790"/>
      <c r="DQ32" s="790"/>
      <c r="DR32" s="790"/>
      <c r="DS32" s="790"/>
      <c r="DT32" s="796"/>
      <c r="DU32" s="245"/>
      <c r="DV32" s="799"/>
      <c r="DW32" s="802"/>
      <c r="DX32" s="799"/>
      <c r="DY32" s="805"/>
    </row>
    <row r="33" spans="1:129" s="246" customFormat="1" ht="48" customHeight="1">
      <c r="B33" s="947"/>
      <c r="C33" s="925"/>
      <c r="D33" s="928"/>
      <c r="E33" s="1805"/>
      <c r="F33" s="932"/>
      <c r="G33" s="1805"/>
      <c r="H33" s="1805"/>
      <c r="I33" s="1805"/>
      <c r="J33" s="411"/>
      <c r="K33" s="910"/>
      <c r="L33" s="1806"/>
      <c r="M33" s="919"/>
      <c r="N33" s="1805"/>
      <c r="O33" s="1807"/>
      <c r="P33" s="228"/>
      <c r="Q33" s="1808"/>
      <c r="R33" s="1805"/>
      <c r="S33" s="1805"/>
      <c r="T33" s="1805"/>
      <c r="U33" s="1805"/>
      <c r="V33" s="1807"/>
      <c r="W33" s="228"/>
      <c r="X33" s="417"/>
      <c r="Y33" s="418"/>
      <c r="Z33" s="418"/>
      <c r="AA33" s="848"/>
      <c r="AB33" s="849"/>
      <c r="AC33" s="848"/>
      <c r="AD33" s="849"/>
      <c r="AE33" s="848"/>
      <c r="AF33" s="849"/>
      <c r="AG33" s="848"/>
      <c r="AH33" s="849"/>
      <c r="AI33" s="848"/>
      <c r="AJ33" s="849"/>
      <c r="AK33" s="324">
        <f>AA33+AC33+AE33+AG33+AI33</f>
        <v>0</v>
      </c>
      <c r="AL33" s="317"/>
      <c r="AM33" s="318"/>
      <c r="AN33" s="850"/>
      <c r="AO33" s="851"/>
      <c r="AP33" s="852"/>
      <c r="AQ33" s="853"/>
      <c r="AR33" s="850"/>
      <c r="AS33" s="851"/>
      <c r="AT33" s="421"/>
      <c r="AU33" s="422"/>
      <c r="AV33" s="429"/>
      <c r="AW33" s="430"/>
      <c r="AX33" s="431"/>
      <c r="AY33" s="230"/>
      <c r="AZ33" s="880"/>
      <c r="BA33" s="838"/>
      <c r="BB33" s="835"/>
      <c r="BC33" s="838"/>
      <c r="BD33" s="841"/>
      <c r="BE33" s="844"/>
      <c r="BF33" s="247"/>
      <c r="BG33" s="490"/>
      <c r="BH33" s="313">
        <v>0.2</v>
      </c>
      <c r="BI33" s="240" t="str">
        <f>IF(ISERROR(IF(V29="R.INHERENTE
1","R. INHERENTE",(IF(BD29="R.RESIDUAL
1","R. RESIDUAL"," ")))),"",(IF(V29="R.INHERENTE
1","R. INHERENTE",(IF(BD29="R.RESIDUAL
1","R. RESIDUAL"," ")))))</f>
        <v xml:space="preserve"> </v>
      </c>
      <c r="BJ33" s="241" t="str">
        <f>IF(ISERROR(IF(V29="R.INHERENTE
6","R. INHERENTE",(IF(BD29="R.RESIDUAL
6","R. RESIDUAL"," ")))),"",(IF(V29="R.INHERENTE
6","R. INHERENTE",(IF(BD29="R.RESIDUAL
6","R. RESIDUAL"," ")))))</f>
        <v xml:space="preserve"> </v>
      </c>
      <c r="BK33" s="242" t="str">
        <f>IF(ISERROR(IF(V29="R.INHERENTE
11","R. INHERENTE",(IF(BD29="R.RESIDUAL
11","R. RESIDUAL"," ")))),"",(IF(V29="R.INHERENTE
11","R. INHERENTE",(IF(BD29="R.RESIDUAL
11","R. RESIDUAL"," ")))))</f>
        <v xml:space="preserve"> </v>
      </c>
      <c r="BL33" s="243" t="str">
        <f>IF(ISERROR(IF(V29="R.INHERENTE
16","R. INHERENTE",(IF(BD29="R.RESIDUAL
16","R. RESIDUAL"," ")))),"",(IF(V29="R.INHERENTE
16","R. INHERENTE",(IF(BD29="R.RESIDUAL
16","R. RESIDUAL"," ")))))</f>
        <v xml:space="preserve"> </v>
      </c>
      <c r="BM33" s="244" t="str">
        <f>IF(ISERROR(IF(V29="R.INHERENTE
21","R. INHERENTE",(IF(BD29="R.RESIDUAL
21","R. RESIDUAL"," ")))),"",(IF(V29="R.INHERENTE
21","R. INHERENTE",(IF(BD29="R.RESIDUAL
21","R. RESIDUAL"," ")))))</f>
        <v>R. RESIDUAL</v>
      </c>
      <c r="BN33" s="234"/>
      <c r="BO33" s="847"/>
      <c r="BP33" s="856"/>
      <c r="BQ33" s="856"/>
      <c r="BR33" s="856"/>
      <c r="BS33" s="860"/>
      <c r="BT33" s="863"/>
      <c r="BU33" s="341"/>
      <c r="BV33" s="847"/>
      <c r="BW33" s="860"/>
      <c r="BX33" s="832"/>
      <c r="BY33" s="229"/>
      <c r="BZ33" s="817"/>
      <c r="CA33" s="820"/>
      <c r="CB33" s="823"/>
      <c r="CC33" s="820"/>
      <c r="CD33" s="794"/>
      <c r="CE33" s="794"/>
      <c r="CF33" s="794"/>
      <c r="CG33" s="794"/>
      <c r="CH33" s="794"/>
      <c r="CI33" s="794"/>
      <c r="CJ33" s="794"/>
      <c r="CK33" s="794"/>
      <c r="CL33" s="794"/>
      <c r="CM33" s="794"/>
      <c r="CN33" s="794"/>
      <c r="CO33" s="794"/>
      <c r="CP33" s="794"/>
      <c r="CQ33" s="794"/>
      <c r="CR33" s="794"/>
      <c r="CS33" s="794"/>
      <c r="CT33" s="797"/>
      <c r="CU33" s="248"/>
      <c r="CV33" s="817"/>
      <c r="CW33" s="820"/>
      <c r="CX33" s="823"/>
      <c r="CY33" s="820"/>
      <c r="CZ33" s="828"/>
      <c r="DA33" s="829"/>
      <c r="DB33" s="828"/>
      <c r="DC33" s="829"/>
      <c r="DD33" s="791"/>
      <c r="DE33" s="791"/>
      <c r="DF33" s="791"/>
      <c r="DG33" s="794"/>
      <c r="DH33" s="791"/>
      <c r="DI33" s="791"/>
      <c r="DJ33" s="791"/>
      <c r="DK33" s="794"/>
      <c r="DL33" s="791"/>
      <c r="DM33" s="791"/>
      <c r="DN33" s="791"/>
      <c r="DO33" s="794"/>
      <c r="DP33" s="791"/>
      <c r="DQ33" s="791"/>
      <c r="DR33" s="791"/>
      <c r="DS33" s="791"/>
      <c r="DT33" s="797"/>
      <c r="DU33" s="245"/>
      <c r="DV33" s="800"/>
      <c r="DW33" s="803"/>
      <c r="DX33" s="800"/>
      <c r="DY33" s="806"/>
    </row>
    <row r="34" spans="1:129" ht="15" customHeight="1">
      <c r="BI34" s="321">
        <v>0.2</v>
      </c>
      <c r="BJ34" s="322">
        <v>0.4</v>
      </c>
      <c r="BK34" s="322">
        <v>0.60000000000000009</v>
      </c>
      <c r="BL34" s="322">
        <v>0.8</v>
      </c>
      <c r="BM34" s="322">
        <v>1</v>
      </c>
    </row>
    <row r="35" spans="1:129" ht="72" customHeight="1">
      <c r="A35" s="246"/>
      <c r="B35" s="945" t="s">
        <v>584</v>
      </c>
      <c r="C35" s="923">
        <v>4</v>
      </c>
      <c r="D35" s="926" t="s">
        <v>585</v>
      </c>
      <c r="E35" s="930" t="s">
        <v>586</v>
      </c>
      <c r="F35" s="930" t="s">
        <v>587</v>
      </c>
      <c r="G35" s="1320" t="s">
        <v>588</v>
      </c>
      <c r="H35" s="933" t="s">
        <v>673</v>
      </c>
      <c r="I35" s="1035" t="s">
        <v>674</v>
      </c>
      <c r="J35" s="409" t="s">
        <v>675</v>
      </c>
      <c r="K35" s="908" t="s">
        <v>676</v>
      </c>
      <c r="L35" s="939" t="str">
        <f>IF(H35="","",(CONCATENATE("Posibilidad de afectación ",H35," ",I35," ",J35," ",J36," ",J37," ",J38," ",J39)))</f>
        <v xml:space="preserve">Posibilidad de afectación reputacional debido a la falta de cultura de medición y debilidades en el cumplimiento de los procesos de reporte de resultados de la planeacion estrategica (PEI-POI)  , por falta de implementacion de estrategias de seguimiento e Incumplimiento en reportes por parte de los procesos   
 </v>
      </c>
      <c r="M35" s="917" t="s">
        <v>593</v>
      </c>
      <c r="N35" s="942" t="s">
        <v>594</v>
      </c>
      <c r="O35" s="897" t="s">
        <v>595</v>
      </c>
      <c r="P35" s="228"/>
      <c r="Q35" s="900" t="s">
        <v>677</v>
      </c>
      <c r="R35" s="903">
        <v>0.4</v>
      </c>
      <c r="S35" s="867" t="str">
        <f>IF(ISERROR(VLOOKUP($R35,Listas!$E$3:$F$7,2,FALSE)),"",(VLOOKUP($R35,Listas!$E$3:$F$7,2,FALSE)))</f>
        <v>BAJA</v>
      </c>
      <c r="T35" s="1041" t="s">
        <v>678</v>
      </c>
      <c r="U35" s="1038">
        <v>0.4</v>
      </c>
      <c r="V35" s="1044" t="str">
        <f t="shared" ref="V35" si="36">IF(R35="","",(CONCATENATE("R.INHERENTE
",(IF(AND($R35=0.2,$U35=0.2),1,(IF(AND($R35=0.2,$U35=0.4),6,(IF(AND($R35=0.2,$U35=0.6),11,(IF(AND($R35=0.2,$U35=0.8),16,(IF(AND($R35=0.2,$U35=1),21,(IF(AND($R35=0.4,$U35=0.2),2,(IF(AND($R35=0.4,$U35=0.4),7,(IF(AND($R35=0.4,$U35=0.6),12,(IF(AND($R35=0.4,$U35=0.8),17,(IF(AND($R35=0.4,$U35=1),22,(IF(AND($R35=0.6,$U35=0.2),3,(IF(AND($R35=0.6,$U35=0.4),8,(IF(AND($R35=0.6,$U35=0.6),13,(IF(AND($R35=0.6,$U35=0.8),18,(IF(AND($R35=0.6,$U35=1),23,(IF(AND($R35=0.8,$U35=0.2),4,(IF(AND($R35=0.8,$U35=0.4),9,(IF(AND($R35=0.8,$U35=0.6),14,(IF(AND($R35=0.8,$U35=0.8),19,(IF(AND($R35=0.8,$U35=1),24,(IF(AND($R35=1,$U35=0.2),5,(IF(AND($R35=1,$U35=0.4),10,(IF(AND($R35=1,$U35=0.6),15,(IF(AND($R35=1,$U35=0.8),20,(IF(AND($R35=1,$U35=1),25,"")))))))))))))))))))))))))))))))))))))))))))))))))))))</f>
        <v>R.INHERENTE
7</v>
      </c>
      <c r="W35" s="228" t="e">
        <v>#N/A</v>
      </c>
      <c r="X35" s="414" t="s">
        <v>679</v>
      </c>
      <c r="Y35" s="413" t="s">
        <v>599</v>
      </c>
      <c r="Z35" s="413"/>
      <c r="AA35" s="870">
        <v>25</v>
      </c>
      <c r="AB35" s="871"/>
      <c r="AC35" s="870"/>
      <c r="AD35" s="871"/>
      <c r="AE35" s="870"/>
      <c r="AF35" s="871"/>
      <c r="AG35" s="870"/>
      <c r="AH35" s="871"/>
      <c r="AI35" s="870">
        <v>15</v>
      </c>
      <c r="AJ35" s="871"/>
      <c r="AK35" s="340">
        <f>AA35+AC35+AE35+AG35+AI35</f>
        <v>40</v>
      </c>
      <c r="AL35" s="465">
        <f>40%-(40%*40%)</f>
        <v>0.24</v>
      </c>
      <c r="AM35" s="320"/>
      <c r="AN35" s="872" t="s">
        <v>562</v>
      </c>
      <c r="AO35" s="873"/>
      <c r="AP35" s="993" t="s">
        <v>600</v>
      </c>
      <c r="AQ35" s="994"/>
      <c r="AR35" s="872" t="s">
        <v>562</v>
      </c>
      <c r="AS35" s="873"/>
      <c r="AT35" s="525" t="s">
        <v>680</v>
      </c>
      <c r="AU35" s="408" t="s">
        <v>602</v>
      </c>
      <c r="AV35" s="426" t="s">
        <v>681</v>
      </c>
      <c r="AW35" s="424" t="s">
        <v>604</v>
      </c>
      <c r="AX35" s="425" t="s">
        <v>682</v>
      </c>
      <c r="AY35" s="247">
        <f>+(IF(AND($AZ35&gt;0,$AZ35&lt;=0.2),0.2,(IF(AND($AZ35&gt;0.2,$AZ35&lt;=0.4),0.4,(IF(AND($AZ35&gt;0.4,$AZ35&lt;=0.6),0.6,(IF(AND($AZ35&gt;0.6,$AZ35&lt;=0.8),0.8,(IF($AZ35&gt;0.8,1,""))))))))))</f>
        <v>0.2</v>
      </c>
      <c r="AZ35" s="878">
        <f>+MIN(AL35:AL39)</f>
        <v>0.14399999999999999</v>
      </c>
      <c r="BA35" s="836" t="str">
        <f>+(IF($AY35=0.2,"MUY BAJA",(IF($AY35=0.4,"BAJA",(IF($AY35=0.6,"MEDIA",(IF($AY35=0.8,"ALTA",(IF($AY35=1,"MUY ALTA",""))))))))))</f>
        <v>MUY BAJA</v>
      </c>
      <c r="BB35" s="833">
        <f>+MIN(AM35:AM39)</f>
        <v>1</v>
      </c>
      <c r="BC35" s="836" t="str">
        <f>+(IF($BF35=0.2,"MUY BAJA",(IF($BF35=0.4,"BAJA",(IF($BF35=0.6,"MEDIA",(IF($BF35=0.8,"ALTA",(IF($BF35=1,"MUY ALTA",""))))))))))</f>
        <v>MUY ALTA</v>
      </c>
      <c r="BD35" s="839" t="str">
        <f t="shared" si="3"/>
        <v>R.RESIDUAL
21</v>
      </c>
      <c r="BE35" s="842" t="s">
        <v>606</v>
      </c>
      <c r="BF35" s="247">
        <f>+(IF(AND($BB35&gt;0,$BB35&lt;=0.2),0.2,(IF(AND($BB35&gt;0.2,$BB35&lt;=0.4),0.4,(IF(AND($BB35&gt;0.4,$BB35&lt;=0.6),0.6,(IF(AND($BB35&gt;0.6,$BB35&lt;=0.8),0.8,(IF($BB35&gt;0.8,1,""))))))))))</f>
        <v>1</v>
      </c>
      <c r="BG35" s="230" t="e">
        <v>#N/A</v>
      </c>
      <c r="BH35" s="312">
        <v>1</v>
      </c>
      <c r="BI35" s="231" t="str">
        <f>IF(ISERROR(IF(V35="R.INHERENTE
5","R. INHERENTE",(IF(BD35="R.RESIDUAL
5","R. RESIDUAL"," ")))),"",(IF(V35="R.INHERENTE
5","R. INHERENTE",(IF(BD35="R.RESIDUAL
5","R. RESIDUAL"," ")))))</f>
        <v xml:space="preserve"> </v>
      </c>
      <c r="BJ35" s="232" t="str">
        <f>IF(ISERROR(IF(V35="R.INHERENTE
10","R. INHERENTE",(IF(BD35="R.RESIDUAL
10","R. RESIDUAL"," ")))),"",(IF(V35="R.INHERENTE
10","R. INHERENTE",(IF(BD35="R.RESIDUAL
10","R. RESIDUAL"," ")))))</f>
        <v xml:space="preserve"> </v>
      </c>
      <c r="BK35" s="232" t="str">
        <f>IF(ISERROR(IF(V35="R.INHERENTE
15","R. INHERENTE",(IF(BD35="R.RESIDUAL
15","R. RESIDUAL"," ")))),"",(IF(V35="R.INHERENTE
15","R. INHERENTE",(IF(BD35="R.RESIDUAL
15","R. RESIDUAL"," ")))))</f>
        <v xml:space="preserve"> </v>
      </c>
      <c r="BL35" s="232" t="str">
        <f>IF(ISERROR(IF(V35="R.INHERENTE
20","R. INHERENTE",(IF(BD35="R.RESIDUAL
20","R. RESIDUAL"," ")))),"",(IF(V35="R.INHERENTE
20","R. INHERENTE",(IF(BD35="R.RESIDUAL
20","R. RESIDUAL"," ")))))</f>
        <v xml:space="preserve"> </v>
      </c>
      <c r="BM35" s="233" t="str">
        <f>IF(ISERROR(IF(V35="R.INHERENTE
25","R. INHERENTE",(IF(BD35="R.RESIDUAL
25","R. RESIDUAL"," ")))),"",(IF(V35="R.INHERENTE
25","R. INHERENTE",(IF(BD35="R.RESIDUAL
25","R. RESIDUAL"," ")))))</f>
        <v xml:space="preserve"> </v>
      </c>
      <c r="BN35" s="234"/>
      <c r="BO35" s="845" t="s">
        <v>683</v>
      </c>
      <c r="BP35" s="854" t="s">
        <v>684</v>
      </c>
      <c r="BQ35" s="857">
        <v>46023</v>
      </c>
      <c r="BR35" s="857">
        <v>46357</v>
      </c>
      <c r="BS35" s="858" t="s">
        <v>561</v>
      </c>
      <c r="BT35" s="862" t="s">
        <v>610</v>
      </c>
      <c r="BU35" s="309"/>
      <c r="BV35" s="845" t="s">
        <v>685</v>
      </c>
      <c r="BW35" s="854" t="s">
        <v>686</v>
      </c>
      <c r="BX35" s="830" t="s">
        <v>687</v>
      </c>
      <c r="BY35" s="229"/>
      <c r="BZ35" s="815" t="s">
        <v>614</v>
      </c>
      <c r="CA35" s="818" t="s">
        <v>615</v>
      </c>
      <c r="CB35" s="821" t="s">
        <v>616</v>
      </c>
      <c r="CC35" s="818" t="s">
        <v>617</v>
      </c>
      <c r="CD35" s="792"/>
      <c r="CE35" s="792"/>
      <c r="CF35" s="792"/>
      <c r="CG35" s="792"/>
      <c r="CH35" s="792"/>
      <c r="CI35" s="792"/>
      <c r="CJ35" s="792"/>
      <c r="CK35" s="792"/>
      <c r="CL35" s="792"/>
      <c r="CM35" s="792"/>
      <c r="CN35" s="792"/>
      <c r="CO35" s="792"/>
      <c r="CP35" s="792"/>
      <c r="CQ35" s="792"/>
      <c r="CR35" s="792"/>
      <c r="CS35" s="792"/>
      <c r="CT35" s="795" t="s">
        <v>618</v>
      </c>
      <c r="CU35" s="248"/>
      <c r="CV35" s="815" t="s">
        <v>614</v>
      </c>
      <c r="CW35" s="818" t="s">
        <v>615</v>
      </c>
      <c r="CX35" s="821" t="s">
        <v>616</v>
      </c>
      <c r="CY35" s="818" t="s">
        <v>617</v>
      </c>
      <c r="CZ35" s="1059"/>
      <c r="DA35" s="825"/>
      <c r="DB35" s="824"/>
      <c r="DC35" s="825"/>
      <c r="DD35" s="789"/>
      <c r="DE35" s="789"/>
      <c r="DF35" s="1062"/>
      <c r="DG35" s="792"/>
      <c r="DH35" s="1054"/>
      <c r="DI35" s="789"/>
      <c r="DJ35" s="1062"/>
      <c r="DK35" s="792"/>
      <c r="DL35" s="1054"/>
      <c r="DM35" s="789"/>
      <c r="DN35" s="1062"/>
      <c r="DO35" s="792"/>
      <c r="DP35" s="1054"/>
      <c r="DQ35" s="789"/>
      <c r="DR35" s="789"/>
      <c r="DS35" s="1062"/>
      <c r="DT35" s="795" t="s">
        <v>619</v>
      </c>
      <c r="DU35" s="245"/>
      <c r="DV35" s="970"/>
      <c r="DW35" s="973"/>
      <c r="DX35" s="798"/>
      <c r="DY35" s="804"/>
    </row>
    <row r="36" spans="1:129" ht="60.75" customHeight="1">
      <c r="A36" s="246"/>
      <c r="B36" s="946"/>
      <c r="C36" s="924"/>
      <c r="D36" s="927"/>
      <c r="E36" s="1810"/>
      <c r="F36" s="931"/>
      <c r="G36" s="1810"/>
      <c r="H36" s="1810"/>
      <c r="I36" s="1810"/>
      <c r="J36" s="410" t="s">
        <v>688</v>
      </c>
      <c r="K36" s="909"/>
      <c r="L36" s="1811"/>
      <c r="M36" s="918"/>
      <c r="N36" s="1810"/>
      <c r="O36" s="1812"/>
      <c r="P36" s="228"/>
      <c r="Q36" s="1813"/>
      <c r="R36" s="1810"/>
      <c r="S36" s="1800"/>
      <c r="T36" s="1810"/>
      <c r="U36" s="1810"/>
      <c r="V36" s="1812"/>
      <c r="W36" s="228"/>
      <c r="X36" s="414" t="s">
        <v>689</v>
      </c>
      <c r="Y36" s="415" t="s">
        <v>599</v>
      </c>
      <c r="Z36" s="415"/>
      <c r="AA36" s="807">
        <v>25</v>
      </c>
      <c r="AB36" s="808"/>
      <c r="AC36" s="807">
        <v>0</v>
      </c>
      <c r="AD36" s="808"/>
      <c r="AE36" s="807"/>
      <c r="AF36" s="808"/>
      <c r="AG36" s="807"/>
      <c r="AH36" s="808"/>
      <c r="AI36" s="807">
        <v>15</v>
      </c>
      <c r="AJ36" s="808"/>
      <c r="AK36" s="323">
        <f>AA36+AC36+AE36+AG36+AI36</f>
        <v>40</v>
      </c>
      <c r="AL36" s="466">
        <f>24%-(24%*40%)</f>
        <v>0.14399999999999999</v>
      </c>
      <c r="AM36" s="316"/>
      <c r="AN36" s="809" t="s">
        <v>562</v>
      </c>
      <c r="AO36" s="810"/>
      <c r="AP36" s="813" t="s">
        <v>600</v>
      </c>
      <c r="AQ36" s="814"/>
      <c r="AR36" s="809" t="s">
        <v>562</v>
      </c>
      <c r="AS36" s="810"/>
      <c r="AT36" s="525" t="s">
        <v>690</v>
      </c>
      <c r="AU36" s="408" t="s">
        <v>561</v>
      </c>
      <c r="AV36" s="426" t="s">
        <v>691</v>
      </c>
      <c r="AW36" s="427" t="s">
        <v>604</v>
      </c>
      <c r="AX36" s="425" t="s">
        <v>682</v>
      </c>
      <c r="AY36" s="230"/>
      <c r="AZ36" s="879"/>
      <c r="BA36" s="837"/>
      <c r="BB36" s="834"/>
      <c r="BC36" s="837"/>
      <c r="BD36" s="840"/>
      <c r="BE36" s="843"/>
      <c r="BG36" s="490"/>
      <c r="BH36" s="312">
        <v>0.8</v>
      </c>
      <c r="BI36" s="235" t="str">
        <f>IF(ISERROR(IF(V35="R.INHERENTE
4","R. INHERENTE",(IF(BD35="R.RESIDUAL
4","R. RESIDUAL"," ")))),"",(IF(V35="R.INHERENTE
4","R. INHERENTE",(IF(BD35="R.RESIDUAL
4","R. RESIDUAL"," ")))))</f>
        <v xml:space="preserve"> </v>
      </c>
      <c r="BJ36" s="236" t="str">
        <f>IF(ISERROR(IF(V35="R.INHERENTE
9","R. INHERENTE",(IF(BD35="R.RESIDUAL
9","R. RESIDUAL"," ")))),"",(IF(V35="R.INHERENTE
9","R. INHERENTE",(IF(BD35="R.RESIDUAL
9","R. RESIDUAL"," ")))))</f>
        <v xml:space="preserve"> </v>
      </c>
      <c r="BK36" s="237" t="str">
        <f>IF(ISERROR(IF(V35="R.INHERENTE
14","R. INHERENTE",(IF(BD35="R.RESIDUAL
14","R. RESIDUAL"," ")))),"",(IF(V35="R.INHERENTE
14","R. INHERENTE",(IF(BD35="R.RESIDUAL
14","R. RESIDUAL"," ")))))</f>
        <v xml:space="preserve"> </v>
      </c>
      <c r="BL36" s="237" t="str">
        <f>IF(ISERROR(IF(V35="R.INHERENTE
19","R. INHERENTE",(IF(BD35="R.RESIDUAL
19","R. RESIDUAL"," ")))),"",(IF(V35="R.INHERENTE
19","R. INHERENTE",(IF(BD35="R.RESIDUAL
19","R. RESIDUAL"," ")))))</f>
        <v xml:space="preserve"> </v>
      </c>
      <c r="BM36" s="238" t="str">
        <f>IF(ISERROR(IF(V35="R.INHERENTE
24","R. INHERENTE",(IF(BD35="R.RESIDUAL
24","R. RESIDUAL"," ")))),"",(IF(V35="R.INHERENTE
24","R. INHERENTE",(IF(BD35="R.RESIDUAL
24","R. RESIDUAL"," ")))))</f>
        <v xml:space="preserve"> </v>
      </c>
      <c r="BN36" s="234"/>
      <c r="BO36" s="846"/>
      <c r="BP36" s="855"/>
      <c r="BQ36" s="855"/>
      <c r="BR36" s="855"/>
      <c r="BS36" s="859"/>
      <c r="BT36" s="862"/>
      <c r="BU36" s="309"/>
      <c r="BV36" s="846"/>
      <c r="BW36" s="859"/>
      <c r="BX36" s="831"/>
      <c r="BY36" s="229"/>
      <c r="BZ36" s="1057"/>
      <c r="CA36" s="819"/>
      <c r="CB36" s="822"/>
      <c r="CC36" s="819"/>
      <c r="CD36" s="793"/>
      <c r="CE36" s="793"/>
      <c r="CF36" s="793"/>
      <c r="CG36" s="793"/>
      <c r="CH36" s="793"/>
      <c r="CI36" s="793"/>
      <c r="CJ36" s="793"/>
      <c r="CK36" s="793"/>
      <c r="CL36" s="793"/>
      <c r="CM36" s="793"/>
      <c r="CN36" s="793"/>
      <c r="CO36" s="793"/>
      <c r="CP36" s="793"/>
      <c r="CQ36" s="793"/>
      <c r="CR36" s="793"/>
      <c r="CS36" s="793"/>
      <c r="CT36" s="796"/>
      <c r="CU36" s="248"/>
      <c r="CV36" s="1057"/>
      <c r="CW36" s="819"/>
      <c r="CX36" s="822"/>
      <c r="CY36" s="819"/>
      <c r="CZ36" s="1060"/>
      <c r="DA36" s="827"/>
      <c r="DB36" s="826"/>
      <c r="DC36" s="827"/>
      <c r="DD36" s="790"/>
      <c r="DE36" s="790"/>
      <c r="DF36" s="1063"/>
      <c r="DG36" s="793"/>
      <c r="DH36" s="1055"/>
      <c r="DI36" s="790"/>
      <c r="DJ36" s="1063"/>
      <c r="DK36" s="793"/>
      <c r="DL36" s="1055"/>
      <c r="DM36" s="790"/>
      <c r="DN36" s="1063"/>
      <c r="DO36" s="793"/>
      <c r="DP36" s="1055"/>
      <c r="DQ36" s="790"/>
      <c r="DR36" s="790"/>
      <c r="DS36" s="1063"/>
      <c r="DT36" s="796"/>
      <c r="DU36" s="245"/>
      <c r="DV36" s="971"/>
      <c r="DW36" s="974"/>
      <c r="DX36" s="976"/>
      <c r="DY36" s="805"/>
    </row>
    <row r="37" spans="1:129" ht="49.5" customHeight="1">
      <c r="A37" s="246"/>
      <c r="B37" s="946"/>
      <c r="C37" s="924"/>
      <c r="D37" s="927"/>
      <c r="E37" s="1810"/>
      <c r="F37" s="931"/>
      <c r="G37" s="1810"/>
      <c r="H37" s="1810"/>
      <c r="I37" s="1810"/>
      <c r="J37" s="410"/>
      <c r="K37" s="909"/>
      <c r="L37" s="1811"/>
      <c r="M37" s="918"/>
      <c r="N37" s="1810"/>
      <c r="O37" s="1812"/>
      <c r="P37" s="228"/>
      <c r="Q37" s="1813"/>
      <c r="R37" s="1810"/>
      <c r="S37" s="1800"/>
      <c r="T37" s="1810"/>
      <c r="U37" s="1810"/>
      <c r="V37" s="1812"/>
      <c r="W37" s="228"/>
      <c r="X37" s="414"/>
      <c r="Y37" s="418"/>
      <c r="Z37" s="418"/>
      <c r="AA37" s="848"/>
      <c r="AB37" s="849"/>
      <c r="AC37" s="848"/>
      <c r="AD37" s="849"/>
      <c r="AE37" s="848"/>
      <c r="AF37" s="849"/>
      <c r="AG37" s="848"/>
      <c r="AH37" s="849"/>
      <c r="AI37" s="848"/>
      <c r="AJ37" s="849"/>
      <c r="AK37" s="323">
        <f>AA37+AC37+AE37+AG37+AI37</f>
        <v>0</v>
      </c>
      <c r="AL37" s="466"/>
      <c r="AM37" s="316"/>
      <c r="AN37" s="809" t="s">
        <v>562</v>
      </c>
      <c r="AO37" s="810"/>
      <c r="AP37" s="813" t="s">
        <v>600</v>
      </c>
      <c r="AQ37" s="814"/>
      <c r="AR37" s="809" t="s">
        <v>562</v>
      </c>
      <c r="AS37" s="810"/>
      <c r="AT37" s="525"/>
      <c r="AU37" s="408"/>
      <c r="AV37" s="426"/>
      <c r="AW37" s="427"/>
      <c r="AX37" s="425"/>
      <c r="AY37" s="230"/>
      <c r="AZ37" s="879"/>
      <c r="BA37" s="837"/>
      <c r="BB37" s="834"/>
      <c r="BC37" s="837"/>
      <c r="BD37" s="840"/>
      <c r="BE37" s="843"/>
      <c r="BG37" s="490"/>
      <c r="BH37" s="312">
        <v>0.60000000000000009</v>
      </c>
      <c r="BI37" s="235" t="str">
        <f>IF(ISERROR(IF(V35="R.INHERENTE
3","R. INHERENTE",(IF(BD35="R.RESIDUAL
3","R. RESIDUAL"," ")))),"",(IF(V35="R.INHERENTE
3","R. INHERENTE",(IF(BD35="R.RESIDUAL
3","R. RESIDUAL"," ")))))</f>
        <v xml:space="preserve"> </v>
      </c>
      <c r="BJ37" s="236" t="str">
        <f>IF(ISERROR(IF(V35="R.INHERENTE
8","R. INHERENTE",(IF(BD35="R.RESIDUAL
8","R. RESIDUAL"," ")))),"",(IF(V35="R.INHERENTE
8","R. INHERENTE",(IF(BD35="R.RESIDUAL
8","R. RESIDUAL"," ")))))</f>
        <v xml:space="preserve"> </v>
      </c>
      <c r="BK37" s="236" t="str">
        <f>IF(ISERROR(IF(V35="R.INHERENTE
13","R. INHERENTE",(IF(BD35="R.RESIDUAL
13","R. RESIDUAL"," ")))),"",(IF(V35="R.INHERENTE
13","R. INHERENTE",(IF(BD35="R.RESIDUAL
13","R. RESIDUAL"," ")))))</f>
        <v xml:space="preserve"> </v>
      </c>
      <c r="BL37" s="237" t="str">
        <f>IF(ISERROR(IF(V35="R.INHERENTE
18","R. INHERENTE",(IF(BD35="R.RESIDUAL
18","R. RESIDUAL"," ")))),"",(IF(V35="R.INHERENTE
18","R. INHERENTE",(IF(BD35="R.RESIDUAL
18","R. RESIDUAL"," ")))))</f>
        <v xml:space="preserve"> </v>
      </c>
      <c r="BM37" s="238" t="str">
        <f>IF(ISERROR(IF(V35="R.INHERENTE
23","R. INHERENTE",(IF(BD35="R.RESIDUAL
23","R. RESIDUAL"," ")))),"",(IF(V35="R.INHERENTE
23","R. INHERENTE",(IF(BD35="R.RESIDUAL
23","R. RESIDUAL"," ")))))</f>
        <v xml:space="preserve"> </v>
      </c>
      <c r="BN37" s="234"/>
      <c r="BO37" s="846"/>
      <c r="BP37" s="855"/>
      <c r="BQ37" s="855"/>
      <c r="BR37" s="855"/>
      <c r="BS37" s="859"/>
      <c r="BT37" s="862"/>
      <c r="BU37" s="309"/>
      <c r="BV37" s="846"/>
      <c r="BW37" s="859"/>
      <c r="BX37" s="831"/>
      <c r="BY37" s="229"/>
      <c r="BZ37" s="1057"/>
      <c r="CA37" s="819"/>
      <c r="CB37" s="822"/>
      <c r="CC37" s="819"/>
      <c r="CD37" s="793"/>
      <c r="CE37" s="793"/>
      <c r="CF37" s="793"/>
      <c r="CG37" s="793"/>
      <c r="CH37" s="793"/>
      <c r="CI37" s="793"/>
      <c r="CJ37" s="793"/>
      <c r="CK37" s="793"/>
      <c r="CL37" s="793"/>
      <c r="CM37" s="793"/>
      <c r="CN37" s="793"/>
      <c r="CO37" s="793"/>
      <c r="CP37" s="793"/>
      <c r="CQ37" s="793"/>
      <c r="CR37" s="793"/>
      <c r="CS37" s="793"/>
      <c r="CT37" s="796"/>
      <c r="CU37" s="248"/>
      <c r="CV37" s="1057"/>
      <c r="CW37" s="819"/>
      <c r="CX37" s="822"/>
      <c r="CY37" s="819"/>
      <c r="CZ37" s="1060"/>
      <c r="DA37" s="827"/>
      <c r="DB37" s="826"/>
      <c r="DC37" s="827"/>
      <c r="DD37" s="790"/>
      <c r="DE37" s="790"/>
      <c r="DF37" s="1063"/>
      <c r="DG37" s="793"/>
      <c r="DH37" s="1055"/>
      <c r="DI37" s="790"/>
      <c r="DJ37" s="1063"/>
      <c r="DK37" s="793"/>
      <c r="DL37" s="1055"/>
      <c r="DM37" s="790"/>
      <c r="DN37" s="1063"/>
      <c r="DO37" s="793"/>
      <c r="DP37" s="1055"/>
      <c r="DQ37" s="790"/>
      <c r="DR37" s="790"/>
      <c r="DS37" s="1063"/>
      <c r="DT37" s="796"/>
      <c r="DU37" s="245"/>
      <c r="DV37" s="971"/>
      <c r="DW37" s="974"/>
      <c r="DX37" s="976"/>
      <c r="DY37" s="805"/>
    </row>
    <row r="38" spans="1:129" ht="57" customHeight="1">
      <c r="A38" s="246"/>
      <c r="B38" s="946"/>
      <c r="C38" s="924"/>
      <c r="D38" s="927"/>
      <c r="E38" s="1810"/>
      <c r="F38" s="931"/>
      <c r="G38" s="1810"/>
      <c r="H38" s="1810"/>
      <c r="I38" s="1810"/>
      <c r="J38" s="410" t="s">
        <v>672</v>
      </c>
      <c r="K38" s="909"/>
      <c r="L38" s="1811"/>
      <c r="M38" s="918"/>
      <c r="N38" s="1810"/>
      <c r="O38" s="1812"/>
      <c r="P38" s="228"/>
      <c r="Q38" s="1813"/>
      <c r="R38" s="1810"/>
      <c r="S38" s="1800"/>
      <c r="T38" s="1810"/>
      <c r="U38" s="1810"/>
      <c r="V38" s="1812"/>
      <c r="W38" s="228"/>
      <c r="X38" s="416"/>
      <c r="Y38" s="418"/>
      <c r="Z38" s="418"/>
      <c r="AA38" s="848"/>
      <c r="AB38" s="849"/>
      <c r="AC38" s="848"/>
      <c r="AD38" s="849"/>
      <c r="AE38" s="848"/>
      <c r="AF38" s="849"/>
      <c r="AG38" s="848"/>
      <c r="AH38" s="849"/>
      <c r="AI38" s="848"/>
      <c r="AJ38" s="849"/>
      <c r="AK38" s="323">
        <f>AA38+AC38+AE38+AG38+AI38</f>
        <v>0</v>
      </c>
      <c r="AL38" s="466"/>
      <c r="AM38" s="316">
        <v>1</v>
      </c>
      <c r="AN38" s="809"/>
      <c r="AO38" s="810"/>
      <c r="AP38" s="813"/>
      <c r="AQ38" s="814"/>
      <c r="AR38" s="809"/>
      <c r="AS38" s="810"/>
      <c r="AT38" s="525"/>
      <c r="AU38" s="408"/>
      <c r="AV38" s="426"/>
      <c r="AW38" s="427"/>
      <c r="AX38" s="425"/>
      <c r="AY38" s="230"/>
      <c r="AZ38" s="879"/>
      <c r="BA38" s="837"/>
      <c r="BB38" s="834"/>
      <c r="BC38" s="837"/>
      <c r="BD38" s="840"/>
      <c r="BE38" s="843"/>
      <c r="BG38" s="490"/>
      <c r="BH38" s="312">
        <v>0.4</v>
      </c>
      <c r="BI38" s="239" t="str">
        <f>IF(ISERROR(IF(V35="R.INHERENTE
2","R. INHERENTE",(IF(BD35="R.RESIDUAL
2","R. RESIDUAL"," ")))),"",(IF(V35="R.INHERENTE
2","R. INHERENTE",(IF(BD35="R.RESIDUAL
2","R. RESIDUAL"," ")))))</f>
        <v xml:space="preserve"> </v>
      </c>
      <c r="BJ38" s="236" t="str">
        <f>IF(ISERROR(IF(V35="R.INHERENTE
7","R. INHERENTE",(IF(BD35="R.RESIDUAL
7","R. RESIDUAL"," ")))),"",(IF(V35="R.INHERENTE
7","R. INHERENTE",(IF(BD35="R.RESIDUAL
7","R. RESIDUAL"," ")))))</f>
        <v>R. INHERENTE</v>
      </c>
      <c r="BK38" s="236" t="str">
        <f>IF(ISERROR(IF(V35="R.INHERENTE
12","R. INHERENTE",(IF(BD35="R.RESIDUAL
12","R. RESIDUAL"," ")))),"",(IF(V35="R.INHERENTE
12","R. INHERENTE",(IF(BD35="R.RESIDUAL
12","R. RESIDUAL"," ")))))</f>
        <v xml:space="preserve"> </v>
      </c>
      <c r="BL38" s="237" t="str">
        <f>IF(ISERROR(IF(V35="R.INHERENTE
17","R. INHERENTE",(IF(BD35="R.RESIDUAL
17","R. RESIDUAL"," ")))),"",(IF(V35="R.INHERENTE
17","R. INHERENTE",(IF(BD35="R.RESIDUAL
17","R. RESIDUAL"," ")))))</f>
        <v xml:space="preserve"> </v>
      </c>
      <c r="BM38" s="238" t="str">
        <f>IF(ISERROR(IF(V35="R.INHERENTE
22","R. INHERENTE",(IF(BD35="R.RESIDUAL
22","R. RESIDUAL"," ")))),"",(IF(V35="R.INHERENTE
22","R. INHERENTE",(IF(BD35="R.RESIDUAL
22","R. RESIDUAL"," ")))))</f>
        <v xml:space="preserve"> </v>
      </c>
      <c r="BN38" s="234"/>
      <c r="BO38" s="846"/>
      <c r="BP38" s="855"/>
      <c r="BQ38" s="855"/>
      <c r="BR38" s="855"/>
      <c r="BS38" s="859"/>
      <c r="BT38" s="862"/>
      <c r="BU38" s="309"/>
      <c r="BV38" s="846"/>
      <c r="BW38" s="859"/>
      <c r="BX38" s="831"/>
      <c r="BY38" s="229"/>
      <c r="BZ38" s="1057"/>
      <c r="CA38" s="819"/>
      <c r="CB38" s="822"/>
      <c r="CC38" s="819"/>
      <c r="CD38" s="793"/>
      <c r="CE38" s="793"/>
      <c r="CF38" s="793"/>
      <c r="CG38" s="793"/>
      <c r="CH38" s="793"/>
      <c r="CI38" s="793"/>
      <c r="CJ38" s="793"/>
      <c r="CK38" s="793"/>
      <c r="CL38" s="793"/>
      <c r="CM38" s="793"/>
      <c r="CN38" s="793"/>
      <c r="CO38" s="793"/>
      <c r="CP38" s="793"/>
      <c r="CQ38" s="793"/>
      <c r="CR38" s="793"/>
      <c r="CS38" s="793"/>
      <c r="CT38" s="796"/>
      <c r="CU38" s="248"/>
      <c r="CV38" s="1057"/>
      <c r="CW38" s="819"/>
      <c r="CX38" s="822"/>
      <c r="CY38" s="819"/>
      <c r="CZ38" s="1060"/>
      <c r="DA38" s="827"/>
      <c r="DB38" s="826"/>
      <c r="DC38" s="827"/>
      <c r="DD38" s="790"/>
      <c r="DE38" s="790"/>
      <c r="DF38" s="1063"/>
      <c r="DG38" s="793"/>
      <c r="DH38" s="1055"/>
      <c r="DI38" s="790"/>
      <c r="DJ38" s="1063"/>
      <c r="DK38" s="793"/>
      <c r="DL38" s="1055"/>
      <c r="DM38" s="790"/>
      <c r="DN38" s="1063"/>
      <c r="DO38" s="793"/>
      <c r="DP38" s="1055"/>
      <c r="DQ38" s="790"/>
      <c r="DR38" s="790"/>
      <c r="DS38" s="1063"/>
      <c r="DT38" s="796"/>
      <c r="DU38" s="245"/>
      <c r="DV38" s="971"/>
      <c r="DW38" s="974"/>
      <c r="DX38" s="976"/>
      <c r="DY38" s="805"/>
    </row>
    <row r="39" spans="1:129" ht="30" customHeight="1">
      <c r="A39" s="246"/>
      <c r="B39" s="947"/>
      <c r="C39" s="925"/>
      <c r="D39" s="928"/>
      <c r="E39" s="1814"/>
      <c r="F39" s="932"/>
      <c r="G39" s="1814"/>
      <c r="H39" s="1814"/>
      <c r="I39" s="1814"/>
      <c r="J39" s="411"/>
      <c r="K39" s="910"/>
      <c r="L39" s="1815"/>
      <c r="M39" s="919"/>
      <c r="N39" s="1814"/>
      <c r="O39" s="1816"/>
      <c r="P39" s="228"/>
      <c r="Q39" s="1817"/>
      <c r="R39" s="1814"/>
      <c r="S39" s="1805"/>
      <c r="T39" s="1814"/>
      <c r="U39" s="1814"/>
      <c r="V39" s="1816"/>
      <c r="W39" s="228"/>
      <c r="X39" s="417"/>
      <c r="Y39" s="418"/>
      <c r="Z39" s="418"/>
      <c r="AA39" s="848"/>
      <c r="AB39" s="849"/>
      <c r="AC39" s="848"/>
      <c r="AD39" s="849"/>
      <c r="AE39" s="848"/>
      <c r="AF39" s="849"/>
      <c r="AG39" s="848"/>
      <c r="AH39" s="849"/>
      <c r="AI39" s="848"/>
      <c r="AJ39" s="849"/>
      <c r="AK39" s="324">
        <f>AA39+AC39+AE39+AG39+AI39</f>
        <v>0</v>
      </c>
      <c r="AL39" s="317"/>
      <c r="AM39" s="318"/>
      <c r="AN39" s="850"/>
      <c r="AO39" s="851"/>
      <c r="AP39" s="852"/>
      <c r="AQ39" s="853"/>
      <c r="AR39" s="850"/>
      <c r="AS39" s="851"/>
      <c r="AT39" s="421"/>
      <c r="AU39" s="422"/>
      <c r="AV39" s="429"/>
      <c r="AW39" s="430"/>
      <c r="AX39" s="431"/>
      <c r="AY39" s="230"/>
      <c r="AZ39" s="880"/>
      <c r="BA39" s="838"/>
      <c r="BB39" s="835"/>
      <c r="BC39" s="838"/>
      <c r="BD39" s="841"/>
      <c r="BE39" s="844"/>
      <c r="BG39" s="490"/>
      <c r="BH39" s="313">
        <v>0.2</v>
      </c>
      <c r="BI39" s="240" t="str">
        <f>IF(ISERROR(IF(V35="R.INHERENTE
1","R. INHERENTE",(IF(BD35="R.RESIDUAL
1","R. RESIDUAL"," ")))),"",(IF(V35="R.INHERENTE
1","R. INHERENTE",(IF(BD35="R.RESIDUAL
1","R. RESIDUAL"," ")))))</f>
        <v xml:space="preserve"> </v>
      </c>
      <c r="BJ39" s="241" t="str">
        <f>IF(ISERROR(IF(V35="R.INHERENTE
6","R. INHERENTE",(IF(BD35="R.RESIDUAL
6","R. RESIDUAL"," ")))),"",(IF(V35="R.INHERENTE
6","R. INHERENTE",(IF(BD35="R.RESIDUAL
6","R. RESIDUAL"," ")))))</f>
        <v xml:space="preserve"> </v>
      </c>
      <c r="BK39" s="242" t="str">
        <f>IF(ISERROR(IF(V35="R.INHERENTE
11","R. INHERENTE",(IF(BD35="R.RESIDUAL
11","R. RESIDUAL"," ")))),"",(IF(V35="R.INHERENTE
11","R. INHERENTE",(IF(BD35="R.RESIDUAL
11","R. RESIDUAL"," ")))))</f>
        <v xml:space="preserve"> </v>
      </c>
      <c r="BL39" s="243" t="str">
        <f>IF(ISERROR(IF(V35="R.INHERENTE
16","R. INHERENTE",(IF(BD35="R.RESIDUAL
16","R. RESIDUAL"," ")))),"",(IF(V35="R.INHERENTE
16","R. INHERENTE",(IF(BD35="R.RESIDUAL
16","R. RESIDUAL"," ")))))</f>
        <v xml:space="preserve"> </v>
      </c>
      <c r="BM39" s="244" t="str">
        <f>IF(ISERROR(IF(V35="R.INHERENTE
21","R. INHERENTE",(IF(BD35="R.RESIDUAL
21","R. RESIDUAL"," ")))),"",(IF(V35="R.INHERENTE
21","R. INHERENTE",(IF(BD35="R.RESIDUAL
21","R. RESIDUAL"," ")))))</f>
        <v>R. RESIDUAL</v>
      </c>
      <c r="BN39" s="234"/>
      <c r="BO39" s="847"/>
      <c r="BP39" s="856"/>
      <c r="BQ39" s="856"/>
      <c r="BR39" s="856"/>
      <c r="BS39" s="860"/>
      <c r="BT39" s="863"/>
      <c r="BU39" s="341"/>
      <c r="BV39" s="847"/>
      <c r="BW39" s="860"/>
      <c r="BX39" s="832"/>
      <c r="BY39" s="229"/>
      <c r="BZ39" s="1058"/>
      <c r="CA39" s="820"/>
      <c r="CB39" s="823"/>
      <c r="CC39" s="820"/>
      <c r="CD39" s="794"/>
      <c r="CE39" s="794"/>
      <c r="CF39" s="794"/>
      <c r="CG39" s="794"/>
      <c r="CH39" s="794"/>
      <c r="CI39" s="794"/>
      <c r="CJ39" s="794"/>
      <c r="CK39" s="794"/>
      <c r="CL39" s="794"/>
      <c r="CM39" s="794"/>
      <c r="CN39" s="794"/>
      <c r="CO39" s="794"/>
      <c r="CP39" s="794"/>
      <c r="CQ39" s="794"/>
      <c r="CR39" s="794"/>
      <c r="CS39" s="794"/>
      <c r="CT39" s="797"/>
      <c r="CU39" s="248"/>
      <c r="CV39" s="1058"/>
      <c r="CW39" s="820"/>
      <c r="CX39" s="823"/>
      <c r="CY39" s="820"/>
      <c r="CZ39" s="1061"/>
      <c r="DA39" s="829"/>
      <c r="DB39" s="828"/>
      <c r="DC39" s="829"/>
      <c r="DD39" s="791"/>
      <c r="DE39" s="791"/>
      <c r="DF39" s="1064"/>
      <c r="DG39" s="794"/>
      <c r="DH39" s="1056"/>
      <c r="DI39" s="791"/>
      <c r="DJ39" s="1064"/>
      <c r="DK39" s="794"/>
      <c r="DL39" s="1056"/>
      <c r="DM39" s="791"/>
      <c r="DN39" s="1064"/>
      <c r="DO39" s="794"/>
      <c r="DP39" s="1056"/>
      <c r="DQ39" s="791"/>
      <c r="DR39" s="791"/>
      <c r="DS39" s="1064"/>
      <c r="DT39" s="797"/>
      <c r="DU39" s="245"/>
      <c r="DV39" s="972"/>
      <c r="DW39" s="975"/>
      <c r="DX39" s="977"/>
      <c r="DY39" s="806"/>
    </row>
    <row r="40" spans="1:129" ht="12.75" customHeight="1">
      <c r="BI40" s="321"/>
      <c r="BJ40" s="322"/>
      <c r="BK40" s="322"/>
      <c r="BL40" s="322"/>
      <c r="BM40" s="322"/>
    </row>
    <row r="41" spans="1:129" ht="48.75" customHeight="1">
      <c r="B41" s="1290" t="s">
        <v>692</v>
      </c>
      <c r="C41" s="923">
        <v>5</v>
      </c>
      <c r="D41" s="926" t="s">
        <v>585</v>
      </c>
      <c r="E41" s="929" t="s">
        <v>693</v>
      </c>
      <c r="F41" s="930" t="s">
        <v>694</v>
      </c>
      <c r="G41" s="907" t="s">
        <v>588</v>
      </c>
      <c r="H41" s="948" t="s">
        <v>589</v>
      </c>
      <c r="I41" s="949" t="s">
        <v>695</v>
      </c>
      <c r="J41" s="409" t="s">
        <v>696</v>
      </c>
      <c r="K41" s="908" t="s">
        <v>697</v>
      </c>
      <c r="L41" s="950" t="str">
        <f>IF(H41="","",(CONCATENATE("Posibilidad de afectación ",H41," ",I41," ",J41," ",J42," ",J43," ",J44," ",J45)))</f>
        <v xml:space="preserve">Posibilidad de afectación económica y reputacional  debido a la terminación de relaciones contractuales con contrapartes y aliados estratégicos,  como resultado de la identificación o vinculación de estos con actividades asociadas a LA/FT/FPADM, en el marco de los procesos de debida diligencia y actualización de información del SARLAFT.    </v>
      </c>
      <c r="M41" s="917" t="s">
        <v>593</v>
      </c>
      <c r="N41" s="951" t="s">
        <v>698</v>
      </c>
      <c r="O41" s="864" t="s">
        <v>595</v>
      </c>
      <c r="P41" s="228"/>
      <c r="Q41" s="865" t="s">
        <v>654</v>
      </c>
      <c r="R41" s="866">
        <f>IF(ISERROR(VLOOKUP($Q41,Listas!$E$20:$F$24,2,FALSE)),"",(VLOOKUP($Q41,Listas!$E$20:$F$24,2,FALSE)))</f>
        <v>0.6</v>
      </c>
      <c r="S41" s="867" t="str">
        <f>IF(ISERROR(VLOOKUP($R41,Listas!$E$3:$F$7,2,FALSE)),"",(VLOOKUP($R41,Listas!$E$3:$F$7,2,FALSE)))</f>
        <v>MEDIA</v>
      </c>
      <c r="T41" s="868" t="s">
        <v>699</v>
      </c>
      <c r="U41" s="867">
        <f>IF(ISERROR(VLOOKUP($T41,Listas!$E$28:$F$35,2,FALSE)),"",(VLOOKUP($T41,Listas!$E$28:$F$35,2,FALSE)))</f>
        <v>0.8</v>
      </c>
      <c r="V41" s="869" t="str">
        <f>IF(R41="","",(CONCATENATE("R.INHERENTE
",(IF(AND($R41=0.2,$U41=0.2),1,(IF(AND($R41=0.2,$U41=0.4),6,(IF(AND($R41=0.2,$U41=0.6),11,(IF(AND($R41=0.2,$U41=0.8),16,(IF(AND($R41=0.2,$U41=1),21,(IF(AND($R41=0.4,$U41=0.2),2,(IF(AND($R41=0.4,$U41=0.4),7,(IF(AND($R41=0.4,$U41=0.6),12,(IF(AND($R41=0.4,$U41=0.8),17,(IF(AND($R41=0.4,$U41=1),22,(IF(AND($R41=0.6,$U41=0.2),3,(IF(AND($R41=0.6,$U41=0.4),8,(IF(AND($R41=0.6,$U41=0.6),13,(IF(AND($R41=0.6,$U41=0.8),18,(IF(AND($R41=0.6,$U41=1),23,(IF(AND($R41=0.8,$U41=0.2),4,(IF(AND($R41=0.8,$U41=0.4),9,(IF(AND($R41=0.8,$U41=0.6),14,(IF(AND($R41=0.8,$U41=0.8),19,(IF(AND($R41=0.8,$U41=1),24,(IF(AND($R41=1,$U41=0.2),5,(IF(AND($R41=1,$U41=0.4),10,(IF(AND($R41=1,$U41=0.6),15,(IF(AND($R41=1,$U41=0.8),20,(IF(AND($R41=1,$U41=1),25,"")))))))))))))))))))))))))))))))))))))))))))))))))))))</f>
        <v>R.INHERENTE
18</v>
      </c>
      <c r="W41" s="228">
        <f>+VLOOKUP($V41,Listas!$D$112:$E$136,2,FALSE)</f>
        <v>18</v>
      </c>
      <c r="X41" s="412" t="s">
        <v>700</v>
      </c>
      <c r="Y41" s="413" t="s">
        <v>599</v>
      </c>
      <c r="Z41" s="413"/>
      <c r="AA41" s="870"/>
      <c r="AB41" s="871"/>
      <c r="AC41" s="870">
        <v>15</v>
      </c>
      <c r="AD41" s="871"/>
      <c r="AE41" s="870"/>
      <c r="AF41" s="871"/>
      <c r="AG41" s="870"/>
      <c r="AH41" s="871"/>
      <c r="AI41" s="870">
        <v>15</v>
      </c>
      <c r="AJ41" s="871"/>
      <c r="AK41" s="340">
        <f t="shared" ref="AK41:AK45" si="37">AA41+AC41+AE41+AG41+AI41</f>
        <v>30</v>
      </c>
      <c r="AL41" s="319">
        <v>0.28000000000000003</v>
      </c>
      <c r="AM41" s="320"/>
      <c r="AN41" s="872" t="s">
        <v>562</v>
      </c>
      <c r="AO41" s="873"/>
      <c r="AP41" s="993" t="s">
        <v>600</v>
      </c>
      <c r="AQ41" s="994"/>
      <c r="AR41" s="872" t="s">
        <v>562</v>
      </c>
      <c r="AS41" s="873"/>
      <c r="AT41" s="525" t="s">
        <v>700</v>
      </c>
      <c r="AU41" s="407" t="s">
        <v>602</v>
      </c>
      <c r="AV41" s="423" t="s">
        <v>701</v>
      </c>
      <c r="AW41" s="424" t="s">
        <v>702</v>
      </c>
      <c r="AX41" s="425" t="s">
        <v>703</v>
      </c>
      <c r="AY41" s="247">
        <f>+(IF(AND($AZ41&gt;0,$AZ41&lt;=0.2),0.2,(IF(AND($AZ41&gt;0.2,$AZ41&lt;=0.4),0.4,(IF(AND($AZ41&gt;0.4,$AZ41&lt;=0.6),0.6,(IF(AND($AZ41&gt;0.6,$AZ41&lt;=0.8),0.8,(IF($AZ41&gt;0.8,1,""))))))))))</f>
        <v>0.2</v>
      </c>
      <c r="AZ41" s="878">
        <f t="shared" ref="AZ41" si="38">+MIN(AL41:AL45)</f>
        <v>0.10100000000000001</v>
      </c>
      <c r="BA41" s="836" t="str">
        <f>+(IF($AY41=0.2,"MUY BAJA",(IF($AY41=0.4,"BAJA",(IF($AY41=0.6,"MEDIA",(IF($AY41=0.8,"ALTA",(IF($AY41=1,"MUY ALTA",""))))))))))</f>
        <v>MUY BAJA</v>
      </c>
      <c r="BB41" s="833">
        <f t="shared" ref="BB41" si="39">+MIN(AM41:AM45)</f>
        <v>0.8</v>
      </c>
      <c r="BC41" s="836" t="str">
        <f>+(IF($BF41=0.2,"MUY BAJA",(IF($BF41=0.4,"BAJA",(IF($BF41=0.6,"MEDIA",(IF($BF41=0.8,"ALTA",(IF($BF41=1,"MUY ALTA",""))))))))))</f>
        <v>ALTA</v>
      </c>
      <c r="BD41" s="839" t="str">
        <f>IF($AY41="","",(CONCATENATE("R.RESIDUAL
",(IF(AND($AY41=0.2,$BF41=0.2),1,(IF(AND($AY41=0.2,$BF41=0.4),6,(IF(AND($AY41=0.2,$BF41=0.6),11,(IF(AND($AY41=0.2,$BF41=0.8),16,(IF(AND($AY41=0.2,$BF41=1),21,(IF(AND($AY41=0.4,$BF41=0.2),2,(IF(AND($AY41=0.4,$BF41=0.4),7,(IF(AND($AY41=0.4,$BF41=0.6),12,(IF(AND($AY41=0.4,$BF41=0.8),17,(IF(AND($AY41=0.4,$BF41=1),22,(IF(AND($AY41=0.6,$BF41=0.2),3,(IF(AND($AY41=0.6,$BF41=0.4),8,(IF(AND($AY41=0.6,$BF41=0.6),13,(IF(AND($AY41=0.6,$BF41=0.8),18,(IF(AND($AY41=0.6,$BF41=1),23,(IF(AND($AY41=0.8,$BF41=0.2),4,(IF(AND($AY41=0.8,$BF41=0.4),9,(IF(AND($AY41=0.8,$BF41=0.6),14,(IF(AND($AY41=0.8,$BF41=0.8),19,(IF(AND($AY41=0.8,$BF41=1),24,(IF(AND($AY41=1,$BF41=0.2),5,(IF(AND($AY41=1,$BF41=0.4),10,(IF(AND($AY41=1,$BF41=0.6),15,(IF(AND($AY41=1,$BF41=0.8),20,(IF(AND($AY41=1,$BF41=1),25,"")))))))))))))))))))))))))))))))))))))))))))))))))))))</f>
        <v>R.RESIDUAL
16</v>
      </c>
      <c r="BE41" s="842" t="s">
        <v>606</v>
      </c>
      <c r="BF41" s="247">
        <f>+(IF(AND($BB41&gt;0,$BB41&lt;=0.2),0.2,(IF(AND($BB41&gt;0.2,$BB41&lt;=0.4),0.4,(IF(AND($BB41&gt;0.4,$BB41&lt;=0.6),0.6,(IF(AND($BB41&gt;0.6,$BB41&lt;=0.8),0.8,(IF($BB41&gt;0.8,1,""))))))))))</f>
        <v>0.8</v>
      </c>
      <c r="BG41" s="230">
        <f>+VLOOKUP($BD41,Listas!$F$112:$G$136,2,FALSE)</f>
        <v>16</v>
      </c>
      <c r="BH41" s="312">
        <v>1</v>
      </c>
      <c r="BI41" s="231" t="str">
        <f t="shared" ref="BI41" si="40">IF(ISERROR(IF(V41="R.INHERENTE
5","R. INHERENTE",(IF(BD41="R.RESIDUAL
5","R. RESIDUAL"," ")))),"",(IF(V41="R.INHERENTE
5","R. INHERENTE",(IF(BD41="R.RESIDUAL
5","R. RESIDUAL"," ")))))</f>
        <v xml:space="preserve"> </v>
      </c>
      <c r="BJ41" s="232" t="str">
        <f t="shared" ref="BJ41" si="41">IF(ISERROR(IF(V41="R.INHERENTE
10","R. INHERENTE",(IF(BD41="R.RESIDUAL
10","R. RESIDUAL"," ")))),"",(IF(V41="R.INHERENTE
10","R. INHERENTE",(IF(BD41="R.RESIDUAL
10","R. RESIDUAL"," ")))))</f>
        <v xml:space="preserve"> </v>
      </c>
      <c r="BK41" s="232" t="str">
        <f t="shared" ref="BK41" si="42">IF(ISERROR(IF(V41="R.INHERENTE
15","R. INHERENTE",(IF(BD41="R.RESIDUAL
15","R. RESIDUAL"," ")))),"",(IF(V41="R.INHERENTE
15","R. INHERENTE",(IF(BD41="R.RESIDUAL
15","R. RESIDUAL"," ")))))</f>
        <v xml:space="preserve"> </v>
      </c>
      <c r="BL41" s="232" t="str">
        <f t="shared" ref="BL41" si="43">IF(ISERROR(IF(V41="R.INHERENTE
20","R. INHERENTE",(IF(BD41="R.RESIDUAL
20","R. RESIDUAL"," ")))),"",(IF(V41="R.INHERENTE
20","R. INHERENTE",(IF(BD41="R.RESIDUAL
20","R. RESIDUAL"," ")))))</f>
        <v xml:space="preserve"> </v>
      </c>
      <c r="BM41" s="233" t="str">
        <f t="shared" ref="BM41" si="44">IF(ISERROR(IF(V41="R.INHERENTE
25","R. INHERENTE",(IF(BD41="R.RESIDUAL
25","R. RESIDUAL"," ")))),"",(IF(V41="R.INHERENTE
25","R. INHERENTE",(IF(BD41="R.RESIDUAL
25","R. RESIDUAL"," ")))))</f>
        <v xml:space="preserve"> </v>
      </c>
      <c r="BN41" s="234"/>
      <c r="BO41" s="845" t="s">
        <v>704</v>
      </c>
      <c r="BP41" s="854" t="s">
        <v>705</v>
      </c>
      <c r="BQ41" s="857">
        <v>46023</v>
      </c>
      <c r="BR41" s="857">
        <v>46357</v>
      </c>
      <c r="BS41" s="1069" t="s">
        <v>706</v>
      </c>
      <c r="BT41" s="861" t="s">
        <v>610</v>
      </c>
      <c r="BU41" s="309"/>
      <c r="BV41" s="845" t="s">
        <v>707</v>
      </c>
      <c r="BW41" s="854" t="s">
        <v>705</v>
      </c>
      <c r="BX41" s="830" t="s">
        <v>708</v>
      </c>
      <c r="BY41" s="229"/>
      <c r="BZ41" s="815" t="s">
        <v>614</v>
      </c>
      <c r="CA41" s="818" t="s">
        <v>615</v>
      </c>
      <c r="CB41" s="821" t="s">
        <v>616</v>
      </c>
      <c r="CC41" s="818" t="s">
        <v>617</v>
      </c>
      <c r="CD41" s="792"/>
      <c r="CE41" s="792"/>
      <c r="CF41" s="792"/>
      <c r="CG41" s="792"/>
      <c r="CH41" s="792"/>
      <c r="CI41" s="792"/>
      <c r="CJ41" s="792"/>
      <c r="CK41" s="792"/>
      <c r="CL41" s="792"/>
      <c r="CM41" s="792"/>
      <c r="CN41" s="792"/>
      <c r="CO41" s="792"/>
      <c r="CP41" s="792"/>
      <c r="CQ41" s="792"/>
      <c r="CR41" s="792"/>
      <c r="CS41" s="792"/>
      <c r="CT41" s="795" t="s">
        <v>618</v>
      </c>
      <c r="CU41" s="248"/>
      <c r="CV41" s="815" t="s">
        <v>614</v>
      </c>
      <c r="CW41" s="818" t="s">
        <v>615</v>
      </c>
      <c r="CX41" s="821" t="s">
        <v>616</v>
      </c>
      <c r="CY41" s="818" t="s">
        <v>617</v>
      </c>
      <c r="CZ41" s="824"/>
      <c r="DA41" s="825"/>
      <c r="DB41" s="824"/>
      <c r="DC41" s="825"/>
      <c r="DD41" s="789"/>
      <c r="DE41" s="789"/>
      <c r="DF41" s="789"/>
      <c r="DG41" s="792"/>
      <c r="DH41" s="789"/>
      <c r="DI41" s="789"/>
      <c r="DJ41" s="789"/>
      <c r="DK41" s="792"/>
      <c r="DL41" s="789"/>
      <c r="DM41" s="789"/>
      <c r="DN41" s="789"/>
      <c r="DO41" s="792"/>
      <c r="DP41" s="789"/>
      <c r="DQ41" s="789"/>
      <c r="DR41" s="789"/>
      <c r="DS41" s="789"/>
      <c r="DT41" s="795" t="s">
        <v>619</v>
      </c>
      <c r="DU41" s="245"/>
      <c r="DV41" s="798"/>
      <c r="DW41" s="801"/>
      <c r="DX41" s="798"/>
      <c r="DY41" s="804"/>
    </row>
    <row r="42" spans="1:129" ht="48.75" customHeight="1">
      <c r="B42" s="1291"/>
      <c r="C42" s="924"/>
      <c r="D42" s="927"/>
      <c r="E42" s="1800"/>
      <c r="F42" s="931"/>
      <c r="G42" s="1800"/>
      <c r="H42" s="1800"/>
      <c r="I42" s="1800"/>
      <c r="J42" s="410"/>
      <c r="K42" s="909"/>
      <c r="L42" s="1801"/>
      <c r="M42" s="918"/>
      <c r="N42" s="1800"/>
      <c r="O42" s="1802"/>
      <c r="P42" s="228"/>
      <c r="Q42" s="1803"/>
      <c r="R42" s="1800"/>
      <c r="S42" s="1800"/>
      <c r="T42" s="1800"/>
      <c r="U42" s="1800"/>
      <c r="V42" s="1802"/>
      <c r="W42" s="228"/>
      <c r="X42" s="414" t="s">
        <v>709</v>
      </c>
      <c r="Y42" s="415" t="s">
        <v>599</v>
      </c>
      <c r="Z42" s="415"/>
      <c r="AA42" s="807"/>
      <c r="AB42" s="808"/>
      <c r="AC42" s="807">
        <v>15</v>
      </c>
      <c r="AD42" s="808"/>
      <c r="AE42" s="807"/>
      <c r="AF42" s="808"/>
      <c r="AG42" s="807"/>
      <c r="AH42" s="808"/>
      <c r="AI42" s="807">
        <v>15</v>
      </c>
      <c r="AJ42" s="808"/>
      <c r="AK42" s="323">
        <f t="shared" si="37"/>
        <v>30</v>
      </c>
      <c r="AL42" s="315">
        <v>0.16800000000000001</v>
      </c>
      <c r="AM42" s="316"/>
      <c r="AN42" s="809" t="s">
        <v>562</v>
      </c>
      <c r="AO42" s="810"/>
      <c r="AP42" s="813" t="s">
        <v>600</v>
      </c>
      <c r="AQ42" s="814"/>
      <c r="AR42" s="809" t="s">
        <v>562</v>
      </c>
      <c r="AS42" s="810"/>
      <c r="AT42" s="525" t="s">
        <v>709</v>
      </c>
      <c r="AU42" s="408" t="s">
        <v>710</v>
      </c>
      <c r="AV42" s="426" t="s">
        <v>711</v>
      </c>
      <c r="AW42" s="427" t="s">
        <v>702</v>
      </c>
      <c r="AX42" s="428" t="s">
        <v>703</v>
      </c>
      <c r="AY42" s="230"/>
      <c r="AZ42" s="879"/>
      <c r="BA42" s="837"/>
      <c r="BB42" s="834"/>
      <c r="BC42" s="837"/>
      <c r="BD42" s="840"/>
      <c r="BE42" s="843"/>
      <c r="BG42" s="490"/>
      <c r="BH42" s="312">
        <v>0.8</v>
      </c>
      <c r="BI42" s="235" t="str">
        <f t="shared" ref="BI42" si="45">IF(ISERROR(IF(V41="R.INHERENTE
4","R. INHERENTE",(IF(BD41="R.RESIDUAL
4","R. RESIDUAL"," ")))),"",(IF(V41="R.INHERENTE
4","R. INHERENTE",(IF(BD41="R.RESIDUAL
4","R. RESIDUAL"," ")))))</f>
        <v xml:space="preserve"> </v>
      </c>
      <c r="BJ42" s="236" t="str">
        <f t="shared" ref="BJ42" si="46">IF(ISERROR(IF(V41="R.INHERENTE
9","R. INHERENTE",(IF(BD41="R.RESIDUAL
9","R. RESIDUAL"," ")))),"",(IF(V41="R.INHERENTE
9","R. INHERENTE",(IF(BD41="R.RESIDUAL
9","R. RESIDUAL"," ")))))</f>
        <v xml:space="preserve"> </v>
      </c>
      <c r="BK42" s="237" t="str">
        <f t="shared" ref="BK42" si="47">IF(ISERROR(IF(V41="R.INHERENTE
14","R. INHERENTE",(IF(BD41="R.RESIDUAL
14","R. RESIDUAL"," ")))),"",(IF(V41="R.INHERENTE
14","R. INHERENTE",(IF(BD41="R.RESIDUAL
14","R. RESIDUAL"," ")))))</f>
        <v xml:space="preserve"> </v>
      </c>
      <c r="BL42" s="237" t="str">
        <f t="shared" ref="BL42" si="48">IF(ISERROR(IF(V41="R.INHERENTE
19","R. INHERENTE",(IF(BD41="R.RESIDUAL
19","R. RESIDUAL"," ")))),"",(IF(V41="R.INHERENTE
19","R. INHERENTE",(IF(BD41="R.RESIDUAL
19","R. RESIDUAL"," ")))))</f>
        <v xml:space="preserve"> </v>
      </c>
      <c r="BM42" s="238" t="str">
        <f t="shared" ref="BM42" si="49">IF(ISERROR(IF(V41="R.INHERENTE
24","R. INHERENTE",(IF(BD41="R.RESIDUAL
24","R. RESIDUAL"," ")))),"",(IF(V41="R.INHERENTE
24","R. INHERENTE",(IF(BD41="R.RESIDUAL
24","R. RESIDUAL"," ")))))</f>
        <v xml:space="preserve"> </v>
      </c>
      <c r="BN42" s="234"/>
      <c r="BO42" s="895"/>
      <c r="BP42" s="855"/>
      <c r="BQ42" s="855"/>
      <c r="BR42" s="855"/>
      <c r="BS42" s="1070"/>
      <c r="BT42" s="862"/>
      <c r="BU42" s="309"/>
      <c r="BV42" s="846"/>
      <c r="BW42" s="855"/>
      <c r="BX42" s="831"/>
      <c r="BY42" s="229"/>
      <c r="BZ42" s="816"/>
      <c r="CA42" s="819"/>
      <c r="CB42" s="822"/>
      <c r="CC42" s="819"/>
      <c r="CD42" s="793"/>
      <c r="CE42" s="793"/>
      <c r="CF42" s="793"/>
      <c r="CG42" s="793"/>
      <c r="CH42" s="793"/>
      <c r="CI42" s="793"/>
      <c r="CJ42" s="793"/>
      <c r="CK42" s="793"/>
      <c r="CL42" s="793"/>
      <c r="CM42" s="793"/>
      <c r="CN42" s="793"/>
      <c r="CO42" s="793"/>
      <c r="CP42" s="793"/>
      <c r="CQ42" s="793"/>
      <c r="CR42" s="793"/>
      <c r="CS42" s="793"/>
      <c r="CT42" s="796"/>
      <c r="CU42" s="248"/>
      <c r="CV42" s="816"/>
      <c r="CW42" s="819"/>
      <c r="CX42" s="822"/>
      <c r="CY42" s="819"/>
      <c r="CZ42" s="826"/>
      <c r="DA42" s="827"/>
      <c r="DB42" s="826"/>
      <c r="DC42" s="827"/>
      <c r="DD42" s="790"/>
      <c r="DE42" s="790"/>
      <c r="DF42" s="790"/>
      <c r="DG42" s="793"/>
      <c r="DH42" s="790"/>
      <c r="DI42" s="790"/>
      <c r="DJ42" s="790"/>
      <c r="DK42" s="793"/>
      <c r="DL42" s="790"/>
      <c r="DM42" s="790"/>
      <c r="DN42" s="790"/>
      <c r="DO42" s="793"/>
      <c r="DP42" s="790"/>
      <c r="DQ42" s="790"/>
      <c r="DR42" s="790"/>
      <c r="DS42" s="790"/>
      <c r="DT42" s="796"/>
      <c r="DU42" s="245"/>
      <c r="DV42" s="799"/>
      <c r="DW42" s="802"/>
      <c r="DX42" s="799"/>
      <c r="DY42" s="805"/>
    </row>
    <row r="43" spans="1:129" ht="48.75" customHeight="1">
      <c r="B43" s="1291"/>
      <c r="C43" s="924"/>
      <c r="D43" s="927"/>
      <c r="E43" s="1800"/>
      <c r="F43" s="931"/>
      <c r="G43" s="1800"/>
      <c r="H43" s="1800"/>
      <c r="I43" s="1800"/>
      <c r="J43" s="410"/>
      <c r="K43" s="909"/>
      <c r="L43" s="1801"/>
      <c r="M43" s="918"/>
      <c r="N43" s="1800"/>
      <c r="O43" s="1802"/>
      <c r="P43" s="228"/>
      <c r="Q43" s="1803"/>
      <c r="R43" s="1800"/>
      <c r="S43" s="1800"/>
      <c r="T43" s="1800"/>
      <c r="U43" s="1800"/>
      <c r="V43" s="1802"/>
      <c r="W43" s="228"/>
      <c r="X43" s="416" t="s">
        <v>712</v>
      </c>
      <c r="Y43" s="415" t="s">
        <v>599</v>
      </c>
      <c r="Z43" s="415"/>
      <c r="AA43" s="807">
        <v>25</v>
      </c>
      <c r="AB43" s="808"/>
      <c r="AC43" s="807"/>
      <c r="AD43" s="808"/>
      <c r="AE43" s="807"/>
      <c r="AF43" s="808"/>
      <c r="AG43" s="807"/>
      <c r="AH43" s="808"/>
      <c r="AI43" s="807">
        <v>15</v>
      </c>
      <c r="AJ43" s="808"/>
      <c r="AK43" s="323">
        <f t="shared" si="37"/>
        <v>40</v>
      </c>
      <c r="AL43" s="315">
        <v>0.10100000000000001</v>
      </c>
      <c r="AM43" s="316"/>
      <c r="AN43" s="809" t="s">
        <v>562</v>
      </c>
      <c r="AO43" s="810"/>
      <c r="AP43" s="813" t="s">
        <v>600</v>
      </c>
      <c r="AQ43" s="814"/>
      <c r="AR43" s="809" t="s">
        <v>562</v>
      </c>
      <c r="AS43" s="810"/>
      <c r="AT43" s="525" t="s">
        <v>712</v>
      </c>
      <c r="AU43" s="408" t="s">
        <v>710</v>
      </c>
      <c r="AV43" s="426" t="s">
        <v>713</v>
      </c>
      <c r="AW43" s="427" t="s">
        <v>702</v>
      </c>
      <c r="AX43" s="428" t="s">
        <v>703</v>
      </c>
      <c r="AY43" s="230"/>
      <c r="AZ43" s="879"/>
      <c r="BA43" s="837"/>
      <c r="BB43" s="834"/>
      <c r="BC43" s="837"/>
      <c r="BD43" s="840"/>
      <c r="BE43" s="843"/>
      <c r="BG43" s="490"/>
      <c r="BH43" s="312">
        <v>0.60000000000000009</v>
      </c>
      <c r="BI43" s="235" t="str">
        <f t="shared" ref="BI43" si="50">IF(ISERROR(IF(V41="R.INHERENTE
3","R. INHERENTE",(IF(BD41="R.RESIDUAL
3","R. RESIDUAL"," ")))),"",(IF(V41="R.INHERENTE
3","R. INHERENTE",(IF(BD41="R.RESIDUAL
3","R. RESIDUAL"," ")))))</f>
        <v xml:space="preserve"> </v>
      </c>
      <c r="BJ43" s="236" t="str">
        <f t="shared" ref="BJ43" si="51">IF(ISERROR(IF(V41="R.INHERENTE
8","R. INHERENTE",(IF(BD41="R.RESIDUAL
8","R. RESIDUAL"," ")))),"",(IF(V41="R.INHERENTE
8","R. INHERENTE",(IF(BD41="R.RESIDUAL
8","R. RESIDUAL"," ")))))</f>
        <v xml:space="preserve"> </v>
      </c>
      <c r="BK43" s="236" t="str">
        <f t="shared" ref="BK43" si="52">IF(ISERROR(IF(V41="R.INHERENTE
13","R. INHERENTE",(IF(BD41="R.RESIDUAL
13","R. RESIDUAL"," ")))),"",(IF(V41="R.INHERENTE
13","R. INHERENTE",(IF(BD41="R.RESIDUAL
13","R. RESIDUAL"," ")))))</f>
        <v xml:space="preserve"> </v>
      </c>
      <c r="BL43" s="237" t="str">
        <f t="shared" ref="BL43" si="53">IF(ISERROR(IF(V41="R.INHERENTE
18","R. INHERENTE",(IF(BD41="R.RESIDUAL
18","R. RESIDUAL"," ")))),"",(IF(V41="R.INHERENTE
18","R. INHERENTE",(IF(BD41="R.RESIDUAL
18","R. RESIDUAL"," ")))))</f>
        <v>R. INHERENTE</v>
      </c>
      <c r="BM43" s="238" t="str">
        <f t="shared" ref="BM43" si="54">IF(ISERROR(IF(V41="R.INHERENTE
23","R. INHERENTE",(IF(BD41="R.RESIDUAL
23","R. RESIDUAL"," ")))),"",(IF(V41="R.INHERENTE
23","R. INHERENTE",(IF(BD41="R.RESIDUAL
23","R. RESIDUAL"," ")))))</f>
        <v xml:space="preserve"> </v>
      </c>
      <c r="BN43" s="234"/>
      <c r="BO43" s="895"/>
      <c r="BP43" s="855"/>
      <c r="BQ43" s="855"/>
      <c r="BR43" s="855"/>
      <c r="BS43" s="1070"/>
      <c r="BT43" s="862"/>
      <c r="BU43" s="309"/>
      <c r="BV43" s="846"/>
      <c r="BW43" s="855"/>
      <c r="BX43" s="831"/>
      <c r="BY43" s="229"/>
      <c r="BZ43" s="816"/>
      <c r="CA43" s="819"/>
      <c r="CB43" s="822"/>
      <c r="CC43" s="819"/>
      <c r="CD43" s="793"/>
      <c r="CE43" s="793"/>
      <c r="CF43" s="793"/>
      <c r="CG43" s="793"/>
      <c r="CH43" s="793"/>
      <c r="CI43" s="793"/>
      <c r="CJ43" s="793"/>
      <c r="CK43" s="793"/>
      <c r="CL43" s="793"/>
      <c r="CM43" s="793"/>
      <c r="CN43" s="793"/>
      <c r="CO43" s="793"/>
      <c r="CP43" s="793"/>
      <c r="CQ43" s="793"/>
      <c r="CR43" s="793"/>
      <c r="CS43" s="793"/>
      <c r="CT43" s="796"/>
      <c r="CU43" s="248"/>
      <c r="CV43" s="816"/>
      <c r="CW43" s="819"/>
      <c r="CX43" s="822"/>
      <c r="CY43" s="819"/>
      <c r="CZ43" s="826"/>
      <c r="DA43" s="827"/>
      <c r="DB43" s="826"/>
      <c r="DC43" s="827"/>
      <c r="DD43" s="790"/>
      <c r="DE43" s="790"/>
      <c r="DF43" s="790"/>
      <c r="DG43" s="793"/>
      <c r="DH43" s="790"/>
      <c r="DI43" s="790"/>
      <c r="DJ43" s="790"/>
      <c r="DK43" s="793"/>
      <c r="DL43" s="790"/>
      <c r="DM43" s="790"/>
      <c r="DN43" s="790"/>
      <c r="DO43" s="793"/>
      <c r="DP43" s="790"/>
      <c r="DQ43" s="790"/>
      <c r="DR43" s="790"/>
      <c r="DS43" s="790"/>
      <c r="DT43" s="796"/>
      <c r="DU43" s="245"/>
      <c r="DV43" s="799"/>
      <c r="DW43" s="802"/>
      <c r="DX43" s="799"/>
      <c r="DY43" s="805"/>
    </row>
    <row r="44" spans="1:129" ht="48.75" customHeight="1">
      <c r="B44" s="1291"/>
      <c r="C44" s="924"/>
      <c r="D44" s="927"/>
      <c r="E44" s="1800"/>
      <c r="F44" s="931"/>
      <c r="G44" s="1800"/>
      <c r="H44" s="1800"/>
      <c r="I44" s="1800"/>
      <c r="J44" s="410"/>
      <c r="K44" s="909"/>
      <c r="L44" s="1801"/>
      <c r="M44" s="918"/>
      <c r="N44" s="1800"/>
      <c r="O44" s="1802"/>
      <c r="P44" s="228"/>
      <c r="Q44" s="1803"/>
      <c r="R44" s="1800"/>
      <c r="S44" s="1800"/>
      <c r="T44" s="1800"/>
      <c r="U44" s="1800"/>
      <c r="V44" s="1802"/>
      <c r="W44" s="228"/>
      <c r="X44" s="416"/>
      <c r="Y44" s="415"/>
      <c r="Z44" s="415"/>
      <c r="AA44" s="807"/>
      <c r="AB44" s="808"/>
      <c r="AC44" s="807"/>
      <c r="AD44" s="808"/>
      <c r="AE44" s="807"/>
      <c r="AF44" s="808"/>
      <c r="AG44" s="807"/>
      <c r="AH44" s="808"/>
      <c r="AI44" s="807"/>
      <c r="AJ44" s="808"/>
      <c r="AK44" s="323">
        <f t="shared" si="37"/>
        <v>0</v>
      </c>
      <c r="AL44" s="315"/>
      <c r="AM44" s="316">
        <v>0.8</v>
      </c>
      <c r="AN44" s="809"/>
      <c r="AO44" s="810"/>
      <c r="AP44" s="813"/>
      <c r="AQ44" s="814"/>
      <c r="AR44" s="809"/>
      <c r="AS44" s="810"/>
      <c r="AT44" s="420"/>
      <c r="AU44" s="408"/>
      <c r="AV44" s="426"/>
      <c r="AW44" s="427"/>
      <c r="AX44" s="428"/>
      <c r="AY44" s="230"/>
      <c r="AZ44" s="879"/>
      <c r="BA44" s="837"/>
      <c r="BB44" s="834"/>
      <c r="BC44" s="837"/>
      <c r="BD44" s="840"/>
      <c r="BE44" s="843"/>
      <c r="BG44" s="490"/>
      <c r="BH44" s="312">
        <v>0.4</v>
      </c>
      <c r="BI44" s="239" t="str">
        <f t="shared" ref="BI44" si="55">IF(ISERROR(IF(V41="R.INHERENTE
2","R. INHERENTE",(IF(BD41="R.RESIDUAL
2","R. RESIDUAL"," ")))),"",(IF(V41="R.INHERENTE
2","R. INHERENTE",(IF(BD41="R.RESIDUAL
2","R. RESIDUAL"," ")))))</f>
        <v xml:space="preserve"> </v>
      </c>
      <c r="BJ44" s="236" t="str">
        <f t="shared" ref="BJ44" si="56">IF(ISERROR(IF(V41="R.INHERENTE
7","R. INHERENTE",(IF(BD41="R.RESIDUAL
7","R. RESIDUAL"," ")))),"",(IF(V41="R.INHERENTE
7","R. INHERENTE",(IF(BD41="R.RESIDUAL
7","R. RESIDUAL"," ")))))</f>
        <v xml:space="preserve"> </v>
      </c>
      <c r="BK44" s="236" t="str">
        <f t="shared" ref="BK44" si="57">IF(ISERROR(IF(V41="R.INHERENTE
12","R. INHERENTE",(IF(BD41="R.RESIDUAL
12","R. RESIDUAL"," ")))),"",(IF(V41="R.INHERENTE
12","R. INHERENTE",(IF(BD41="R.RESIDUAL
12","R. RESIDUAL"," ")))))</f>
        <v xml:space="preserve"> </v>
      </c>
      <c r="BL44" s="237" t="str">
        <f t="shared" ref="BL44" si="58">IF(ISERROR(IF(V41="R.INHERENTE
17","R. INHERENTE",(IF(BD41="R.RESIDUAL
17","R. RESIDUAL"," ")))),"",(IF(V41="R.INHERENTE
17","R. INHERENTE",(IF(BD41="R.RESIDUAL
17","R. RESIDUAL"," ")))))</f>
        <v xml:space="preserve"> </v>
      </c>
      <c r="BM44" s="238" t="str">
        <f t="shared" ref="BM44" si="59">IF(ISERROR(IF(V41="R.INHERENTE
22","R. INHERENTE",(IF(BD41="R.RESIDUAL
22","R. RESIDUAL"," ")))),"",(IF(V41="R.INHERENTE
22","R. INHERENTE",(IF(BD41="R.RESIDUAL
22","R. RESIDUAL"," ")))))</f>
        <v xml:space="preserve"> </v>
      </c>
      <c r="BN44" s="234"/>
      <c r="BO44" s="895"/>
      <c r="BP44" s="855"/>
      <c r="BQ44" s="855"/>
      <c r="BR44" s="855"/>
      <c r="BS44" s="1070"/>
      <c r="BT44" s="862"/>
      <c r="BU44" s="309"/>
      <c r="BV44" s="846"/>
      <c r="BW44" s="855"/>
      <c r="BX44" s="831"/>
      <c r="BY44" s="229"/>
      <c r="BZ44" s="816"/>
      <c r="CA44" s="819"/>
      <c r="CB44" s="822"/>
      <c r="CC44" s="819"/>
      <c r="CD44" s="793"/>
      <c r="CE44" s="793"/>
      <c r="CF44" s="793"/>
      <c r="CG44" s="793"/>
      <c r="CH44" s="793"/>
      <c r="CI44" s="793"/>
      <c r="CJ44" s="793"/>
      <c r="CK44" s="793"/>
      <c r="CL44" s="793"/>
      <c r="CM44" s="793"/>
      <c r="CN44" s="793"/>
      <c r="CO44" s="793"/>
      <c r="CP44" s="793"/>
      <c r="CQ44" s="793"/>
      <c r="CR44" s="793"/>
      <c r="CS44" s="793"/>
      <c r="CT44" s="796"/>
      <c r="CU44" s="248"/>
      <c r="CV44" s="816"/>
      <c r="CW44" s="819"/>
      <c r="CX44" s="822"/>
      <c r="CY44" s="819"/>
      <c r="CZ44" s="826"/>
      <c r="DA44" s="827"/>
      <c r="DB44" s="826"/>
      <c r="DC44" s="827"/>
      <c r="DD44" s="790"/>
      <c r="DE44" s="790"/>
      <c r="DF44" s="790"/>
      <c r="DG44" s="793"/>
      <c r="DH44" s="790"/>
      <c r="DI44" s="790"/>
      <c r="DJ44" s="790"/>
      <c r="DK44" s="793"/>
      <c r="DL44" s="790"/>
      <c r="DM44" s="790"/>
      <c r="DN44" s="790"/>
      <c r="DO44" s="793"/>
      <c r="DP44" s="790"/>
      <c r="DQ44" s="790"/>
      <c r="DR44" s="790"/>
      <c r="DS44" s="790"/>
      <c r="DT44" s="796"/>
      <c r="DU44" s="245"/>
      <c r="DV44" s="799"/>
      <c r="DW44" s="802"/>
      <c r="DX44" s="799"/>
      <c r="DY44" s="805"/>
    </row>
    <row r="45" spans="1:129" ht="48.75" customHeight="1">
      <c r="B45" s="1292"/>
      <c r="C45" s="925"/>
      <c r="D45" s="928"/>
      <c r="E45" s="1805"/>
      <c r="F45" s="932"/>
      <c r="G45" s="1805"/>
      <c r="H45" s="1805"/>
      <c r="I45" s="1805"/>
      <c r="J45" s="411"/>
      <c r="K45" s="910"/>
      <c r="L45" s="1806"/>
      <c r="M45" s="919"/>
      <c r="N45" s="1805"/>
      <c r="O45" s="1807"/>
      <c r="P45" s="228"/>
      <c r="Q45" s="1808"/>
      <c r="R45" s="1805"/>
      <c r="S45" s="1805"/>
      <c r="T45" s="1805"/>
      <c r="U45" s="1805"/>
      <c r="V45" s="1807"/>
      <c r="W45" s="228"/>
      <c r="X45" s="417"/>
      <c r="Y45" s="418"/>
      <c r="Z45" s="418"/>
      <c r="AA45" s="848"/>
      <c r="AB45" s="849"/>
      <c r="AC45" s="848"/>
      <c r="AD45" s="849"/>
      <c r="AE45" s="848"/>
      <c r="AF45" s="849"/>
      <c r="AG45" s="848"/>
      <c r="AH45" s="849"/>
      <c r="AI45" s="848"/>
      <c r="AJ45" s="849"/>
      <c r="AK45" s="324">
        <f t="shared" si="37"/>
        <v>0</v>
      </c>
      <c r="AL45" s="317"/>
      <c r="AM45" s="318"/>
      <c r="AN45" s="850"/>
      <c r="AO45" s="851"/>
      <c r="AP45" s="852"/>
      <c r="AQ45" s="853"/>
      <c r="AR45" s="850"/>
      <c r="AS45" s="851"/>
      <c r="AT45" s="421"/>
      <c r="AU45" s="422"/>
      <c r="AV45" s="429"/>
      <c r="AW45" s="430"/>
      <c r="AX45" s="431"/>
      <c r="AY45" s="230"/>
      <c r="AZ45" s="880"/>
      <c r="BA45" s="838"/>
      <c r="BB45" s="835"/>
      <c r="BC45" s="838"/>
      <c r="BD45" s="841"/>
      <c r="BE45" s="844"/>
      <c r="BG45" s="490"/>
      <c r="BH45" s="313">
        <v>0.2</v>
      </c>
      <c r="BI45" s="240" t="str">
        <f t="shared" ref="BI45" si="60">IF(ISERROR(IF(V41="R.INHERENTE
1","R. INHERENTE",(IF(BD41="R.RESIDUAL
1","R. RESIDUAL"," ")))),"",(IF(V41="R.INHERENTE
1","R. INHERENTE",(IF(BD41="R.RESIDUAL
1","R. RESIDUAL"," ")))))</f>
        <v xml:space="preserve"> </v>
      </c>
      <c r="BJ45" s="241" t="str">
        <f t="shared" ref="BJ45" si="61">IF(ISERROR(IF(V41="R.INHERENTE
6","R. INHERENTE",(IF(BD41="R.RESIDUAL
6","R. RESIDUAL"," ")))),"",(IF(V41="R.INHERENTE
6","R. INHERENTE",(IF(BD41="R.RESIDUAL
6","R. RESIDUAL"," ")))))</f>
        <v xml:space="preserve"> </v>
      </c>
      <c r="BK45" s="242" t="str">
        <f t="shared" ref="BK45" si="62">IF(ISERROR(IF(V41="R.INHERENTE
11","R. INHERENTE",(IF(BD41="R.RESIDUAL
11","R. RESIDUAL"," ")))),"",(IF(V41="R.INHERENTE
11","R. INHERENTE",(IF(BD41="R.RESIDUAL
11","R. RESIDUAL"," ")))))</f>
        <v xml:space="preserve"> </v>
      </c>
      <c r="BL45" s="243" t="str">
        <f t="shared" ref="BL45" si="63">IF(ISERROR(IF(V41="R.INHERENTE
16","R. INHERENTE",(IF(BD41="R.RESIDUAL
16","R. RESIDUAL"," ")))),"",(IF(V41="R.INHERENTE
16","R. INHERENTE",(IF(BD41="R.RESIDUAL
16","R. RESIDUAL"," ")))))</f>
        <v>R. RESIDUAL</v>
      </c>
      <c r="BM45" s="244" t="str">
        <f t="shared" ref="BM45" si="64">IF(ISERROR(IF(V41="R.INHERENTE
21","R. INHERENTE",(IF(BD41="R.RESIDUAL
21","R. RESIDUAL"," ")))),"",(IF(V41="R.INHERENTE
21","R. INHERENTE",(IF(BD41="R.RESIDUAL
21","R. RESIDUAL"," ")))))</f>
        <v xml:space="preserve"> </v>
      </c>
      <c r="BN45" s="234"/>
      <c r="BO45" s="896"/>
      <c r="BP45" s="856"/>
      <c r="BQ45" s="856"/>
      <c r="BR45" s="856"/>
      <c r="BS45" s="1071"/>
      <c r="BT45" s="863"/>
      <c r="BU45" s="309"/>
      <c r="BV45" s="847"/>
      <c r="BW45" s="856"/>
      <c r="BX45" s="832"/>
      <c r="BY45" s="229"/>
      <c r="BZ45" s="817"/>
      <c r="CA45" s="820"/>
      <c r="CB45" s="823"/>
      <c r="CC45" s="820"/>
      <c r="CD45" s="794"/>
      <c r="CE45" s="794"/>
      <c r="CF45" s="794"/>
      <c r="CG45" s="794"/>
      <c r="CH45" s="794"/>
      <c r="CI45" s="794"/>
      <c r="CJ45" s="794"/>
      <c r="CK45" s="794"/>
      <c r="CL45" s="794"/>
      <c r="CM45" s="794"/>
      <c r="CN45" s="794"/>
      <c r="CO45" s="794"/>
      <c r="CP45" s="794"/>
      <c r="CQ45" s="794"/>
      <c r="CR45" s="794"/>
      <c r="CS45" s="794"/>
      <c r="CT45" s="797"/>
      <c r="CU45" s="248"/>
      <c r="CV45" s="817"/>
      <c r="CW45" s="820"/>
      <c r="CX45" s="823"/>
      <c r="CY45" s="820"/>
      <c r="CZ45" s="828"/>
      <c r="DA45" s="829"/>
      <c r="DB45" s="828"/>
      <c r="DC45" s="829"/>
      <c r="DD45" s="791"/>
      <c r="DE45" s="791"/>
      <c r="DF45" s="791"/>
      <c r="DG45" s="794"/>
      <c r="DH45" s="791"/>
      <c r="DI45" s="791"/>
      <c r="DJ45" s="791"/>
      <c r="DK45" s="794"/>
      <c r="DL45" s="791"/>
      <c r="DM45" s="791"/>
      <c r="DN45" s="791"/>
      <c r="DO45" s="794"/>
      <c r="DP45" s="791"/>
      <c r="DQ45" s="791"/>
      <c r="DR45" s="791"/>
      <c r="DS45" s="791"/>
      <c r="DT45" s="797"/>
      <c r="DU45" s="245"/>
      <c r="DV45" s="800"/>
      <c r="DW45" s="803"/>
      <c r="DX45" s="800"/>
      <c r="DY45" s="806"/>
    </row>
    <row r="46" spans="1:129" ht="4.5" customHeight="1">
      <c r="BI46" s="321">
        <v>0.2</v>
      </c>
      <c r="BJ46" s="322">
        <v>0.4</v>
      </c>
      <c r="BK46" s="322">
        <v>0.60000000000000009</v>
      </c>
      <c r="BL46" s="322">
        <v>0.8</v>
      </c>
      <c r="BM46" s="322">
        <v>1</v>
      </c>
    </row>
    <row r="47" spans="1:129" ht="48.75" customHeight="1">
      <c r="B47" s="1290" t="s">
        <v>692</v>
      </c>
      <c r="C47" s="923">
        <v>6</v>
      </c>
      <c r="D47" s="926" t="s">
        <v>585</v>
      </c>
      <c r="E47" s="929" t="s">
        <v>693</v>
      </c>
      <c r="F47" s="930" t="s">
        <v>694</v>
      </c>
      <c r="G47" s="907" t="s">
        <v>588</v>
      </c>
      <c r="H47" s="948" t="s">
        <v>589</v>
      </c>
      <c r="I47" s="949" t="s">
        <v>714</v>
      </c>
      <c r="J47" s="409" t="s">
        <v>715</v>
      </c>
      <c r="K47" s="908" t="s">
        <v>716</v>
      </c>
      <c r="L47" s="950" t="str">
        <f>IF(H47="","",(CONCATENATE("Posibilidad de afectación ",H47," ",I47," ",J47," ",J48," ",J49," ",J50," ",J51)))</f>
        <v xml:space="preserve">Posibilidad de afectación económica y reputacional debido a fallas en el reporte oportuno de operaciones sospechosas relacionadas con LA/FT/FPADM – SARLAFT.    </v>
      </c>
      <c r="M47" s="917" t="s">
        <v>593</v>
      </c>
      <c r="N47" s="951" t="s">
        <v>698</v>
      </c>
      <c r="O47" s="864" t="s">
        <v>595</v>
      </c>
      <c r="P47" s="228"/>
      <c r="Q47" s="865" t="s">
        <v>630</v>
      </c>
      <c r="R47" s="866">
        <f>IF(ISERROR(VLOOKUP($Q47,Listas!$E$20:$F$24,2,FALSE)),"",(VLOOKUP($Q47,Listas!$E$20:$F$24,2,FALSE)))</f>
        <v>1</v>
      </c>
      <c r="S47" s="867" t="str">
        <f>IF(ISERROR(VLOOKUP($R47,Listas!$E$3:$F$7,2,FALSE)),"",(VLOOKUP($R47,Listas!$E$3:$F$7,2,FALSE)))</f>
        <v xml:space="preserve">MUY ALTA </v>
      </c>
      <c r="T47" s="868" t="s">
        <v>699</v>
      </c>
      <c r="U47" s="867">
        <f>IF(ISERROR(VLOOKUP($T47,Listas!$E$28:$F$35,2,FALSE)),"",(VLOOKUP($T47,Listas!$E$28:$F$35,2,FALSE)))</f>
        <v>0.8</v>
      </c>
      <c r="V47" s="869" t="str">
        <f>IF(R47="","",(CONCATENATE("R.INHERENTE
",(IF(AND($R47=0.2,$U47=0.2),1,(IF(AND($R47=0.2,$U47=0.4),6,(IF(AND($R47=0.2,$U47=0.6),11,(IF(AND($R47=0.2,$U47=0.8),16,(IF(AND($R47=0.2,$U47=1),21,(IF(AND($R47=0.4,$U47=0.2),2,(IF(AND($R47=0.4,$U47=0.4),7,(IF(AND($R47=0.4,$U47=0.6),12,(IF(AND($R47=0.4,$U47=0.8),17,(IF(AND($R47=0.4,$U47=1),22,(IF(AND($R47=0.6,$U47=0.2),3,(IF(AND($R47=0.6,$U47=0.4),8,(IF(AND($R47=0.6,$U47=0.6),13,(IF(AND($R47=0.6,$U47=0.8),18,(IF(AND($R47=0.6,$U47=1),23,(IF(AND($R47=0.8,$U47=0.2),4,(IF(AND($R47=0.8,$U47=0.4),9,(IF(AND($R47=0.8,$U47=0.6),14,(IF(AND($R47=0.8,$U47=0.8),19,(IF(AND($R47=0.8,$U47=1),24,(IF(AND($R47=1,$U47=0.2),5,(IF(AND($R47=1,$U47=0.4),10,(IF(AND($R47=1,$U47=0.6),15,(IF(AND($R47=1,$U47=0.8),20,(IF(AND($R47=1,$U47=1),25,"")))))))))))))))))))))))))))))))))))))))))))))))))))))</f>
        <v>R.INHERENTE
20</v>
      </c>
      <c r="W47" s="228">
        <f>+VLOOKUP($V47,Listas!$D$112:$E$136,2,FALSE)</f>
        <v>20</v>
      </c>
      <c r="X47" s="414" t="s">
        <v>717</v>
      </c>
      <c r="Y47" s="415" t="s">
        <v>599</v>
      </c>
      <c r="Z47" s="415"/>
      <c r="AA47" s="526">
        <v>25</v>
      </c>
      <c r="AB47" s="527"/>
      <c r="AC47" s="526"/>
      <c r="AD47" s="527"/>
      <c r="AE47" s="526"/>
      <c r="AF47" s="527"/>
      <c r="AG47" s="526"/>
      <c r="AH47" s="527"/>
      <c r="AI47" s="526">
        <v>15</v>
      </c>
      <c r="AJ47" s="527"/>
      <c r="AK47" s="323">
        <f t="shared" ref="AK47:AK49" si="65">AA47+AC47+AE47+AG47+AI47</f>
        <v>40</v>
      </c>
      <c r="AL47" s="315">
        <v>0.36</v>
      </c>
      <c r="AM47" s="316"/>
      <c r="AN47" s="528" t="s">
        <v>562</v>
      </c>
      <c r="AO47" s="529"/>
      <c r="AP47" s="530" t="s">
        <v>600</v>
      </c>
      <c r="AQ47" s="531"/>
      <c r="AR47" s="528" t="s">
        <v>562</v>
      </c>
      <c r="AS47" s="529"/>
      <c r="AT47" s="525" t="s">
        <v>717</v>
      </c>
      <c r="AU47" s="408" t="s">
        <v>602</v>
      </c>
      <c r="AV47" s="426" t="s">
        <v>718</v>
      </c>
      <c r="AW47" s="427" t="s">
        <v>705</v>
      </c>
      <c r="AX47" s="428" t="s">
        <v>703</v>
      </c>
      <c r="AY47" s="247">
        <f>+(IF(AND($AZ47&gt;0,$AZ47&lt;=0.2),0.2,(IF(AND($AZ47&gt;0.2,$AZ47&lt;=0.4),0.4,(IF(AND($AZ47&gt;0.4,$AZ47&lt;=0.6),0.6,(IF(AND($AZ47&gt;0.6,$AZ47&lt;=0.8),0.8,(IF($AZ47&gt;0.8,1,""))))))))))</f>
        <v>0.2</v>
      </c>
      <c r="AZ47" s="878">
        <f t="shared" ref="AZ47" si="66">+MIN(AL47:AL51)</f>
        <v>0.1512</v>
      </c>
      <c r="BA47" s="836" t="str">
        <f>+(IF($AY47=0.2,"MUY BAJA",(IF($AY47=0.4,"BAJA",(IF($AY47=0.6,"MEDIA",(IF($AY47=0.8,"ALTA",(IF($AY47=1,"MUY ALTA",""))))))))))</f>
        <v>MUY BAJA</v>
      </c>
      <c r="BB47" s="833">
        <f t="shared" ref="BB47" si="67">+MIN(AM47:AM51)</f>
        <v>0.8</v>
      </c>
      <c r="BC47" s="836" t="str">
        <f>+(IF($BF47=0.2,"MUY BAJA",(IF($BF47=0.4,"BAJA",(IF($BF47=0.6,"MEDIA",(IF($BF47=0.8,"ALTA",(IF($BF47=1,"MUY ALTA",""))))))))))</f>
        <v>ALTA</v>
      </c>
      <c r="BD47" s="839" t="str">
        <f>IF($AY47="","",(CONCATENATE("R.RESIDUAL
",(IF(AND($AY47=0.2,$BF47=0.2),1,(IF(AND($AY47=0.2,$BF47=0.4),6,(IF(AND($AY47=0.2,$BF47=0.6),11,(IF(AND($AY47=0.2,$BF47=0.8),16,(IF(AND($AY47=0.2,$BF47=1),21,(IF(AND($AY47=0.4,$BF47=0.2),2,(IF(AND($AY47=0.4,$BF47=0.4),7,(IF(AND($AY47=0.4,$BF47=0.6),12,(IF(AND($AY47=0.4,$BF47=0.8),17,(IF(AND($AY47=0.4,$BF47=1),22,(IF(AND($AY47=0.6,$BF47=0.2),3,(IF(AND($AY47=0.6,$BF47=0.4),8,(IF(AND($AY47=0.6,$BF47=0.6),13,(IF(AND($AY47=0.6,$BF47=0.8),18,(IF(AND($AY47=0.6,$BF47=1),23,(IF(AND($AY47=0.8,$BF47=0.2),4,(IF(AND($AY47=0.8,$BF47=0.4),9,(IF(AND($AY47=0.8,$BF47=0.6),14,(IF(AND($AY47=0.8,$BF47=0.8),19,(IF(AND($AY47=0.8,$BF47=1),24,(IF(AND($AY47=1,$BF47=0.2),5,(IF(AND($AY47=1,$BF47=0.4),10,(IF(AND($AY47=1,$BF47=0.6),15,(IF(AND($AY47=1,$BF47=0.8),20,(IF(AND($AY47=1,$BF47=1),25,"")))))))))))))))))))))))))))))))))))))))))))))))))))))</f>
        <v>R.RESIDUAL
16</v>
      </c>
      <c r="BE47" s="842" t="s">
        <v>606</v>
      </c>
      <c r="BF47" s="247">
        <f>+(IF(AND($BB47&gt;0,$BB47&lt;=0.2),0.2,(IF(AND($BB47&gt;0.2,$BB47&lt;=0.4),0.4,(IF(AND($BB47&gt;0.4,$BB47&lt;=0.6),0.6,(IF(AND($BB47&gt;0.6,$BB47&lt;=0.8),0.8,(IF($BB47&gt;0.8,1,""))))))))))</f>
        <v>0.8</v>
      </c>
      <c r="BG47" s="230">
        <f>+VLOOKUP($BD47,Listas!$F$112:$G$136,2,FALSE)</f>
        <v>16</v>
      </c>
      <c r="BH47" s="312">
        <v>1</v>
      </c>
      <c r="BI47" s="231" t="str">
        <f t="shared" ref="BI47" si="68">IF(ISERROR(IF(V47="R.INHERENTE
5","R. INHERENTE",(IF(BD47="R.RESIDUAL
5","R. RESIDUAL"," ")))),"",(IF(V47="R.INHERENTE
5","R. INHERENTE",(IF(BD47="R.RESIDUAL
5","R. RESIDUAL"," ")))))</f>
        <v xml:space="preserve"> </v>
      </c>
      <c r="BJ47" s="232" t="str">
        <f t="shared" ref="BJ47" si="69">IF(ISERROR(IF(V47="R.INHERENTE
10","R. INHERENTE",(IF(BD47="R.RESIDUAL
10","R. RESIDUAL"," ")))),"",(IF(V47="R.INHERENTE
10","R. INHERENTE",(IF(BD47="R.RESIDUAL
10","R. RESIDUAL"," ")))))</f>
        <v xml:space="preserve"> </v>
      </c>
      <c r="BK47" s="232" t="str">
        <f t="shared" ref="BK47" si="70">IF(ISERROR(IF(V47="R.INHERENTE
15","R. INHERENTE",(IF(BD47="R.RESIDUAL
15","R. RESIDUAL"," ")))),"",(IF(V47="R.INHERENTE
15","R. INHERENTE",(IF(BD47="R.RESIDUAL
15","R. RESIDUAL"," ")))))</f>
        <v xml:space="preserve"> </v>
      </c>
      <c r="BL47" s="232" t="str">
        <f t="shared" ref="BL47" si="71">IF(ISERROR(IF(V47="R.INHERENTE
20","R. INHERENTE",(IF(BD47="R.RESIDUAL
20","R. RESIDUAL"," ")))),"",(IF(V47="R.INHERENTE
20","R. INHERENTE",(IF(BD47="R.RESIDUAL
20","R. RESIDUAL"," ")))))</f>
        <v>R. INHERENTE</v>
      </c>
      <c r="BM47" s="233" t="str">
        <f t="shared" ref="BM47" si="72">IF(ISERROR(IF(V47="R.INHERENTE
25","R. INHERENTE",(IF(BD47="R.RESIDUAL
25","R. RESIDUAL"," ")))),"",(IF(V47="R.INHERENTE
25","R. INHERENTE",(IF(BD47="R.RESIDUAL
25","R. RESIDUAL"," ")))))</f>
        <v xml:space="preserve"> </v>
      </c>
      <c r="BN47" s="234"/>
      <c r="BO47" s="845" t="s">
        <v>719</v>
      </c>
      <c r="BP47" s="854" t="s">
        <v>705</v>
      </c>
      <c r="BQ47" s="857">
        <v>46023</v>
      </c>
      <c r="BR47" s="857">
        <v>46357</v>
      </c>
      <c r="BS47" s="1069" t="s">
        <v>609</v>
      </c>
      <c r="BT47" s="861" t="s">
        <v>610</v>
      </c>
      <c r="BU47" s="309"/>
      <c r="BV47" s="845" t="s">
        <v>720</v>
      </c>
      <c r="BW47" s="854" t="s">
        <v>721</v>
      </c>
      <c r="BX47" s="830" t="s">
        <v>708</v>
      </c>
      <c r="BY47" s="229"/>
      <c r="BZ47" s="815" t="s">
        <v>614</v>
      </c>
      <c r="CA47" s="818" t="s">
        <v>615</v>
      </c>
      <c r="CB47" s="821" t="s">
        <v>616</v>
      </c>
      <c r="CC47" s="818" t="s">
        <v>617</v>
      </c>
      <c r="CD47" s="792"/>
      <c r="CE47" s="792"/>
      <c r="CF47" s="792"/>
      <c r="CG47" s="792"/>
      <c r="CH47" s="792"/>
      <c r="CI47" s="792"/>
      <c r="CJ47" s="792"/>
      <c r="CK47" s="792"/>
      <c r="CL47" s="792"/>
      <c r="CM47" s="792"/>
      <c r="CN47" s="792"/>
      <c r="CO47" s="792"/>
      <c r="CP47" s="792"/>
      <c r="CQ47" s="792"/>
      <c r="CR47" s="792"/>
      <c r="CS47" s="792"/>
      <c r="CT47" s="795" t="s">
        <v>618</v>
      </c>
      <c r="CU47" s="248"/>
      <c r="CV47" s="815" t="s">
        <v>614</v>
      </c>
      <c r="CW47" s="818" t="s">
        <v>615</v>
      </c>
      <c r="CX47" s="821" t="s">
        <v>616</v>
      </c>
      <c r="CY47" s="818" t="s">
        <v>617</v>
      </c>
      <c r="CZ47" s="824"/>
      <c r="DA47" s="825"/>
      <c r="DB47" s="824"/>
      <c r="DC47" s="825"/>
      <c r="DD47" s="789"/>
      <c r="DE47" s="789"/>
      <c r="DF47" s="789"/>
      <c r="DG47" s="792"/>
      <c r="DH47" s="789"/>
      <c r="DI47" s="789"/>
      <c r="DJ47" s="789"/>
      <c r="DK47" s="792"/>
      <c r="DL47" s="789"/>
      <c r="DM47" s="789"/>
      <c r="DN47" s="789"/>
      <c r="DO47" s="792"/>
      <c r="DP47" s="789"/>
      <c r="DQ47" s="789"/>
      <c r="DR47" s="789"/>
      <c r="DS47" s="789"/>
      <c r="DT47" s="795" t="s">
        <v>619</v>
      </c>
      <c r="DU47" s="245"/>
      <c r="DV47" s="798"/>
      <c r="DW47" s="801"/>
      <c r="DX47" s="798"/>
      <c r="DY47" s="804"/>
    </row>
    <row r="48" spans="1:129" ht="48.75" customHeight="1">
      <c r="B48" s="1291"/>
      <c r="C48" s="924"/>
      <c r="D48" s="927"/>
      <c r="E48" s="1800"/>
      <c r="F48" s="931"/>
      <c r="G48" s="1800"/>
      <c r="H48" s="1800"/>
      <c r="I48" s="1800"/>
      <c r="J48" s="410"/>
      <c r="K48" s="909"/>
      <c r="L48" s="1801"/>
      <c r="M48" s="918"/>
      <c r="N48" s="1800"/>
      <c r="O48" s="1802"/>
      <c r="P48" s="228"/>
      <c r="Q48" s="1803"/>
      <c r="R48" s="1800"/>
      <c r="S48" s="1800"/>
      <c r="T48" s="1800"/>
      <c r="U48" s="1800"/>
      <c r="V48" s="1802"/>
      <c r="W48" s="228"/>
      <c r="X48" s="414" t="s">
        <v>722</v>
      </c>
      <c r="Y48" s="415" t="s">
        <v>599</v>
      </c>
      <c r="Z48" s="415"/>
      <c r="AA48" s="526">
        <v>25</v>
      </c>
      <c r="AB48" s="527"/>
      <c r="AC48" s="526"/>
      <c r="AD48" s="527"/>
      <c r="AE48" s="526"/>
      <c r="AF48" s="527"/>
      <c r="AG48" s="526"/>
      <c r="AH48" s="527"/>
      <c r="AI48" s="526">
        <v>15</v>
      </c>
      <c r="AJ48" s="527"/>
      <c r="AK48" s="323">
        <f t="shared" si="65"/>
        <v>40</v>
      </c>
      <c r="AL48" s="315">
        <v>0.216</v>
      </c>
      <c r="AM48" s="316"/>
      <c r="AN48" s="528" t="s">
        <v>562</v>
      </c>
      <c r="AO48" s="529"/>
      <c r="AP48" s="530" t="s">
        <v>600</v>
      </c>
      <c r="AQ48" s="531"/>
      <c r="AR48" s="528" t="s">
        <v>562</v>
      </c>
      <c r="AS48" s="529"/>
      <c r="AT48" s="525" t="s">
        <v>722</v>
      </c>
      <c r="AU48" s="408" t="s">
        <v>710</v>
      </c>
      <c r="AV48" s="426" t="s">
        <v>723</v>
      </c>
      <c r="AW48" s="427" t="s">
        <v>705</v>
      </c>
      <c r="AX48" s="428" t="s">
        <v>703</v>
      </c>
      <c r="AY48" s="230"/>
      <c r="AZ48" s="879"/>
      <c r="BA48" s="837"/>
      <c r="BB48" s="834"/>
      <c r="BC48" s="837"/>
      <c r="BD48" s="840"/>
      <c r="BE48" s="843"/>
      <c r="BG48" s="490"/>
      <c r="BH48" s="312">
        <v>0.8</v>
      </c>
      <c r="BI48" s="235" t="str">
        <f t="shared" ref="BI48" si="73">IF(ISERROR(IF(V47="R.INHERENTE
4","R. INHERENTE",(IF(BD47="R.RESIDUAL
4","R. RESIDUAL"," ")))),"",(IF(V47="R.INHERENTE
4","R. INHERENTE",(IF(BD47="R.RESIDUAL
4","R. RESIDUAL"," ")))))</f>
        <v xml:space="preserve"> </v>
      </c>
      <c r="BJ48" s="236" t="str">
        <f t="shared" ref="BJ48" si="74">IF(ISERROR(IF(V47="R.INHERENTE
9","R. INHERENTE",(IF(BD47="R.RESIDUAL
9","R. RESIDUAL"," ")))),"",(IF(V47="R.INHERENTE
9","R. INHERENTE",(IF(BD47="R.RESIDUAL
9","R. RESIDUAL"," ")))))</f>
        <v xml:space="preserve"> </v>
      </c>
      <c r="BK48" s="237" t="str">
        <f t="shared" ref="BK48" si="75">IF(ISERROR(IF(V47="R.INHERENTE
14","R. INHERENTE",(IF(BD47="R.RESIDUAL
14","R. RESIDUAL"," ")))),"",(IF(V47="R.INHERENTE
14","R. INHERENTE",(IF(BD47="R.RESIDUAL
14","R. RESIDUAL"," ")))))</f>
        <v xml:space="preserve"> </v>
      </c>
      <c r="BL48" s="237" t="str">
        <f t="shared" ref="BL48" si="76">IF(ISERROR(IF(V47="R.INHERENTE
19","R. INHERENTE",(IF(BD47="R.RESIDUAL
19","R. RESIDUAL"," ")))),"",(IF(V47="R.INHERENTE
19","R. INHERENTE",(IF(BD47="R.RESIDUAL
19","R. RESIDUAL"," ")))))</f>
        <v xml:space="preserve"> </v>
      </c>
      <c r="BM48" s="238" t="str">
        <f t="shared" ref="BM48" si="77">IF(ISERROR(IF(V47="R.INHERENTE
24","R. INHERENTE",(IF(BD47="R.RESIDUAL
24","R. RESIDUAL"," ")))),"",(IF(V47="R.INHERENTE
24","R. INHERENTE",(IF(BD47="R.RESIDUAL
24","R. RESIDUAL"," ")))))</f>
        <v xml:space="preserve"> </v>
      </c>
      <c r="BN48" s="234"/>
      <c r="BO48" s="895"/>
      <c r="BP48" s="855"/>
      <c r="BQ48" s="855"/>
      <c r="BR48" s="855"/>
      <c r="BS48" s="1070"/>
      <c r="BT48" s="862"/>
      <c r="BU48" s="309"/>
      <c r="BV48" s="846"/>
      <c r="BW48" s="855"/>
      <c r="BX48" s="831"/>
      <c r="BY48" s="229"/>
      <c r="BZ48" s="816"/>
      <c r="CA48" s="819"/>
      <c r="CB48" s="822"/>
      <c r="CC48" s="819"/>
      <c r="CD48" s="793"/>
      <c r="CE48" s="793"/>
      <c r="CF48" s="793"/>
      <c r="CG48" s="793"/>
      <c r="CH48" s="793"/>
      <c r="CI48" s="793"/>
      <c r="CJ48" s="793"/>
      <c r="CK48" s="793"/>
      <c r="CL48" s="793"/>
      <c r="CM48" s="793"/>
      <c r="CN48" s="793"/>
      <c r="CO48" s="793"/>
      <c r="CP48" s="793"/>
      <c r="CQ48" s="793"/>
      <c r="CR48" s="793"/>
      <c r="CS48" s="793"/>
      <c r="CT48" s="796"/>
      <c r="CU48" s="248"/>
      <c r="CV48" s="816"/>
      <c r="CW48" s="819"/>
      <c r="CX48" s="822"/>
      <c r="CY48" s="819"/>
      <c r="CZ48" s="826"/>
      <c r="DA48" s="827"/>
      <c r="DB48" s="826"/>
      <c r="DC48" s="827"/>
      <c r="DD48" s="790"/>
      <c r="DE48" s="790"/>
      <c r="DF48" s="790"/>
      <c r="DG48" s="793"/>
      <c r="DH48" s="790"/>
      <c r="DI48" s="790"/>
      <c r="DJ48" s="790"/>
      <c r="DK48" s="793"/>
      <c r="DL48" s="790"/>
      <c r="DM48" s="790"/>
      <c r="DN48" s="790"/>
      <c r="DO48" s="793"/>
      <c r="DP48" s="790"/>
      <c r="DQ48" s="790"/>
      <c r="DR48" s="790"/>
      <c r="DS48" s="790"/>
      <c r="DT48" s="796"/>
      <c r="DU48" s="245"/>
      <c r="DV48" s="799"/>
      <c r="DW48" s="802"/>
      <c r="DX48" s="799"/>
      <c r="DY48" s="805"/>
    </row>
    <row r="49" spans="2:129" ht="48.75" customHeight="1">
      <c r="B49" s="1291"/>
      <c r="C49" s="924"/>
      <c r="D49" s="927"/>
      <c r="E49" s="1800"/>
      <c r="F49" s="931"/>
      <c r="G49" s="1800"/>
      <c r="H49" s="1800"/>
      <c r="I49" s="1800"/>
      <c r="J49" s="410"/>
      <c r="K49" s="909"/>
      <c r="L49" s="1801"/>
      <c r="M49" s="918"/>
      <c r="N49" s="1800"/>
      <c r="O49" s="1802"/>
      <c r="P49" s="228"/>
      <c r="Q49" s="1803"/>
      <c r="R49" s="1800"/>
      <c r="S49" s="1800"/>
      <c r="T49" s="1800"/>
      <c r="U49" s="1800"/>
      <c r="V49" s="1802"/>
      <c r="W49" s="228"/>
      <c r="X49" s="416" t="s">
        <v>724</v>
      </c>
      <c r="Y49" s="415" t="s">
        <v>599</v>
      </c>
      <c r="Z49" s="415"/>
      <c r="AA49" s="807"/>
      <c r="AB49" s="808"/>
      <c r="AC49" s="807">
        <v>15</v>
      </c>
      <c r="AD49" s="808"/>
      <c r="AE49" s="807"/>
      <c r="AF49" s="808"/>
      <c r="AG49" s="807"/>
      <c r="AH49" s="808"/>
      <c r="AI49" s="807">
        <v>15</v>
      </c>
      <c r="AJ49" s="808"/>
      <c r="AK49" s="323">
        <f t="shared" si="65"/>
        <v>30</v>
      </c>
      <c r="AL49" s="315">
        <v>0.1512</v>
      </c>
      <c r="AM49" s="316"/>
      <c r="AN49" s="809" t="s">
        <v>562</v>
      </c>
      <c r="AO49" s="810"/>
      <c r="AP49" s="813" t="s">
        <v>600</v>
      </c>
      <c r="AQ49" s="814"/>
      <c r="AR49" s="809" t="s">
        <v>562</v>
      </c>
      <c r="AS49" s="810"/>
      <c r="AT49" s="525" t="s">
        <v>724</v>
      </c>
      <c r="AU49" s="408" t="s">
        <v>633</v>
      </c>
      <c r="AV49" s="426" t="s">
        <v>725</v>
      </c>
      <c r="AW49" s="427" t="s">
        <v>705</v>
      </c>
      <c r="AX49" s="428" t="s">
        <v>703</v>
      </c>
      <c r="AY49" s="230"/>
      <c r="AZ49" s="879"/>
      <c r="BA49" s="837"/>
      <c r="BB49" s="834"/>
      <c r="BC49" s="837"/>
      <c r="BD49" s="840"/>
      <c r="BE49" s="843"/>
      <c r="BG49" s="490"/>
      <c r="BH49" s="312">
        <v>0.60000000000000009</v>
      </c>
      <c r="BI49" s="235" t="str">
        <f t="shared" ref="BI49" si="78">IF(ISERROR(IF(V47="R.INHERENTE
3","R. INHERENTE",(IF(BD47="R.RESIDUAL
3","R. RESIDUAL"," ")))),"",(IF(V47="R.INHERENTE
3","R. INHERENTE",(IF(BD47="R.RESIDUAL
3","R. RESIDUAL"," ")))))</f>
        <v xml:space="preserve"> </v>
      </c>
      <c r="BJ49" s="236" t="str">
        <f t="shared" ref="BJ49" si="79">IF(ISERROR(IF(V47="R.INHERENTE
8","R. INHERENTE",(IF(BD47="R.RESIDUAL
8","R. RESIDUAL"," ")))),"",(IF(V47="R.INHERENTE
8","R. INHERENTE",(IF(BD47="R.RESIDUAL
8","R. RESIDUAL"," ")))))</f>
        <v xml:space="preserve"> </v>
      </c>
      <c r="BK49" s="236" t="str">
        <f t="shared" ref="BK49" si="80">IF(ISERROR(IF(V47="R.INHERENTE
13","R. INHERENTE",(IF(BD47="R.RESIDUAL
13","R. RESIDUAL"," ")))),"",(IF(V47="R.INHERENTE
13","R. INHERENTE",(IF(BD47="R.RESIDUAL
13","R. RESIDUAL"," ")))))</f>
        <v xml:space="preserve"> </v>
      </c>
      <c r="BL49" s="237" t="str">
        <f t="shared" ref="BL49" si="81">IF(ISERROR(IF(V47="R.INHERENTE
18","R. INHERENTE",(IF(BD47="R.RESIDUAL
18","R. RESIDUAL"," ")))),"",(IF(V47="R.INHERENTE
18","R. INHERENTE",(IF(BD47="R.RESIDUAL
18","R. RESIDUAL"," ")))))</f>
        <v xml:space="preserve"> </v>
      </c>
      <c r="BM49" s="238" t="str">
        <f t="shared" ref="BM49" si="82">IF(ISERROR(IF(V47="R.INHERENTE
23","R. INHERENTE",(IF(BD47="R.RESIDUAL
23","R. RESIDUAL"," ")))),"",(IF(V47="R.INHERENTE
23","R. INHERENTE",(IF(BD47="R.RESIDUAL
23","R. RESIDUAL"," ")))))</f>
        <v xml:space="preserve"> </v>
      </c>
      <c r="BN49" s="234"/>
      <c r="BO49" s="895"/>
      <c r="BP49" s="855"/>
      <c r="BQ49" s="855"/>
      <c r="BR49" s="855"/>
      <c r="BS49" s="1070"/>
      <c r="BT49" s="862"/>
      <c r="BU49" s="309"/>
      <c r="BV49" s="846"/>
      <c r="BW49" s="855"/>
      <c r="BX49" s="831"/>
      <c r="BY49" s="229"/>
      <c r="BZ49" s="816"/>
      <c r="CA49" s="819"/>
      <c r="CB49" s="822"/>
      <c r="CC49" s="819"/>
      <c r="CD49" s="793"/>
      <c r="CE49" s="793"/>
      <c r="CF49" s="793"/>
      <c r="CG49" s="793"/>
      <c r="CH49" s="793"/>
      <c r="CI49" s="793"/>
      <c r="CJ49" s="793"/>
      <c r="CK49" s="793"/>
      <c r="CL49" s="793"/>
      <c r="CM49" s="793"/>
      <c r="CN49" s="793"/>
      <c r="CO49" s="793"/>
      <c r="CP49" s="793"/>
      <c r="CQ49" s="793"/>
      <c r="CR49" s="793"/>
      <c r="CS49" s="793"/>
      <c r="CT49" s="796"/>
      <c r="CU49" s="248"/>
      <c r="CV49" s="816"/>
      <c r="CW49" s="819"/>
      <c r="CX49" s="822"/>
      <c r="CY49" s="819"/>
      <c r="CZ49" s="826"/>
      <c r="DA49" s="827"/>
      <c r="DB49" s="826"/>
      <c r="DC49" s="827"/>
      <c r="DD49" s="790"/>
      <c r="DE49" s="790"/>
      <c r="DF49" s="790"/>
      <c r="DG49" s="793"/>
      <c r="DH49" s="790"/>
      <c r="DI49" s="790"/>
      <c r="DJ49" s="790"/>
      <c r="DK49" s="793"/>
      <c r="DL49" s="790"/>
      <c r="DM49" s="790"/>
      <c r="DN49" s="790"/>
      <c r="DO49" s="793"/>
      <c r="DP49" s="790"/>
      <c r="DQ49" s="790"/>
      <c r="DR49" s="790"/>
      <c r="DS49" s="790"/>
      <c r="DT49" s="796"/>
      <c r="DU49" s="245"/>
      <c r="DV49" s="799"/>
      <c r="DW49" s="802"/>
      <c r="DX49" s="799"/>
      <c r="DY49" s="805"/>
    </row>
    <row r="50" spans="2:129" ht="48.75" customHeight="1">
      <c r="B50" s="1291"/>
      <c r="C50" s="924"/>
      <c r="D50" s="927"/>
      <c r="E50" s="1800"/>
      <c r="F50" s="931"/>
      <c r="G50" s="1800"/>
      <c r="H50" s="1800"/>
      <c r="I50" s="1800"/>
      <c r="J50" s="410"/>
      <c r="K50" s="909"/>
      <c r="L50" s="1801"/>
      <c r="M50" s="918"/>
      <c r="N50" s="1800"/>
      <c r="O50" s="1802"/>
      <c r="P50" s="228"/>
      <c r="Q50" s="1803"/>
      <c r="R50" s="1800"/>
      <c r="S50" s="1800"/>
      <c r="T50" s="1800"/>
      <c r="U50" s="1800"/>
      <c r="V50" s="1802"/>
      <c r="W50" s="228"/>
      <c r="X50" s="416"/>
      <c r="Y50" s="415"/>
      <c r="Z50" s="415"/>
      <c r="AA50" s="807"/>
      <c r="AB50" s="808"/>
      <c r="AC50" s="807"/>
      <c r="AD50" s="808"/>
      <c r="AE50" s="807"/>
      <c r="AF50" s="808"/>
      <c r="AG50" s="807"/>
      <c r="AH50" s="808"/>
      <c r="AI50" s="807"/>
      <c r="AJ50" s="808"/>
      <c r="AK50" s="323"/>
      <c r="AL50" s="315"/>
      <c r="AM50" s="316"/>
      <c r="AN50" s="809" t="s">
        <v>562</v>
      </c>
      <c r="AO50" s="810"/>
      <c r="AP50" s="813" t="s">
        <v>600</v>
      </c>
      <c r="AQ50" s="814"/>
      <c r="AR50" s="809" t="s">
        <v>562</v>
      </c>
      <c r="AS50" s="810"/>
      <c r="AT50" s="420"/>
      <c r="AU50" s="408"/>
      <c r="AV50" s="426"/>
      <c r="AW50" s="427"/>
      <c r="AX50" s="428"/>
      <c r="AY50" s="230"/>
      <c r="AZ50" s="879"/>
      <c r="BA50" s="837"/>
      <c r="BB50" s="834"/>
      <c r="BC50" s="837"/>
      <c r="BD50" s="840"/>
      <c r="BE50" s="843"/>
      <c r="BG50" s="490"/>
      <c r="BH50" s="312">
        <v>0.4</v>
      </c>
      <c r="BI50" s="239" t="str">
        <f t="shared" ref="BI50" si="83">IF(ISERROR(IF(V47="R.INHERENTE
2","R. INHERENTE",(IF(BD47="R.RESIDUAL
2","R. RESIDUAL"," ")))),"",(IF(V47="R.INHERENTE
2","R. INHERENTE",(IF(BD47="R.RESIDUAL
2","R. RESIDUAL"," ")))))</f>
        <v xml:space="preserve"> </v>
      </c>
      <c r="BJ50" s="236" t="str">
        <f t="shared" ref="BJ50" si="84">IF(ISERROR(IF(V47="R.INHERENTE
7","R. INHERENTE",(IF(BD47="R.RESIDUAL
7","R. RESIDUAL"," ")))),"",(IF(V47="R.INHERENTE
7","R. INHERENTE",(IF(BD47="R.RESIDUAL
7","R. RESIDUAL"," ")))))</f>
        <v xml:space="preserve"> </v>
      </c>
      <c r="BK50" s="236" t="str">
        <f t="shared" ref="BK50" si="85">IF(ISERROR(IF(V47="R.INHERENTE
12","R. INHERENTE",(IF(BD47="R.RESIDUAL
12","R. RESIDUAL"," ")))),"",(IF(V47="R.INHERENTE
12","R. INHERENTE",(IF(BD47="R.RESIDUAL
12","R. RESIDUAL"," ")))))</f>
        <v xml:space="preserve"> </v>
      </c>
      <c r="BL50" s="237" t="str">
        <f t="shared" ref="BL50" si="86">IF(ISERROR(IF(V47="R.INHERENTE
17","R. INHERENTE",(IF(BD47="R.RESIDUAL
17","R. RESIDUAL"," ")))),"",(IF(V47="R.INHERENTE
17","R. INHERENTE",(IF(BD47="R.RESIDUAL
17","R. RESIDUAL"," ")))))</f>
        <v xml:space="preserve"> </v>
      </c>
      <c r="BM50" s="238" t="str">
        <f t="shared" ref="BM50" si="87">IF(ISERROR(IF(V47="R.INHERENTE
22","R. INHERENTE",(IF(BD47="R.RESIDUAL
22","R. RESIDUAL"," ")))),"",(IF(V47="R.INHERENTE
22","R. INHERENTE",(IF(BD47="R.RESIDUAL
22","R. RESIDUAL"," ")))))</f>
        <v xml:space="preserve"> </v>
      </c>
      <c r="BN50" s="234"/>
      <c r="BO50" s="895"/>
      <c r="BP50" s="855"/>
      <c r="BQ50" s="855"/>
      <c r="BR50" s="855"/>
      <c r="BS50" s="1070"/>
      <c r="BT50" s="862"/>
      <c r="BU50" s="309"/>
      <c r="BV50" s="846"/>
      <c r="BW50" s="855"/>
      <c r="BX50" s="831"/>
      <c r="BY50" s="229"/>
      <c r="BZ50" s="816"/>
      <c r="CA50" s="819"/>
      <c r="CB50" s="822"/>
      <c r="CC50" s="819"/>
      <c r="CD50" s="793"/>
      <c r="CE50" s="793"/>
      <c r="CF50" s="793"/>
      <c r="CG50" s="793"/>
      <c r="CH50" s="793"/>
      <c r="CI50" s="793"/>
      <c r="CJ50" s="793"/>
      <c r="CK50" s="793"/>
      <c r="CL50" s="793"/>
      <c r="CM50" s="793"/>
      <c r="CN50" s="793"/>
      <c r="CO50" s="793"/>
      <c r="CP50" s="793"/>
      <c r="CQ50" s="793"/>
      <c r="CR50" s="793"/>
      <c r="CS50" s="793"/>
      <c r="CT50" s="796"/>
      <c r="CU50" s="248"/>
      <c r="CV50" s="816"/>
      <c r="CW50" s="819"/>
      <c r="CX50" s="822"/>
      <c r="CY50" s="819"/>
      <c r="CZ50" s="826"/>
      <c r="DA50" s="827"/>
      <c r="DB50" s="826"/>
      <c r="DC50" s="827"/>
      <c r="DD50" s="790"/>
      <c r="DE50" s="790"/>
      <c r="DF50" s="790"/>
      <c r="DG50" s="793"/>
      <c r="DH50" s="790"/>
      <c r="DI50" s="790"/>
      <c r="DJ50" s="790"/>
      <c r="DK50" s="793"/>
      <c r="DL50" s="790"/>
      <c r="DM50" s="790"/>
      <c r="DN50" s="790"/>
      <c r="DO50" s="793"/>
      <c r="DP50" s="790"/>
      <c r="DQ50" s="790"/>
      <c r="DR50" s="790"/>
      <c r="DS50" s="790"/>
      <c r="DT50" s="796"/>
      <c r="DU50" s="245"/>
      <c r="DV50" s="799"/>
      <c r="DW50" s="802"/>
      <c r="DX50" s="799"/>
      <c r="DY50" s="805"/>
    </row>
    <row r="51" spans="2:129" ht="48.75" customHeight="1">
      <c r="B51" s="1292"/>
      <c r="C51" s="925"/>
      <c r="D51" s="928"/>
      <c r="E51" s="1805"/>
      <c r="F51" s="932"/>
      <c r="G51" s="1805"/>
      <c r="H51" s="1805"/>
      <c r="I51" s="1805"/>
      <c r="J51" s="411"/>
      <c r="K51" s="910"/>
      <c r="L51" s="1806"/>
      <c r="M51" s="919"/>
      <c r="N51" s="1805"/>
      <c r="O51" s="1807"/>
      <c r="P51" s="228"/>
      <c r="Q51" s="1808"/>
      <c r="R51" s="1805"/>
      <c r="S51" s="1805"/>
      <c r="T51" s="1805"/>
      <c r="U51" s="1805"/>
      <c r="V51" s="1807"/>
      <c r="W51" s="228"/>
      <c r="X51" s="417"/>
      <c r="Y51" s="418"/>
      <c r="Z51" s="418"/>
      <c r="AA51" s="848"/>
      <c r="AB51" s="849"/>
      <c r="AC51" s="848"/>
      <c r="AD51" s="849"/>
      <c r="AE51" s="848"/>
      <c r="AF51" s="849"/>
      <c r="AG51" s="848"/>
      <c r="AH51" s="849"/>
      <c r="AI51" s="848"/>
      <c r="AJ51" s="849"/>
      <c r="AK51" s="324">
        <f t="shared" ref="AK47:AK51" si="88">AA51+AC51+AE51+AG51+AI51</f>
        <v>0</v>
      </c>
      <c r="AL51" s="317"/>
      <c r="AM51" s="318">
        <v>0.8</v>
      </c>
      <c r="AN51" s="850"/>
      <c r="AO51" s="851"/>
      <c r="AP51" s="852"/>
      <c r="AQ51" s="853"/>
      <c r="AR51" s="850"/>
      <c r="AS51" s="851"/>
      <c r="AT51" s="421"/>
      <c r="AU51" s="422"/>
      <c r="AV51" s="429"/>
      <c r="AW51" s="430"/>
      <c r="AX51" s="431"/>
      <c r="AY51" s="230"/>
      <c r="AZ51" s="880"/>
      <c r="BA51" s="838"/>
      <c r="BB51" s="835"/>
      <c r="BC51" s="838"/>
      <c r="BD51" s="841"/>
      <c r="BE51" s="844"/>
      <c r="BG51" s="490"/>
      <c r="BH51" s="313">
        <v>0.2</v>
      </c>
      <c r="BI51" s="240" t="str">
        <f t="shared" ref="BI51" si="89">IF(ISERROR(IF(V47="R.INHERENTE
1","R. INHERENTE",(IF(BD47="R.RESIDUAL
1","R. RESIDUAL"," ")))),"",(IF(V47="R.INHERENTE
1","R. INHERENTE",(IF(BD47="R.RESIDUAL
1","R. RESIDUAL"," ")))))</f>
        <v xml:space="preserve"> </v>
      </c>
      <c r="BJ51" s="241" t="str">
        <f t="shared" ref="BJ51" si="90">IF(ISERROR(IF(V47="R.INHERENTE
6","R. INHERENTE",(IF(BD47="R.RESIDUAL
6","R. RESIDUAL"," ")))),"",(IF(V47="R.INHERENTE
6","R. INHERENTE",(IF(BD47="R.RESIDUAL
6","R. RESIDUAL"," ")))))</f>
        <v xml:space="preserve"> </v>
      </c>
      <c r="BK51" s="242" t="str">
        <f t="shared" ref="BK51" si="91">IF(ISERROR(IF(V47="R.INHERENTE
11","R. INHERENTE",(IF(BD47="R.RESIDUAL
11","R. RESIDUAL"," ")))),"",(IF(V47="R.INHERENTE
11","R. INHERENTE",(IF(BD47="R.RESIDUAL
11","R. RESIDUAL"," ")))))</f>
        <v xml:space="preserve"> </v>
      </c>
      <c r="BL51" s="243" t="str">
        <f t="shared" ref="BL51" si="92">IF(ISERROR(IF(V47="R.INHERENTE
16","R. INHERENTE",(IF(BD47="R.RESIDUAL
16","R. RESIDUAL"," ")))),"",(IF(V47="R.INHERENTE
16","R. INHERENTE",(IF(BD47="R.RESIDUAL
16","R. RESIDUAL"," ")))))</f>
        <v>R. RESIDUAL</v>
      </c>
      <c r="BM51" s="244" t="str">
        <f t="shared" ref="BM51" si="93">IF(ISERROR(IF(V47="R.INHERENTE
21","R. INHERENTE",(IF(BD47="R.RESIDUAL
21","R. RESIDUAL"," ")))),"",(IF(V47="R.INHERENTE
21","R. INHERENTE",(IF(BD47="R.RESIDUAL
21","R. RESIDUAL"," ")))))</f>
        <v xml:space="preserve"> </v>
      </c>
      <c r="BN51" s="234"/>
      <c r="BO51" s="896"/>
      <c r="BP51" s="856"/>
      <c r="BQ51" s="856"/>
      <c r="BR51" s="856"/>
      <c r="BS51" s="1071"/>
      <c r="BT51" s="863"/>
      <c r="BU51" s="309"/>
      <c r="BV51" s="847"/>
      <c r="BW51" s="856"/>
      <c r="BX51" s="832"/>
      <c r="BY51" s="229"/>
      <c r="BZ51" s="817"/>
      <c r="CA51" s="820"/>
      <c r="CB51" s="823"/>
      <c r="CC51" s="820"/>
      <c r="CD51" s="794"/>
      <c r="CE51" s="794"/>
      <c r="CF51" s="794"/>
      <c r="CG51" s="794"/>
      <c r="CH51" s="794"/>
      <c r="CI51" s="794"/>
      <c r="CJ51" s="794"/>
      <c r="CK51" s="794"/>
      <c r="CL51" s="794"/>
      <c r="CM51" s="794"/>
      <c r="CN51" s="794"/>
      <c r="CO51" s="794"/>
      <c r="CP51" s="794"/>
      <c r="CQ51" s="794"/>
      <c r="CR51" s="794"/>
      <c r="CS51" s="794"/>
      <c r="CT51" s="797"/>
      <c r="CU51" s="248"/>
      <c r="CV51" s="817"/>
      <c r="CW51" s="820"/>
      <c r="CX51" s="823"/>
      <c r="CY51" s="820"/>
      <c r="CZ51" s="828"/>
      <c r="DA51" s="829"/>
      <c r="DB51" s="828"/>
      <c r="DC51" s="829"/>
      <c r="DD51" s="791"/>
      <c r="DE51" s="791"/>
      <c r="DF51" s="791"/>
      <c r="DG51" s="794"/>
      <c r="DH51" s="791"/>
      <c r="DI51" s="791"/>
      <c r="DJ51" s="791"/>
      <c r="DK51" s="794"/>
      <c r="DL51" s="791"/>
      <c r="DM51" s="791"/>
      <c r="DN51" s="791"/>
      <c r="DO51" s="794"/>
      <c r="DP51" s="791"/>
      <c r="DQ51" s="791"/>
      <c r="DR51" s="791"/>
      <c r="DS51" s="791"/>
      <c r="DT51" s="797"/>
      <c r="DU51" s="245"/>
      <c r="DV51" s="800"/>
      <c r="DW51" s="803"/>
      <c r="DX51" s="800"/>
      <c r="DY51" s="806"/>
    </row>
    <row r="52" spans="2:129" ht="4.5" customHeight="1">
      <c r="C52" s="311">
        <v>7</v>
      </c>
      <c r="BI52" s="321">
        <v>0.2</v>
      </c>
      <c r="BJ52" s="322">
        <v>0.4</v>
      </c>
      <c r="BK52" s="322">
        <v>0.60000000000000009</v>
      </c>
      <c r="BL52" s="322">
        <v>0.8</v>
      </c>
      <c r="BM52" s="322">
        <v>1</v>
      </c>
    </row>
    <row r="53" spans="2:129" ht="48.75" customHeight="1">
      <c r="B53" s="1290" t="s">
        <v>692</v>
      </c>
      <c r="C53" s="923">
        <v>7</v>
      </c>
      <c r="D53" s="926" t="s">
        <v>585</v>
      </c>
      <c r="E53" s="929" t="s">
        <v>693</v>
      </c>
      <c r="F53" s="930" t="s">
        <v>694</v>
      </c>
      <c r="G53" s="907" t="s">
        <v>588</v>
      </c>
      <c r="H53" s="948" t="s">
        <v>589</v>
      </c>
      <c r="I53" s="949" t="s">
        <v>714</v>
      </c>
      <c r="J53" s="409" t="s">
        <v>726</v>
      </c>
      <c r="K53" s="908" t="s">
        <v>727</v>
      </c>
      <c r="L53" s="950" t="str">
        <f>IF(H53="","",(CONCATENATE("Posibilidad de afectación ",H53," ",I53," ",J53," ",J54," ",J55," ",J56," ",J57)))</f>
        <v xml:space="preserve">Posibilidad de afectación económica y reputacional debido a fallas en la debida diligencia y conocimiento de contrapartes (PEP, beneficiario final, actividad económica), asociadas a riesgos de LA/FT/FPADM.    </v>
      </c>
      <c r="M53" s="917" t="s">
        <v>593</v>
      </c>
      <c r="N53" s="951" t="s">
        <v>698</v>
      </c>
      <c r="O53" s="864" t="s">
        <v>595</v>
      </c>
      <c r="P53" s="228"/>
      <c r="Q53" s="865" t="s">
        <v>630</v>
      </c>
      <c r="R53" s="866">
        <f>IF(ISERROR(VLOOKUP($Q53,Listas!$E$20:$F$24,2,FALSE)),"",(VLOOKUP($Q53,Listas!$E$20:$F$24,2,FALSE)))</f>
        <v>1</v>
      </c>
      <c r="S53" s="867" t="str">
        <f>IF(ISERROR(VLOOKUP($R53,Listas!$E$3:$F$7,2,FALSE)),"",(VLOOKUP($R53,Listas!$E$3:$F$7,2,FALSE)))</f>
        <v xml:space="preserve">MUY ALTA </v>
      </c>
      <c r="T53" s="868" t="s">
        <v>597</v>
      </c>
      <c r="U53" s="867">
        <f>IF(ISERROR(VLOOKUP($T53,Listas!$E$28:$F$35,2,FALSE)),"",(VLOOKUP($T53,Listas!$E$28:$F$35,2,FALSE)))</f>
        <v>1</v>
      </c>
      <c r="V53" s="869" t="str">
        <f>IF(R53="","",(CONCATENATE("R.INHERENTE
",(IF(AND($R53=0.2,$U53=0.2),1,(IF(AND($R53=0.2,$U53=0.4),6,(IF(AND($R53=0.2,$U53=0.6),11,(IF(AND($R53=0.2,$U53=0.8),16,(IF(AND($R53=0.2,$U53=1),21,(IF(AND($R53=0.4,$U53=0.2),2,(IF(AND($R53=0.4,$U53=0.4),7,(IF(AND($R53=0.4,$U53=0.6),12,(IF(AND($R53=0.4,$U53=0.8),17,(IF(AND($R53=0.4,$U53=1),22,(IF(AND($R53=0.6,$U53=0.2),3,(IF(AND($R53=0.6,$U53=0.4),8,(IF(AND($R53=0.6,$U53=0.6),13,(IF(AND($R53=0.6,$U53=0.8),18,(IF(AND($R53=0.6,$U53=1),23,(IF(AND($R53=0.8,$U53=0.2),4,(IF(AND($R53=0.8,$U53=0.4),9,(IF(AND($R53=0.8,$U53=0.6),14,(IF(AND($R53=0.8,$U53=0.8),19,(IF(AND($R53=0.8,$U53=1),24,(IF(AND($R53=1,$U53=0.2),5,(IF(AND($R53=1,$U53=0.4),10,(IF(AND($R53=1,$U53=0.6),15,(IF(AND($R53=1,$U53=0.8),20,(IF(AND($R53=1,$U53=1),25,"")))))))))))))))))))))))))))))))))))))))))))))))))))))</f>
        <v>R.INHERENTE
25</v>
      </c>
      <c r="W53" s="228">
        <f>+VLOOKUP($V53,Listas!$D$112:$E$136,2,FALSE)</f>
        <v>25</v>
      </c>
      <c r="X53" s="479" t="s">
        <v>728</v>
      </c>
      <c r="Y53" s="413" t="s">
        <v>599</v>
      </c>
      <c r="Z53" s="413"/>
      <c r="AA53" s="870">
        <v>25</v>
      </c>
      <c r="AB53" s="871"/>
      <c r="AC53" s="870"/>
      <c r="AD53" s="871"/>
      <c r="AE53" s="870"/>
      <c r="AF53" s="871"/>
      <c r="AG53" s="870"/>
      <c r="AH53" s="871"/>
      <c r="AI53" s="870">
        <v>15</v>
      </c>
      <c r="AJ53" s="871"/>
      <c r="AK53" s="340">
        <f t="shared" ref="AK53:AK57" si="94">AA53+AC53+AE53+AG53+AI53</f>
        <v>40</v>
      </c>
      <c r="AL53" s="319">
        <v>0.6</v>
      </c>
      <c r="AM53" s="320"/>
      <c r="AN53" s="872" t="s">
        <v>562</v>
      </c>
      <c r="AO53" s="873"/>
      <c r="AP53" s="993" t="s">
        <v>600</v>
      </c>
      <c r="AQ53" s="994"/>
      <c r="AR53" s="872" t="s">
        <v>562</v>
      </c>
      <c r="AS53" s="873"/>
      <c r="AT53" s="419" t="s">
        <v>729</v>
      </c>
      <c r="AU53" s="407" t="s">
        <v>633</v>
      </c>
      <c r="AV53" s="480" t="s">
        <v>730</v>
      </c>
      <c r="AW53" s="424" t="s">
        <v>705</v>
      </c>
      <c r="AX53" s="428" t="s">
        <v>703</v>
      </c>
      <c r="AY53" s="247">
        <f>+(IF(AND($AZ53&gt;0,$AZ53&lt;=0.2),0.2,(IF(AND($AZ53&gt;0.2,$AZ53&lt;=0.4),0.4,(IF(AND($AZ53&gt;0.4,$AZ53&lt;=0.6),0.6,(IF(AND($AZ53&gt;0.6,$AZ53&lt;=0.8),0.8,(IF($AZ53&gt;0.8,1,""))))))))))</f>
        <v>0.4</v>
      </c>
      <c r="AZ53" s="878">
        <f t="shared" ref="AZ53" si="95">+MIN(AL53:AL57)</f>
        <v>0.36</v>
      </c>
      <c r="BA53" s="836" t="str">
        <f>+(IF($AY53=0.2,"MUY BAJA",(IF($AY53=0.4,"BAJA",(IF($AY53=0.6,"MEDIA",(IF($AY53=0.8,"ALTA",(IF($AY53=1,"MUY ALTA",""))))))))))</f>
        <v>BAJA</v>
      </c>
      <c r="BB53" s="833">
        <f t="shared" ref="BB53" si="96">+MIN(AM53:AM57)</f>
        <v>0.6</v>
      </c>
      <c r="BC53" s="836" t="str">
        <f>+(IF($BF53=0.2,"MUY BAJA",(IF($BF53=0.4,"BAJA",(IF($BF53=0.6,"MEDIA",(IF($BF53=0.8,"ALTA",(IF($BF53=1,"MUY ALTA",""))))))))))</f>
        <v>MEDIA</v>
      </c>
      <c r="BD53" s="839" t="str">
        <f>IF($AY53="","",(CONCATENATE("R.RESIDUAL
",(IF(AND($AY53=0.2,$BF53=0.2),1,(IF(AND($AY53=0.2,$BF53=0.4),6,(IF(AND($AY53=0.2,$BF53=0.6),11,(IF(AND($AY53=0.2,$BF53=0.8),16,(IF(AND($AY53=0.2,$BF53=1),21,(IF(AND($AY53=0.4,$BF53=0.2),2,(IF(AND($AY53=0.4,$BF53=0.4),7,(IF(AND($AY53=0.4,$BF53=0.6),12,(IF(AND($AY53=0.4,$BF53=0.8),17,(IF(AND($AY53=0.4,$BF53=1),22,(IF(AND($AY53=0.6,$BF53=0.2),3,(IF(AND($AY53=0.6,$BF53=0.4),8,(IF(AND($AY53=0.6,$BF53=0.6),13,(IF(AND($AY53=0.6,$BF53=0.8),18,(IF(AND($AY53=0.6,$BF53=1),23,(IF(AND($AY53=0.8,$BF53=0.2),4,(IF(AND($AY53=0.8,$BF53=0.4),9,(IF(AND($AY53=0.8,$BF53=0.6),14,(IF(AND($AY53=0.8,$BF53=0.8),19,(IF(AND($AY53=0.8,$BF53=1),24,(IF(AND($AY53=1,$BF53=0.2),5,(IF(AND($AY53=1,$BF53=0.4),10,(IF(AND($AY53=1,$BF53=0.6),15,(IF(AND($AY53=1,$BF53=0.8),20,(IF(AND($AY53=1,$BF53=1),25,"")))))))))))))))))))))))))))))))))))))))))))))))))))))</f>
        <v>R.RESIDUAL
12</v>
      </c>
      <c r="BE53" s="842" t="s">
        <v>606</v>
      </c>
      <c r="BF53" s="247">
        <f>+(IF(AND($BB53&gt;0,$BB53&lt;=0.2),0.2,(IF(AND($BB53&gt;0.2,$BB53&lt;=0.4),0.4,(IF(AND($BB53&gt;0.4,$BB53&lt;=0.6),0.6,(IF(AND($BB53&gt;0.6,$BB53&lt;=0.8),0.8,(IF($BB53&gt;0.8,1,""))))))))))</f>
        <v>0.6</v>
      </c>
      <c r="BG53" s="230">
        <f>+VLOOKUP($BD53,Listas!$F$112:$G$136,2,FALSE)</f>
        <v>12</v>
      </c>
      <c r="BH53" s="312">
        <v>1</v>
      </c>
      <c r="BI53" s="231" t="str">
        <f t="shared" ref="BI53" si="97">IF(ISERROR(IF(V53="R.INHERENTE
5","R. INHERENTE",(IF(BD53="R.RESIDUAL
5","R. RESIDUAL"," ")))),"",(IF(V53="R.INHERENTE
5","R. INHERENTE",(IF(BD53="R.RESIDUAL
5","R. RESIDUAL"," ")))))</f>
        <v xml:space="preserve"> </v>
      </c>
      <c r="BJ53" s="232" t="str">
        <f t="shared" ref="BJ53" si="98">IF(ISERROR(IF(V53="R.INHERENTE
10","R. INHERENTE",(IF(BD53="R.RESIDUAL
10","R. RESIDUAL"," ")))),"",(IF(V53="R.INHERENTE
10","R. INHERENTE",(IF(BD53="R.RESIDUAL
10","R. RESIDUAL"," ")))))</f>
        <v xml:space="preserve"> </v>
      </c>
      <c r="BK53" s="232" t="str">
        <f t="shared" ref="BK53" si="99">IF(ISERROR(IF(V53="R.INHERENTE
15","R. INHERENTE",(IF(BD53="R.RESIDUAL
15","R. RESIDUAL"," ")))),"",(IF(V53="R.INHERENTE
15","R. INHERENTE",(IF(BD53="R.RESIDUAL
15","R. RESIDUAL"," ")))))</f>
        <v xml:space="preserve"> </v>
      </c>
      <c r="BL53" s="232" t="str">
        <f t="shared" ref="BL53" si="100">IF(ISERROR(IF(V53="R.INHERENTE
20","R. INHERENTE",(IF(BD53="R.RESIDUAL
20","R. RESIDUAL"," ")))),"",(IF(V53="R.INHERENTE
20","R. INHERENTE",(IF(BD53="R.RESIDUAL
20","R. RESIDUAL"," ")))))</f>
        <v xml:space="preserve"> </v>
      </c>
      <c r="BM53" s="233" t="str">
        <f t="shared" ref="BM53" si="101">IF(ISERROR(IF(V53="R.INHERENTE
25","R. INHERENTE",(IF(BD53="R.RESIDUAL
25","R. RESIDUAL"," ")))),"",(IF(V53="R.INHERENTE
25","R. INHERENTE",(IF(BD53="R.RESIDUAL
25","R. RESIDUAL"," ")))))</f>
        <v>R. INHERENTE</v>
      </c>
      <c r="BN53" s="234"/>
      <c r="BO53" s="845" t="s">
        <v>731</v>
      </c>
      <c r="BP53" s="854" t="s">
        <v>703</v>
      </c>
      <c r="BQ53" s="857">
        <v>46023</v>
      </c>
      <c r="BR53" s="857">
        <v>46357</v>
      </c>
      <c r="BS53" s="1069" t="s">
        <v>706</v>
      </c>
      <c r="BT53" s="861" t="s">
        <v>610</v>
      </c>
      <c r="BU53" s="309"/>
      <c r="BV53" s="845" t="s">
        <v>732</v>
      </c>
      <c r="BW53" s="854" t="s">
        <v>721</v>
      </c>
      <c r="BX53" s="830" t="s">
        <v>705</v>
      </c>
      <c r="BY53" s="229"/>
      <c r="BZ53" s="815" t="s">
        <v>614</v>
      </c>
      <c r="CA53" s="818" t="s">
        <v>615</v>
      </c>
      <c r="CB53" s="821" t="s">
        <v>616</v>
      </c>
      <c r="CC53" s="818" t="s">
        <v>617</v>
      </c>
      <c r="CD53" s="792"/>
      <c r="CE53" s="792"/>
      <c r="CF53" s="792"/>
      <c r="CG53" s="792"/>
      <c r="CH53" s="792"/>
      <c r="CI53" s="792"/>
      <c r="CJ53" s="792"/>
      <c r="CK53" s="792"/>
      <c r="CL53" s="792"/>
      <c r="CM53" s="792"/>
      <c r="CN53" s="792"/>
      <c r="CO53" s="792"/>
      <c r="CP53" s="792"/>
      <c r="CQ53" s="792"/>
      <c r="CR53" s="792"/>
      <c r="CS53" s="792"/>
      <c r="CT53" s="795" t="s">
        <v>618</v>
      </c>
      <c r="CU53" s="248"/>
      <c r="CV53" s="815" t="s">
        <v>614</v>
      </c>
      <c r="CW53" s="818" t="s">
        <v>615</v>
      </c>
      <c r="CX53" s="821" t="s">
        <v>616</v>
      </c>
      <c r="CY53" s="818" t="s">
        <v>617</v>
      </c>
      <c r="CZ53" s="824"/>
      <c r="DA53" s="825"/>
      <c r="DB53" s="824"/>
      <c r="DC53" s="825"/>
      <c r="DD53" s="789"/>
      <c r="DE53" s="789"/>
      <c r="DF53" s="789"/>
      <c r="DG53" s="792"/>
      <c r="DH53" s="789"/>
      <c r="DI53" s="789"/>
      <c r="DJ53" s="789"/>
      <c r="DK53" s="792"/>
      <c r="DL53" s="789"/>
      <c r="DM53" s="789"/>
      <c r="DN53" s="789"/>
      <c r="DO53" s="792"/>
      <c r="DP53" s="789"/>
      <c r="DQ53" s="789"/>
      <c r="DR53" s="789"/>
      <c r="DS53" s="789"/>
      <c r="DT53" s="795" t="s">
        <v>619</v>
      </c>
      <c r="DU53" s="245"/>
      <c r="DV53" s="798"/>
      <c r="DW53" s="801"/>
      <c r="DX53" s="798"/>
      <c r="DY53" s="804"/>
    </row>
    <row r="54" spans="2:129" ht="48.75" customHeight="1">
      <c r="B54" s="1291"/>
      <c r="C54" s="924"/>
      <c r="D54" s="927"/>
      <c r="E54" s="1800"/>
      <c r="F54" s="931"/>
      <c r="G54" s="1800"/>
      <c r="H54" s="1800"/>
      <c r="I54" s="1800"/>
      <c r="J54" s="410"/>
      <c r="K54" s="909"/>
      <c r="L54" s="1801"/>
      <c r="M54" s="918"/>
      <c r="N54" s="1800"/>
      <c r="O54" s="1802"/>
      <c r="P54" s="228"/>
      <c r="Q54" s="1803"/>
      <c r="R54" s="1800"/>
      <c r="S54" s="1800"/>
      <c r="T54" s="1800"/>
      <c r="U54" s="1800"/>
      <c r="V54" s="1802"/>
      <c r="W54" s="228"/>
      <c r="X54" s="416" t="s">
        <v>733</v>
      </c>
      <c r="Y54" s="415" t="s">
        <v>599</v>
      </c>
      <c r="Z54" s="415"/>
      <c r="AA54" s="807">
        <v>25</v>
      </c>
      <c r="AB54" s="808"/>
      <c r="AC54" s="807"/>
      <c r="AD54" s="808"/>
      <c r="AE54" s="807"/>
      <c r="AF54" s="808"/>
      <c r="AG54" s="807"/>
      <c r="AH54" s="808"/>
      <c r="AI54" s="807">
        <v>15</v>
      </c>
      <c r="AJ54" s="808"/>
      <c r="AK54" s="323">
        <f t="shared" si="94"/>
        <v>40</v>
      </c>
      <c r="AL54" s="315">
        <v>0.36</v>
      </c>
      <c r="AM54" s="316"/>
      <c r="AN54" s="809" t="s">
        <v>562</v>
      </c>
      <c r="AO54" s="810"/>
      <c r="AP54" s="813" t="s">
        <v>600</v>
      </c>
      <c r="AQ54" s="814"/>
      <c r="AR54" s="809" t="s">
        <v>562</v>
      </c>
      <c r="AS54" s="810"/>
      <c r="AT54" s="420" t="s">
        <v>734</v>
      </c>
      <c r="AU54" s="408" t="s">
        <v>710</v>
      </c>
      <c r="AV54" s="426" t="s">
        <v>735</v>
      </c>
      <c r="AW54" s="424" t="s">
        <v>705</v>
      </c>
      <c r="AX54" s="428" t="s">
        <v>703</v>
      </c>
      <c r="AY54" s="230"/>
      <c r="AZ54" s="879"/>
      <c r="BA54" s="837"/>
      <c r="BB54" s="834"/>
      <c r="BC54" s="837"/>
      <c r="BD54" s="840"/>
      <c r="BE54" s="843"/>
      <c r="BG54" s="490"/>
      <c r="BH54" s="312">
        <v>0.8</v>
      </c>
      <c r="BI54" s="235" t="str">
        <f t="shared" ref="BI54" si="102">IF(ISERROR(IF(V53="R.INHERENTE
4","R. INHERENTE",(IF(BD53="R.RESIDUAL
4","R. RESIDUAL"," ")))),"",(IF(V53="R.INHERENTE
4","R. INHERENTE",(IF(BD53="R.RESIDUAL
4","R. RESIDUAL"," ")))))</f>
        <v xml:space="preserve"> </v>
      </c>
      <c r="BJ54" s="236" t="str">
        <f t="shared" ref="BJ54" si="103">IF(ISERROR(IF(V53="R.INHERENTE
9","R. INHERENTE",(IF(BD53="R.RESIDUAL
9","R. RESIDUAL"," ")))),"",(IF(V53="R.INHERENTE
9","R. INHERENTE",(IF(BD53="R.RESIDUAL
9","R. RESIDUAL"," ")))))</f>
        <v xml:space="preserve"> </v>
      </c>
      <c r="BK54" s="237" t="str">
        <f t="shared" ref="BK54" si="104">IF(ISERROR(IF(V53="R.INHERENTE
14","R. INHERENTE",(IF(BD53="R.RESIDUAL
14","R. RESIDUAL"," ")))),"",(IF(V53="R.INHERENTE
14","R. INHERENTE",(IF(BD53="R.RESIDUAL
14","R. RESIDUAL"," ")))))</f>
        <v xml:space="preserve"> </v>
      </c>
      <c r="BL54" s="237" t="str">
        <f t="shared" ref="BL54" si="105">IF(ISERROR(IF(V53="R.INHERENTE
19","R. INHERENTE",(IF(BD53="R.RESIDUAL
19","R. RESIDUAL"," ")))),"",(IF(V53="R.INHERENTE
19","R. INHERENTE",(IF(BD53="R.RESIDUAL
19","R. RESIDUAL"," ")))))</f>
        <v xml:space="preserve"> </v>
      </c>
      <c r="BM54" s="238" t="str">
        <f t="shared" ref="BM54" si="106">IF(ISERROR(IF(V53="R.INHERENTE
24","R. INHERENTE",(IF(BD53="R.RESIDUAL
24","R. RESIDUAL"," ")))),"",(IF(V53="R.INHERENTE
24","R. INHERENTE",(IF(BD53="R.RESIDUAL
24","R. RESIDUAL"," ")))))</f>
        <v xml:space="preserve"> </v>
      </c>
      <c r="BN54" s="234"/>
      <c r="BO54" s="895"/>
      <c r="BP54" s="855"/>
      <c r="BQ54" s="855"/>
      <c r="BR54" s="855"/>
      <c r="BS54" s="1070"/>
      <c r="BT54" s="862"/>
      <c r="BU54" s="309"/>
      <c r="BV54" s="846"/>
      <c r="BW54" s="855"/>
      <c r="BX54" s="831"/>
      <c r="BY54" s="229"/>
      <c r="BZ54" s="816"/>
      <c r="CA54" s="819"/>
      <c r="CB54" s="822"/>
      <c r="CC54" s="819"/>
      <c r="CD54" s="793"/>
      <c r="CE54" s="793"/>
      <c r="CF54" s="793"/>
      <c r="CG54" s="793"/>
      <c r="CH54" s="793"/>
      <c r="CI54" s="793"/>
      <c r="CJ54" s="793"/>
      <c r="CK54" s="793"/>
      <c r="CL54" s="793"/>
      <c r="CM54" s="793"/>
      <c r="CN54" s="793"/>
      <c r="CO54" s="793"/>
      <c r="CP54" s="793"/>
      <c r="CQ54" s="793"/>
      <c r="CR54" s="793"/>
      <c r="CS54" s="793"/>
      <c r="CT54" s="796"/>
      <c r="CU54" s="248"/>
      <c r="CV54" s="816"/>
      <c r="CW54" s="819"/>
      <c r="CX54" s="822"/>
      <c r="CY54" s="819"/>
      <c r="CZ54" s="826"/>
      <c r="DA54" s="827"/>
      <c r="DB54" s="826"/>
      <c r="DC54" s="827"/>
      <c r="DD54" s="790"/>
      <c r="DE54" s="790"/>
      <c r="DF54" s="790"/>
      <c r="DG54" s="793"/>
      <c r="DH54" s="790"/>
      <c r="DI54" s="790"/>
      <c r="DJ54" s="790"/>
      <c r="DK54" s="793"/>
      <c r="DL54" s="790"/>
      <c r="DM54" s="790"/>
      <c r="DN54" s="790"/>
      <c r="DO54" s="793"/>
      <c r="DP54" s="790"/>
      <c r="DQ54" s="790"/>
      <c r="DR54" s="790"/>
      <c r="DS54" s="790"/>
      <c r="DT54" s="796"/>
      <c r="DU54" s="245"/>
      <c r="DV54" s="799"/>
      <c r="DW54" s="802"/>
      <c r="DX54" s="799"/>
      <c r="DY54" s="805"/>
    </row>
    <row r="55" spans="2:129" ht="48.75" customHeight="1">
      <c r="B55" s="1291"/>
      <c r="C55" s="924"/>
      <c r="D55" s="927"/>
      <c r="E55" s="1800"/>
      <c r="F55" s="931"/>
      <c r="G55" s="1800"/>
      <c r="H55" s="1800"/>
      <c r="I55" s="1800"/>
      <c r="J55" s="410"/>
      <c r="K55" s="909"/>
      <c r="L55" s="1801"/>
      <c r="M55" s="918"/>
      <c r="N55" s="1800"/>
      <c r="O55" s="1802"/>
      <c r="P55" s="228"/>
      <c r="Q55" s="1803"/>
      <c r="R55" s="1800"/>
      <c r="S55" s="1800"/>
      <c r="T55" s="1800"/>
      <c r="U55" s="1800"/>
      <c r="V55" s="1802"/>
      <c r="W55" s="228"/>
      <c r="X55" s="414"/>
      <c r="Y55" s="415"/>
      <c r="Z55" s="415"/>
      <c r="AA55" s="807"/>
      <c r="AB55" s="808"/>
      <c r="AC55" s="807"/>
      <c r="AD55" s="808"/>
      <c r="AE55" s="807"/>
      <c r="AF55" s="808"/>
      <c r="AG55" s="807"/>
      <c r="AH55" s="808"/>
      <c r="AI55" s="807"/>
      <c r="AJ55" s="808"/>
      <c r="AK55" s="323">
        <f t="shared" si="94"/>
        <v>0</v>
      </c>
      <c r="AL55" s="315"/>
      <c r="AM55" s="316">
        <v>0.6</v>
      </c>
      <c r="AN55" s="809"/>
      <c r="AO55" s="810"/>
      <c r="AP55" s="813"/>
      <c r="AQ55" s="814"/>
      <c r="AR55" s="809"/>
      <c r="AS55" s="810"/>
      <c r="AT55" s="420"/>
      <c r="AU55" s="408"/>
      <c r="AV55" s="426"/>
      <c r="AW55" s="427"/>
      <c r="AX55" s="428"/>
      <c r="AY55" s="230"/>
      <c r="AZ55" s="879"/>
      <c r="BA55" s="837"/>
      <c r="BB55" s="834"/>
      <c r="BC55" s="837"/>
      <c r="BD55" s="840"/>
      <c r="BE55" s="843"/>
      <c r="BG55" s="490"/>
      <c r="BH55" s="312">
        <v>0.60000000000000009</v>
      </c>
      <c r="BI55" s="235" t="str">
        <f t="shared" ref="BI55" si="107">IF(ISERROR(IF(V53="R.INHERENTE
3","R. INHERENTE",(IF(BD53="R.RESIDUAL
3","R. RESIDUAL"," ")))),"",(IF(V53="R.INHERENTE
3","R. INHERENTE",(IF(BD53="R.RESIDUAL
3","R. RESIDUAL"," ")))))</f>
        <v xml:space="preserve"> </v>
      </c>
      <c r="BJ55" s="236" t="str">
        <f t="shared" ref="BJ55" si="108">IF(ISERROR(IF(V53="R.INHERENTE
8","R. INHERENTE",(IF(BD53="R.RESIDUAL
8","R. RESIDUAL"," ")))),"",(IF(V53="R.INHERENTE
8","R. INHERENTE",(IF(BD53="R.RESIDUAL
8","R. RESIDUAL"," ")))))</f>
        <v xml:space="preserve"> </v>
      </c>
      <c r="BK55" s="236" t="str">
        <f t="shared" ref="BK55" si="109">IF(ISERROR(IF(V53="R.INHERENTE
13","R. INHERENTE",(IF(BD53="R.RESIDUAL
13","R. RESIDUAL"," ")))),"",(IF(V53="R.INHERENTE
13","R. INHERENTE",(IF(BD53="R.RESIDUAL
13","R. RESIDUAL"," ")))))</f>
        <v xml:space="preserve"> </v>
      </c>
      <c r="BL55" s="237" t="str">
        <f t="shared" ref="BL55" si="110">IF(ISERROR(IF(V53="R.INHERENTE
18","R. INHERENTE",(IF(BD53="R.RESIDUAL
18","R. RESIDUAL"," ")))),"",(IF(V53="R.INHERENTE
18","R. INHERENTE",(IF(BD53="R.RESIDUAL
18","R. RESIDUAL"," ")))))</f>
        <v xml:space="preserve"> </v>
      </c>
      <c r="BM55" s="238" t="str">
        <f t="shared" ref="BM55" si="111">IF(ISERROR(IF(V53="R.INHERENTE
23","R. INHERENTE",(IF(BD53="R.RESIDUAL
23","R. RESIDUAL"," ")))),"",(IF(V53="R.INHERENTE
23","R. INHERENTE",(IF(BD53="R.RESIDUAL
23","R. RESIDUAL"," ")))))</f>
        <v xml:space="preserve"> </v>
      </c>
      <c r="BN55" s="234"/>
      <c r="BO55" s="895"/>
      <c r="BP55" s="855"/>
      <c r="BQ55" s="855"/>
      <c r="BR55" s="855"/>
      <c r="BS55" s="1070"/>
      <c r="BT55" s="862"/>
      <c r="BU55" s="309"/>
      <c r="BV55" s="846"/>
      <c r="BW55" s="855"/>
      <c r="BX55" s="831"/>
      <c r="BY55" s="229"/>
      <c r="BZ55" s="816"/>
      <c r="CA55" s="819"/>
      <c r="CB55" s="822"/>
      <c r="CC55" s="819"/>
      <c r="CD55" s="793"/>
      <c r="CE55" s="793"/>
      <c r="CF55" s="793"/>
      <c r="CG55" s="793"/>
      <c r="CH55" s="793"/>
      <c r="CI55" s="793"/>
      <c r="CJ55" s="793"/>
      <c r="CK55" s="793"/>
      <c r="CL55" s="793"/>
      <c r="CM55" s="793"/>
      <c r="CN55" s="793"/>
      <c r="CO55" s="793"/>
      <c r="CP55" s="793"/>
      <c r="CQ55" s="793"/>
      <c r="CR55" s="793"/>
      <c r="CS55" s="793"/>
      <c r="CT55" s="796"/>
      <c r="CU55" s="248"/>
      <c r="CV55" s="816"/>
      <c r="CW55" s="819"/>
      <c r="CX55" s="822"/>
      <c r="CY55" s="819"/>
      <c r="CZ55" s="826"/>
      <c r="DA55" s="827"/>
      <c r="DB55" s="826"/>
      <c r="DC55" s="827"/>
      <c r="DD55" s="790"/>
      <c r="DE55" s="790"/>
      <c r="DF55" s="790"/>
      <c r="DG55" s="793"/>
      <c r="DH55" s="790"/>
      <c r="DI55" s="790"/>
      <c r="DJ55" s="790"/>
      <c r="DK55" s="793"/>
      <c r="DL55" s="790"/>
      <c r="DM55" s="790"/>
      <c r="DN55" s="790"/>
      <c r="DO55" s="793"/>
      <c r="DP55" s="790"/>
      <c r="DQ55" s="790"/>
      <c r="DR55" s="790"/>
      <c r="DS55" s="790"/>
      <c r="DT55" s="796"/>
      <c r="DU55" s="245"/>
      <c r="DV55" s="799"/>
      <c r="DW55" s="802"/>
      <c r="DX55" s="799"/>
      <c r="DY55" s="805"/>
    </row>
    <row r="56" spans="2:129" ht="48.75" customHeight="1">
      <c r="B56" s="1291"/>
      <c r="C56" s="924"/>
      <c r="D56" s="927"/>
      <c r="E56" s="1800"/>
      <c r="F56" s="931"/>
      <c r="G56" s="1800"/>
      <c r="H56" s="1800"/>
      <c r="I56" s="1800"/>
      <c r="J56" s="410"/>
      <c r="K56" s="909"/>
      <c r="L56" s="1801"/>
      <c r="M56" s="918"/>
      <c r="N56" s="1800"/>
      <c r="O56" s="1802"/>
      <c r="P56" s="228"/>
      <c r="Q56" s="1803"/>
      <c r="R56" s="1800"/>
      <c r="S56" s="1800"/>
      <c r="T56" s="1800"/>
      <c r="U56" s="1800"/>
      <c r="V56" s="1802"/>
      <c r="W56" s="228"/>
      <c r="X56" s="416"/>
      <c r="Y56" s="415"/>
      <c r="Z56" s="415"/>
      <c r="AA56" s="807"/>
      <c r="AB56" s="808"/>
      <c r="AC56" s="807"/>
      <c r="AD56" s="808"/>
      <c r="AE56" s="807"/>
      <c r="AF56" s="808"/>
      <c r="AG56" s="807"/>
      <c r="AH56" s="808"/>
      <c r="AI56" s="807"/>
      <c r="AJ56" s="808"/>
      <c r="AK56" s="323">
        <f t="shared" si="94"/>
        <v>0</v>
      </c>
      <c r="AL56" s="315"/>
      <c r="AM56" s="316"/>
      <c r="AN56" s="809"/>
      <c r="AO56" s="810"/>
      <c r="AP56" s="813"/>
      <c r="AQ56" s="814"/>
      <c r="AR56" s="809"/>
      <c r="AS56" s="810"/>
      <c r="AT56" s="420"/>
      <c r="AU56" s="408"/>
      <c r="AV56" s="426"/>
      <c r="AW56" s="427"/>
      <c r="AX56" s="428"/>
      <c r="AY56" s="230"/>
      <c r="AZ56" s="879"/>
      <c r="BA56" s="837"/>
      <c r="BB56" s="834"/>
      <c r="BC56" s="837"/>
      <c r="BD56" s="840"/>
      <c r="BE56" s="843"/>
      <c r="BG56" s="490"/>
      <c r="BH56" s="312">
        <v>0.4</v>
      </c>
      <c r="BI56" s="239" t="str">
        <f t="shared" ref="BI56" si="112">IF(ISERROR(IF(V53="R.INHERENTE
2","R. INHERENTE",(IF(BD53="R.RESIDUAL
2","R. RESIDUAL"," ")))),"",(IF(V53="R.INHERENTE
2","R. INHERENTE",(IF(BD53="R.RESIDUAL
2","R. RESIDUAL"," ")))))</f>
        <v xml:space="preserve"> </v>
      </c>
      <c r="BJ56" s="236" t="str">
        <f t="shared" ref="BJ56" si="113">IF(ISERROR(IF(V53="R.INHERENTE
7","R. INHERENTE",(IF(BD53="R.RESIDUAL
7","R. RESIDUAL"," ")))),"",(IF(V53="R.INHERENTE
7","R. INHERENTE",(IF(BD53="R.RESIDUAL
7","R. RESIDUAL"," ")))))</f>
        <v xml:space="preserve"> </v>
      </c>
      <c r="BK56" s="236" t="str">
        <f t="shared" ref="BK56" si="114">IF(ISERROR(IF(V53="R.INHERENTE
12","R. INHERENTE",(IF(BD53="R.RESIDUAL
12","R. RESIDUAL"," ")))),"",(IF(V53="R.INHERENTE
12","R. INHERENTE",(IF(BD53="R.RESIDUAL
12","R. RESIDUAL"," ")))))</f>
        <v>R. RESIDUAL</v>
      </c>
      <c r="BL56" s="237" t="str">
        <f t="shared" ref="BL56" si="115">IF(ISERROR(IF(V53="R.INHERENTE
17","R. INHERENTE",(IF(BD53="R.RESIDUAL
17","R. RESIDUAL"," ")))),"",(IF(V53="R.INHERENTE
17","R. INHERENTE",(IF(BD53="R.RESIDUAL
17","R. RESIDUAL"," ")))))</f>
        <v xml:space="preserve"> </v>
      </c>
      <c r="BM56" s="238" t="str">
        <f t="shared" ref="BM56" si="116">IF(ISERROR(IF(V53="R.INHERENTE
22","R. INHERENTE",(IF(BD53="R.RESIDUAL
22","R. RESIDUAL"," ")))),"",(IF(V53="R.INHERENTE
22","R. INHERENTE",(IF(BD53="R.RESIDUAL
22","R. RESIDUAL"," ")))))</f>
        <v xml:space="preserve"> </v>
      </c>
      <c r="BN56" s="234"/>
      <c r="BO56" s="895"/>
      <c r="BP56" s="855"/>
      <c r="BQ56" s="855"/>
      <c r="BR56" s="855"/>
      <c r="BS56" s="1070"/>
      <c r="BT56" s="862"/>
      <c r="BU56" s="309"/>
      <c r="BV56" s="846"/>
      <c r="BW56" s="855"/>
      <c r="BX56" s="831"/>
      <c r="BY56" s="229"/>
      <c r="BZ56" s="816"/>
      <c r="CA56" s="819"/>
      <c r="CB56" s="822"/>
      <c r="CC56" s="819"/>
      <c r="CD56" s="793"/>
      <c r="CE56" s="793"/>
      <c r="CF56" s="793"/>
      <c r="CG56" s="793"/>
      <c r="CH56" s="793"/>
      <c r="CI56" s="793"/>
      <c r="CJ56" s="793"/>
      <c r="CK56" s="793"/>
      <c r="CL56" s="793"/>
      <c r="CM56" s="793"/>
      <c r="CN56" s="793"/>
      <c r="CO56" s="793"/>
      <c r="CP56" s="793"/>
      <c r="CQ56" s="793"/>
      <c r="CR56" s="793"/>
      <c r="CS56" s="793"/>
      <c r="CT56" s="796"/>
      <c r="CU56" s="248"/>
      <c r="CV56" s="816"/>
      <c r="CW56" s="819"/>
      <c r="CX56" s="822"/>
      <c r="CY56" s="819"/>
      <c r="CZ56" s="826"/>
      <c r="DA56" s="827"/>
      <c r="DB56" s="826"/>
      <c r="DC56" s="827"/>
      <c r="DD56" s="790"/>
      <c r="DE56" s="790"/>
      <c r="DF56" s="790"/>
      <c r="DG56" s="793"/>
      <c r="DH56" s="790"/>
      <c r="DI56" s="790"/>
      <c r="DJ56" s="790"/>
      <c r="DK56" s="793"/>
      <c r="DL56" s="790"/>
      <c r="DM56" s="790"/>
      <c r="DN56" s="790"/>
      <c r="DO56" s="793"/>
      <c r="DP56" s="790"/>
      <c r="DQ56" s="790"/>
      <c r="DR56" s="790"/>
      <c r="DS56" s="790"/>
      <c r="DT56" s="796"/>
      <c r="DU56" s="245"/>
      <c r="DV56" s="799"/>
      <c r="DW56" s="802"/>
      <c r="DX56" s="799"/>
      <c r="DY56" s="805"/>
    </row>
    <row r="57" spans="2:129" ht="48.75" customHeight="1">
      <c r="B57" s="1292"/>
      <c r="C57" s="925"/>
      <c r="D57" s="928"/>
      <c r="E57" s="1805"/>
      <c r="F57" s="932"/>
      <c r="G57" s="1805"/>
      <c r="H57" s="1805"/>
      <c r="I57" s="1805"/>
      <c r="J57" s="411"/>
      <c r="K57" s="910"/>
      <c r="L57" s="1806"/>
      <c r="M57" s="919"/>
      <c r="N57" s="1805"/>
      <c r="O57" s="1807"/>
      <c r="P57" s="228"/>
      <c r="Q57" s="1808"/>
      <c r="R57" s="1805"/>
      <c r="S57" s="1805"/>
      <c r="T57" s="1805"/>
      <c r="U57" s="1805"/>
      <c r="V57" s="1807"/>
      <c r="W57" s="228"/>
      <c r="X57" s="417"/>
      <c r="Y57" s="418"/>
      <c r="Z57" s="418"/>
      <c r="AA57" s="848"/>
      <c r="AB57" s="849"/>
      <c r="AC57" s="848"/>
      <c r="AD57" s="849"/>
      <c r="AE57" s="848"/>
      <c r="AF57" s="849"/>
      <c r="AG57" s="848"/>
      <c r="AH57" s="849"/>
      <c r="AI57" s="848"/>
      <c r="AJ57" s="849"/>
      <c r="AK57" s="324">
        <f t="shared" si="94"/>
        <v>0</v>
      </c>
      <c r="AL57" s="317"/>
      <c r="AM57" s="318"/>
      <c r="AN57" s="850"/>
      <c r="AO57" s="851"/>
      <c r="AP57" s="852"/>
      <c r="AQ57" s="853"/>
      <c r="AR57" s="850"/>
      <c r="AS57" s="851"/>
      <c r="AT57" s="421"/>
      <c r="AU57" s="422"/>
      <c r="AV57" s="429"/>
      <c r="AW57" s="430"/>
      <c r="AX57" s="431"/>
      <c r="AY57" s="230"/>
      <c r="AZ57" s="880"/>
      <c r="BA57" s="838"/>
      <c r="BB57" s="835"/>
      <c r="BC57" s="838"/>
      <c r="BD57" s="841"/>
      <c r="BE57" s="844"/>
      <c r="BG57" s="490"/>
      <c r="BH57" s="313">
        <v>0.2</v>
      </c>
      <c r="BI57" s="240" t="str">
        <f t="shared" ref="BI57" si="117">IF(ISERROR(IF(V53="R.INHERENTE
1","R. INHERENTE",(IF(BD53="R.RESIDUAL
1","R. RESIDUAL"," ")))),"",(IF(V53="R.INHERENTE
1","R. INHERENTE",(IF(BD53="R.RESIDUAL
1","R. RESIDUAL"," ")))))</f>
        <v xml:space="preserve"> </v>
      </c>
      <c r="BJ57" s="241" t="str">
        <f t="shared" ref="BJ57" si="118">IF(ISERROR(IF(V53="R.INHERENTE
6","R. INHERENTE",(IF(BD53="R.RESIDUAL
6","R. RESIDUAL"," ")))),"",(IF(V53="R.INHERENTE
6","R. INHERENTE",(IF(BD53="R.RESIDUAL
6","R. RESIDUAL"," ")))))</f>
        <v xml:space="preserve"> </v>
      </c>
      <c r="BK57" s="242" t="str">
        <f t="shared" ref="BK57" si="119">IF(ISERROR(IF(V53="R.INHERENTE
11","R. INHERENTE",(IF(BD53="R.RESIDUAL
11","R. RESIDUAL"," ")))),"",(IF(V53="R.INHERENTE
11","R. INHERENTE",(IF(BD53="R.RESIDUAL
11","R. RESIDUAL"," ")))))</f>
        <v xml:space="preserve"> </v>
      </c>
      <c r="BL57" s="243" t="str">
        <f t="shared" ref="BL57" si="120">IF(ISERROR(IF(V53="R.INHERENTE
16","R. INHERENTE",(IF(BD53="R.RESIDUAL
16","R. RESIDUAL"," ")))),"",(IF(V53="R.INHERENTE
16","R. INHERENTE",(IF(BD53="R.RESIDUAL
16","R. RESIDUAL"," ")))))</f>
        <v xml:space="preserve"> </v>
      </c>
      <c r="BM57" s="244" t="str">
        <f t="shared" ref="BM57" si="121">IF(ISERROR(IF(V53="R.INHERENTE
21","R. INHERENTE",(IF(BD53="R.RESIDUAL
21","R. RESIDUAL"," ")))),"",(IF(V53="R.INHERENTE
21","R. INHERENTE",(IF(BD53="R.RESIDUAL
21","R. RESIDUAL"," ")))))</f>
        <v xml:space="preserve"> </v>
      </c>
      <c r="BN57" s="234"/>
      <c r="BO57" s="896"/>
      <c r="BP57" s="856"/>
      <c r="BQ57" s="856"/>
      <c r="BR57" s="856"/>
      <c r="BS57" s="1071"/>
      <c r="BT57" s="863"/>
      <c r="BU57" s="309"/>
      <c r="BV57" s="847"/>
      <c r="BW57" s="856"/>
      <c r="BX57" s="832"/>
      <c r="BY57" s="229"/>
      <c r="BZ57" s="817"/>
      <c r="CA57" s="820"/>
      <c r="CB57" s="823"/>
      <c r="CC57" s="820"/>
      <c r="CD57" s="794"/>
      <c r="CE57" s="794"/>
      <c r="CF57" s="794"/>
      <c r="CG57" s="794"/>
      <c r="CH57" s="794"/>
      <c r="CI57" s="794"/>
      <c r="CJ57" s="794"/>
      <c r="CK57" s="794"/>
      <c r="CL57" s="794"/>
      <c r="CM57" s="794"/>
      <c r="CN57" s="794"/>
      <c r="CO57" s="794"/>
      <c r="CP57" s="794"/>
      <c r="CQ57" s="794"/>
      <c r="CR57" s="794"/>
      <c r="CS57" s="794"/>
      <c r="CT57" s="797"/>
      <c r="CU57" s="248"/>
      <c r="CV57" s="817"/>
      <c r="CW57" s="820"/>
      <c r="CX57" s="823"/>
      <c r="CY57" s="820"/>
      <c r="CZ57" s="828"/>
      <c r="DA57" s="829"/>
      <c r="DB57" s="828"/>
      <c r="DC57" s="829"/>
      <c r="DD57" s="791"/>
      <c r="DE57" s="791"/>
      <c r="DF57" s="791"/>
      <c r="DG57" s="794"/>
      <c r="DH57" s="791"/>
      <c r="DI57" s="791"/>
      <c r="DJ57" s="791"/>
      <c r="DK57" s="794"/>
      <c r="DL57" s="791"/>
      <c r="DM57" s="791"/>
      <c r="DN57" s="791"/>
      <c r="DO57" s="794"/>
      <c r="DP57" s="791"/>
      <c r="DQ57" s="791"/>
      <c r="DR57" s="791"/>
      <c r="DS57" s="791"/>
      <c r="DT57" s="797"/>
      <c r="DU57" s="245"/>
      <c r="DV57" s="800"/>
      <c r="DW57" s="803"/>
      <c r="DX57" s="800"/>
      <c r="DY57" s="806"/>
    </row>
    <row r="58" spans="2:129" ht="12" customHeight="1">
      <c r="BI58" s="321">
        <v>0.2</v>
      </c>
      <c r="BJ58" s="322">
        <v>0.4</v>
      </c>
      <c r="BK58" s="322">
        <v>0.60000000000000009</v>
      </c>
      <c r="BL58" s="322">
        <v>0.8</v>
      </c>
      <c r="BM58" s="322">
        <v>1</v>
      </c>
    </row>
    <row r="59" spans="2:129" ht="48.75" customHeight="1">
      <c r="B59" s="945" t="s">
        <v>584</v>
      </c>
      <c r="C59" s="923">
        <v>8</v>
      </c>
      <c r="D59" s="926" t="s">
        <v>736</v>
      </c>
      <c r="E59" s="929" t="s">
        <v>737</v>
      </c>
      <c r="F59" s="930" t="s">
        <v>587</v>
      </c>
      <c r="G59" s="907" t="s">
        <v>588</v>
      </c>
      <c r="H59" s="948" t="s">
        <v>589</v>
      </c>
      <c r="I59" s="949" t="s">
        <v>738</v>
      </c>
      <c r="J59" s="409" t="s">
        <v>739</v>
      </c>
      <c r="K59" s="908" t="s">
        <v>740</v>
      </c>
      <c r="L59" s="950" t="str">
        <f>IF(H59="","",(CONCATENATE("Posibilidad de afectación ",H59," ",I59," ",J59," ",J60," ",J61," ",J62," ",J63)))</f>
        <v xml:space="preserve">Posibilidad de afectación económica y reputacional por el vencimiento de términos jurídicos de los procesos en curso, debido a falta de seguimiento al registro, cargue, asistencia a audiencias y contestación oportuna de los procesos judiciales, tutelas y requerimientos jurídicos e inoportuna notificación de los movimientos de los procesos a los apoderados.   </v>
      </c>
      <c r="M59" s="917" t="s">
        <v>593</v>
      </c>
      <c r="N59" s="951" t="s">
        <v>594</v>
      </c>
      <c r="O59" s="864" t="s">
        <v>595</v>
      </c>
      <c r="P59" s="228"/>
      <c r="Q59" s="865" t="s">
        <v>630</v>
      </c>
      <c r="R59" s="866">
        <f>IF(ISERROR(VLOOKUP($Q59,Listas!$E$20:$F$24,2,FALSE)),"",(VLOOKUP($Q59,Listas!$E$20:$F$24,2,FALSE)))</f>
        <v>1</v>
      </c>
      <c r="S59" s="867" t="str">
        <f>IF(ISERROR(VLOOKUP($R59,Listas!$E$3:$F$7,2,FALSE)),"",(VLOOKUP($R59,Listas!$E$3:$F$7,2,FALSE)))</f>
        <v xml:space="preserve">MUY ALTA </v>
      </c>
      <c r="T59" s="868" t="s">
        <v>597</v>
      </c>
      <c r="U59" s="867">
        <f>IF(ISERROR(VLOOKUP($T59,Listas!$E$28:$F$35,2,FALSE)),"",(VLOOKUP($T59,Listas!$E$28:$F$35,2,FALSE)))</f>
        <v>1</v>
      </c>
      <c r="V59" s="869" t="str">
        <f t="shared" ref="V59" si="122">IF(R59="","",(CONCATENATE("R.INHERENTE
",(IF(AND($R59=0.2,$U59=0.2),1,(IF(AND($R59=0.2,$U59=0.4),6,(IF(AND($R59=0.2,$U59=0.6),11,(IF(AND($R59=0.2,$U59=0.8),16,(IF(AND($R59=0.2,$U59=1),21,(IF(AND($R59=0.4,$U59=0.2),2,(IF(AND($R59=0.4,$U59=0.4),7,(IF(AND($R59=0.4,$U59=0.6),12,(IF(AND($R59=0.4,$U59=0.8),17,(IF(AND($R59=0.4,$U59=1),22,(IF(AND($R59=0.6,$U59=0.2),3,(IF(AND($R59=0.6,$U59=0.4),8,(IF(AND($R59=0.6,$U59=0.6),13,(IF(AND($R59=0.6,$U59=0.8),18,(IF(AND($R59=0.6,$U59=1),23,(IF(AND($R59=0.8,$U59=0.2),4,(IF(AND($R59=0.8,$U59=0.4),9,(IF(AND($R59=0.8,$U59=0.6),14,(IF(AND($R59=0.8,$U59=0.8),19,(IF(AND($R59=0.8,$U59=1),24,(IF(AND($R59=1,$U59=0.2),5,(IF(AND($R59=1,$U59=0.4),10,(IF(AND($R59=1,$U59=0.6),15,(IF(AND($R59=1,$U59=0.8),20,(IF(AND($R59=1,$U59=1),25,"")))))))))))))))))))))))))))))))))))))))))))))))))))))</f>
        <v>R.INHERENTE
25</v>
      </c>
      <c r="W59" s="228">
        <f>+VLOOKUP($V59,Listas!$D$112:$E$136,2,FALSE)</f>
        <v>25</v>
      </c>
      <c r="X59" s="432" t="s">
        <v>741</v>
      </c>
      <c r="Y59" s="413" t="s">
        <v>599</v>
      </c>
      <c r="Z59" s="413"/>
      <c r="AA59" s="870"/>
      <c r="AB59" s="871"/>
      <c r="AC59" s="870">
        <v>15</v>
      </c>
      <c r="AD59" s="871"/>
      <c r="AE59" s="870"/>
      <c r="AF59" s="871"/>
      <c r="AG59" s="870"/>
      <c r="AH59" s="871"/>
      <c r="AI59" s="870">
        <v>15</v>
      </c>
      <c r="AJ59" s="871"/>
      <c r="AK59" s="340">
        <f t="shared" ref="AK59:AK63" si="123">AA59+AC59+AE59+AG59+AI59</f>
        <v>30</v>
      </c>
      <c r="AL59" s="319">
        <v>0.7</v>
      </c>
      <c r="AM59" s="320"/>
      <c r="AN59" s="872" t="s">
        <v>562</v>
      </c>
      <c r="AO59" s="873"/>
      <c r="AP59" s="874" t="s">
        <v>600</v>
      </c>
      <c r="AQ59" s="875"/>
      <c r="AR59" s="876" t="s">
        <v>562</v>
      </c>
      <c r="AS59" s="877"/>
      <c r="AT59" s="419" t="s">
        <v>742</v>
      </c>
      <c r="AU59" s="407" t="s">
        <v>633</v>
      </c>
      <c r="AV59" s="423" t="s">
        <v>743</v>
      </c>
      <c r="AW59" s="424" t="s">
        <v>744</v>
      </c>
      <c r="AX59" s="425" t="s">
        <v>745</v>
      </c>
      <c r="AY59" s="247">
        <f t="shared" ref="AY59" si="124">+(IF(AND($AZ59&gt;0,$AZ59&lt;=0.2),0.2,(IF(AND($AZ59&gt;0.2,$AZ59&lt;=0.4),0.4,(IF(AND($AZ59&gt;0.4,$AZ59&lt;=0.6),0.6,(IF(AND($AZ59&gt;0.6,$AZ59&lt;=0.8),0.8,(IF($AZ59&gt;0.8,1,""))))))))))</f>
        <v>0.6</v>
      </c>
      <c r="AZ59" s="878">
        <f t="shared" ref="AZ59" si="125">+MIN(AL59:AL63)</f>
        <v>0.42</v>
      </c>
      <c r="BA59" s="836" t="str">
        <f t="shared" si="1"/>
        <v>MEDIA</v>
      </c>
      <c r="BB59" s="833">
        <f t="shared" ref="BB59" si="126">+MIN(AM59:AM63)</f>
        <v>1</v>
      </c>
      <c r="BC59" s="836" t="str">
        <f t="shared" si="2"/>
        <v>MUY ALTA</v>
      </c>
      <c r="BD59" s="839" t="str">
        <f t="shared" si="3"/>
        <v>R.RESIDUAL
23</v>
      </c>
      <c r="BE59" s="842" t="s">
        <v>606</v>
      </c>
      <c r="BF59" s="247">
        <f t="shared" ref="BF59" si="127">+(IF(AND($BB59&gt;0,$BB59&lt;=0.2),0.2,(IF(AND($BB59&gt;0.2,$BB59&lt;=0.4),0.4,(IF(AND($BB59&gt;0.4,$BB59&lt;=0.6),0.6,(IF(AND($BB59&gt;0.6,$BB59&lt;=0.8),0.8,(IF($BB59&gt;0.8,1,""))))))))))</f>
        <v>1</v>
      </c>
      <c r="BG59" s="230">
        <f>+VLOOKUP($BD59,Listas!$F$112:$G$136,2,FALSE)</f>
        <v>23</v>
      </c>
      <c r="BH59" s="312">
        <v>1</v>
      </c>
      <c r="BI59" s="231" t="str">
        <f t="shared" ref="BI59" si="128">IF(ISERROR(IF(V59="R.INHERENTE
5","R. INHERENTE",(IF(BD59="R.RESIDUAL
5","R. RESIDUAL"," ")))),"",(IF(V59="R.INHERENTE
5","R. INHERENTE",(IF(BD59="R.RESIDUAL
5","R. RESIDUAL"," ")))))</f>
        <v xml:space="preserve"> </v>
      </c>
      <c r="BJ59" s="232" t="str">
        <f t="shared" ref="BJ59" si="129">IF(ISERROR(IF(V59="R.INHERENTE
10","R. INHERENTE",(IF(BD59="R.RESIDUAL
10","R. RESIDUAL"," ")))),"",(IF(V59="R.INHERENTE
10","R. INHERENTE",(IF(BD59="R.RESIDUAL
10","R. RESIDUAL"," ")))))</f>
        <v xml:space="preserve"> </v>
      </c>
      <c r="BK59" s="232" t="str">
        <f t="shared" ref="BK59" si="130">IF(ISERROR(IF(V59="R.INHERENTE
15","R. INHERENTE",(IF(BD59="R.RESIDUAL
15","R. RESIDUAL"," ")))),"",(IF(V59="R.INHERENTE
15","R. INHERENTE",(IF(BD59="R.RESIDUAL
15","R. RESIDUAL"," ")))))</f>
        <v xml:space="preserve"> </v>
      </c>
      <c r="BL59" s="232" t="str">
        <f t="shared" ref="BL59" si="131">IF(ISERROR(IF(V59="R.INHERENTE
20","R. INHERENTE",(IF(BD59="R.RESIDUAL
20","R. RESIDUAL"," ")))),"",(IF(V59="R.INHERENTE
20","R. INHERENTE",(IF(BD59="R.RESIDUAL
20","R. RESIDUAL"," ")))))</f>
        <v xml:space="preserve"> </v>
      </c>
      <c r="BM59" s="233" t="str">
        <f t="shared" ref="BM59" si="132">IF(ISERROR(IF(V59="R.INHERENTE
25","R. INHERENTE",(IF(BD59="R.RESIDUAL
25","R. RESIDUAL"," ")))),"",(IF(V59="R.INHERENTE
25","R. INHERENTE",(IF(BD59="R.RESIDUAL
25","R. RESIDUAL"," ")))))</f>
        <v>R. INHERENTE</v>
      </c>
      <c r="BN59" s="234"/>
      <c r="BO59" s="845" t="s">
        <v>746</v>
      </c>
      <c r="BP59" s="854" t="s">
        <v>747</v>
      </c>
      <c r="BQ59" s="857">
        <v>46023</v>
      </c>
      <c r="BR59" s="857">
        <v>46357</v>
      </c>
      <c r="BS59" s="858" t="s">
        <v>633</v>
      </c>
      <c r="BT59" s="861" t="s">
        <v>610</v>
      </c>
      <c r="BU59" s="309"/>
      <c r="BV59" s="845" t="s">
        <v>748</v>
      </c>
      <c r="BW59" s="854" t="s">
        <v>749</v>
      </c>
      <c r="BX59" s="830" t="s">
        <v>750</v>
      </c>
      <c r="BY59" s="229"/>
      <c r="BZ59" s="815" t="s">
        <v>614</v>
      </c>
      <c r="CA59" s="818" t="s">
        <v>615</v>
      </c>
      <c r="CB59" s="821" t="s">
        <v>616</v>
      </c>
      <c r="CC59" s="818" t="s">
        <v>617</v>
      </c>
      <c r="CD59" s="792"/>
      <c r="CE59" s="792"/>
      <c r="CF59" s="792"/>
      <c r="CG59" s="792"/>
      <c r="CH59" s="792"/>
      <c r="CI59" s="792"/>
      <c r="CJ59" s="792"/>
      <c r="CK59" s="792"/>
      <c r="CL59" s="792"/>
      <c r="CM59" s="792"/>
      <c r="CN59" s="792"/>
      <c r="CO59" s="792"/>
      <c r="CP59" s="792"/>
      <c r="CQ59" s="792"/>
      <c r="CR59" s="792"/>
      <c r="CS59" s="792"/>
      <c r="CT59" s="795" t="s">
        <v>618</v>
      </c>
      <c r="CU59" s="248"/>
      <c r="CV59" s="815" t="s">
        <v>614</v>
      </c>
      <c r="CW59" s="818" t="s">
        <v>615</v>
      </c>
      <c r="CX59" s="821" t="s">
        <v>616</v>
      </c>
      <c r="CY59" s="818" t="s">
        <v>617</v>
      </c>
      <c r="CZ59" s="824"/>
      <c r="DA59" s="825"/>
      <c r="DB59" s="824"/>
      <c r="DC59" s="825"/>
      <c r="DD59" s="789"/>
      <c r="DE59" s="789"/>
      <c r="DF59" s="789"/>
      <c r="DG59" s="792"/>
      <c r="DH59" s="789"/>
      <c r="DI59" s="789"/>
      <c r="DJ59" s="789"/>
      <c r="DK59" s="792"/>
      <c r="DL59" s="789"/>
      <c r="DM59" s="789"/>
      <c r="DN59" s="789"/>
      <c r="DO59" s="792"/>
      <c r="DP59" s="789"/>
      <c r="DQ59" s="789"/>
      <c r="DR59" s="789"/>
      <c r="DS59" s="789"/>
      <c r="DT59" s="795" t="s">
        <v>619</v>
      </c>
      <c r="DU59" s="245"/>
      <c r="DV59" s="798"/>
      <c r="DW59" s="801"/>
      <c r="DX59" s="798"/>
      <c r="DY59" s="804"/>
    </row>
    <row r="60" spans="2:129" ht="48.75" customHeight="1">
      <c r="B60" s="946"/>
      <c r="C60" s="924"/>
      <c r="D60" s="927"/>
      <c r="E60" s="1800"/>
      <c r="F60" s="931"/>
      <c r="G60" s="1800"/>
      <c r="H60" s="1800"/>
      <c r="I60" s="1800"/>
      <c r="J60" s="410" t="s">
        <v>751</v>
      </c>
      <c r="K60" s="909"/>
      <c r="L60" s="1801"/>
      <c r="M60" s="918"/>
      <c r="N60" s="1800"/>
      <c r="O60" s="1802"/>
      <c r="P60" s="228"/>
      <c r="Q60" s="1803"/>
      <c r="R60" s="1800"/>
      <c r="S60" s="1800"/>
      <c r="T60" s="1800"/>
      <c r="U60" s="1800"/>
      <c r="V60" s="1802"/>
      <c r="W60" s="228"/>
      <c r="X60" s="433" t="s">
        <v>752</v>
      </c>
      <c r="Y60" s="415" t="s">
        <v>599</v>
      </c>
      <c r="Z60" s="415"/>
      <c r="AA60" s="807">
        <v>25</v>
      </c>
      <c r="AB60" s="808"/>
      <c r="AC60" s="807"/>
      <c r="AD60" s="808"/>
      <c r="AE60" s="807"/>
      <c r="AF60" s="808"/>
      <c r="AG60" s="807"/>
      <c r="AH60" s="808"/>
      <c r="AI60" s="807">
        <v>15</v>
      </c>
      <c r="AJ60" s="808"/>
      <c r="AK60" s="323">
        <f t="shared" si="123"/>
        <v>40</v>
      </c>
      <c r="AL60" s="315">
        <v>0.42</v>
      </c>
      <c r="AM60" s="316"/>
      <c r="AN60" s="809" t="s">
        <v>562</v>
      </c>
      <c r="AO60" s="810"/>
      <c r="AP60" s="811" t="s">
        <v>600</v>
      </c>
      <c r="AQ60" s="811"/>
      <c r="AR60" s="812" t="s">
        <v>562</v>
      </c>
      <c r="AS60" s="812"/>
      <c r="AT60" s="420" t="s">
        <v>753</v>
      </c>
      <c r="AU60" s="408" t="s">
        <v>633</v>
      </c>
      <c r="AV60" s="426" t="s">
        <v>754</v>
      </c>
      <c r="AW60" s="427" t="s">
        <v>744</v>
      </c>
      <c r="AX60" s="428" t="s">
        <v>745</v>
      </c>
      <c r="AY60" s="230"/>
      <c r="AZ60" s="879"/>
      <c r="BA60" s="837"/>
      <c r="BB60" s="834"/>
      <c r="BC60" s="837"/>
      <c r="BD60" s="840"/>
      <c r="BE60" s="843"/>
      <c r="BG60" s="490"/>
      <c r="BH60" s="312">
        <v>0.8</v>
      </c>
      <c r="BI60" s="235" t="str">
        <f t="shared" ref="BI60" si="133">IF(ISERROR(IF(V59="R.INHERENTE
4","R. INHERENTE",(IF(BD59="R.RESIDUAL
4","R. RESIDUAL"," ")))),"",(IF(V59="R.INHERENTE
4","R. INHERENTE",(IF(BD59="R.RESIDUAL
4","R. RESIDUAL"," ")))))</f>
        <v xml:space="preserve"> </v>
      </c>
      <c r="BJ60" s="236" t="str">
        <f t="shared" ref="BJ60" si="134">IF(ISERROR(IF(V59="R.INHERENTE
9","R. INHERENTE",(IF(BD59="R.RESIDUAL
9","R. RESIDUAL"," ")))),"",(IF(V59="R.INHERENTE
9","R. INHERENTE",(IF(BD59="R.RESIDUAL
9","R. RESIDUAL"," ")))))</f>
        <v xml:space="preserve"> </v>
      </c>
      <c r="BK60" s="237" t="str">
        <f t="shared" ref="BK60" si="135">IF(ISERROR(IF(V59="R.INHERENTE
14","R. INHERENTE",(IF(BD59="R.RESIDUAL
14","R. RESIDUAL"," ")))),"",(IF(V59="R.INHERENTE
14","R. INHERENTE",(IF(BD59="R.RESIDUAL
14","R. RESIDUAL"," ")))))</f>
        <v xml:space="preserve"> </v>
      </c>
      <c r="BL60" s="237" t="str">
        <f t="shared" ref="BL60" si="136">IF(ISERROR(IF(V59="R.INHERENTE
19","R. INHERENTE",(IF(BD59="R.RESIDUAL
19","R. RESIDUAL"," ")))),"",(IF(V59="R.INHERENTE
19","R. INHERENTE",(IF(BD59="R.RESIDUAL
19","R. RESIDUAL"," ")))))</f>
        <v xml:space="preserve"> </v>
      </c>
      <c r="BM60" s="238" t="str">
        <f t="shared" ref="BM60" si="137">IF(ISERROR(IF(V59="R.INHERENTE
24","R. INHERENTE",(IF(BD59="R.RESIDUAL
24","R. RESIDUAL"," ")))),"",(IF(V59="R.INHERENTE
24","R. INHERENTE",(IF(BD59="R.RESIDUAL
24","R. RESIDUAL"," ")))))</f>
        <v xml:space="preserve"> </v>
      </c>
      <c r="BN60" s="234"/>
      <c r="BO60" s="846"/>
      <c r="BP60" s="855"/>
      <c r="BQ60" s="855"/>
      <c r="BR60" s="855"/>
      <c r="BS60" s="859"/>
      <c r="BT60" s="862"/>
      <c r="BU60" s="309"/>
      <c r="BV60" s="846"/>
      <c r="BW60" s="859"/>
      <c r="BX60" s="831"/>
      <c r="BY60" s="229"/>
      <c r="BZ60" s="816"/>
      <c r="CA60" s="819"/>
      <c r="CB60" s="822"/>
      <c r="CC60" s="819"/>
      <c r="CD60" s="793"/>
      <c r="CE60" s="793"/>
      <c r="CF60" s="793"/>
      <c r="CG60" s="793"/>
      <c r="CH60" s="793"/>
      <c r="CI60" s="793"/>
      <c r="CJ60" s="793"/>
      <c r="CK60" s="793"/>
      <c r="CL60" s="793"/>
      <c r="CM60" s="793"/>
      <c r="CN60" s="793"/>
      <c r="CO60" s="793"/>
      <c r="CP60" s="793"/>
      <c r="CQ60" s="793"/>
      <c r="CR60" s="793"/>
      <c r="CS60" s="793"/>
      <c r="CT60" s="796"/>
      <c r="CU60" s="248"/>
      <c r="CV60" s="816"/>
      <c r="CW60" s="819"/>
      <c r="CX60" s="822"/>
      <c r="CY60" s="819"/>
      <c r="CZ60" s="826"/>
      <c r="DA60" s="827"/>
      <c r="DB60" s="826"/>
      <c r="DC60" s="827"/>
      <c r="DD60" s="790"/>
      <c r="DE60" s="790"/>
      <c r="DF60" s="790"/>
      <c r="DG60" s="793"/>
      <c r="DH60" s="790"/>
      <c r="DI60" s="790"/>
      <c r="DJ60" s="790"/>
      <c r="DK60" s="793"/>
      <c r="DL60" s="790"/>
      <c r="DM60" s="790"/>
      <c r="DN60" s="790"/>
      <c r="DO60" s="793"/>
      <c r="DP60" s="790"/>
      <c r="DQ60" s="790"/>
      <c r="DR60" s="790"/>
      <c r="DS60" s="790"/>
      <c r="DT60" s="796"/>
      <c r="DU60" s="245"/>
      <c r="DV60" s="799"/>
      <c r="DW60" s="802"/>
      <c r="DX60" s="799"/>
      <c r="DY60" s="805"/>
    </row>
    <row r="61" spans="2:129" ht="48.75" customHeight="1">
      <c r="B61" s="946"/>
      <c r="C61" s="924"/>
      <c r="D61" s="927"/>
      <c r="E61" s="1800"/>
      <c r="F61" s="931"/>
      <c r="G61" s="1800"/>
      <c r="H61" s="1800"/>
      <c r="I61" s="1800"/>
      <c r="J61" s="410"/>
      <c r="K61" s="909"/>
      <c r="L61" s="1801"/>
      <c r="M61" s="918"/>
      <c r="N61" s="1800"/>
      <c r="O61" s="1802"/>
      <c r="P61" s="228"/>
      <c r="Q61" s="1803"/>
      <c r="R61" s="1800"/>
      <c r="S61" s="1800"/>
      <c r="T61" s="1800"/>
      <c r="U61" s="1800"/>
      <c r="V61" s="1802"/>
      <c r="W61" s="228"/>
      <c r="X61" s="414"/>
      <c r="Y61" s="415"/>
      <c r="Z61" s="415"/>
      <c r="AA61" s="807"/>
      <c r="AB61" s="808"/>
      <c r="AC61" s="807"/>
      <c r="AD61" s="808"/>
      <c r="AE61" s="807"/>
      <c r="AF61" s="808"/>
      <c r="AG61" s="807"/>
      <c r="AH61" s="808"/>
      <c r="AI61" s="807"/>
      <c r="AJ61" s="808"/>
      <c r="AK61" s="323">
        <f t="shared" si="123"/>
        <v>0</v>
      </c>
      <c r="AL61" s="315"/>
      <c r="AM61" s="316">
        <v>1</v>
      </c>
      <c r="AN61" s="809"/>
      <c r="AO61" s="810"/>
      <c r="AP61" s="813"/>
      <c r="AQ61" s="814"/>
      <c r="AR61" s="809"/>
      <c r="AS61" s="810"/>
      <c r="AT61" s="420"/>
      <c r="AU61" s="408"/>
      <c r="AV61" s="426"/>
      <c r="AW61" s="427"/>
      <c r="AX61" s="428"/>
      <c r="AY61" s="230"/>
      <c r="AZ61" s="879"/>
      <c r="BA61" s="837"/>
      <c r="BB61" s="834"/>
      <c r="BC61" s="837"/>
      <c r="BD61" s="840"/>
      <c r="BE61" s="843"/>
      <c r="BG61" s="490"/>
      <c r="BH61" s="312">
        <v>0.60000000000000009</v>
      </c>
      <c r="BI61" s="235" t="str">
        <f t="shared" ref="BI61" si="138">IF(ISERROR(IF(V59="R.INHERENTE
3","R. INHERENTE",(IF(BD59="R.RESIDUAL
3","R. RESIDUAL"," ")))),"",(IF(V59="R.INHERENTE
3","R. INHERENTE",(IF(BD59="R.RESIDUAL
3","R. RESIDUAL"," ")))))</f>
        <v xml:space="preserve"> </v>
      </c>
      <c r="BJ61" s="236" t="str">
        <f t="shared" ref="BJ61" si="139">IF(ISERROR(IF(V59="R.INHERENTE
8","R. INHERENTE",(IF(BD59="R.RESIDUAL
8","R. RESIDUAL"," ")))),"",(IF(V59="R.INHERENTE
8","R. INHERENTE",(IF(BD59="R.RESIDUAL
8","R. RESIDUAL"," ")))))</f>
        <v xml:space="preserve"> </v>
      </c>
      <c r="BK61" s="236" t="str">
        <f t="shared" ref="BK61" si="140">IF(ISERROR(IF(V59="R.INHERENTE
13","R. INHERENTE",(IF(BD59="R.RESIDUAL
13","R. RESIDUAL"," ")))),"",(IF(V59="R.INHERENTE
13","R. INHERENTE",(IF(BD59="R.RESIDUAL
13","R. RESIDUAL"," ")))))</f>
        <v xml:space="preserve"> </v>
      </c>
      <c r="BL61" s="237" t="str">
        <f t="shared" ref="BL61" si="141">IF(ISERROR(IF(V59="R.INHERENTE
18","R. INHERENTE",(IF(BD59="R.RESIDUAL
18","R. RESIDUAL"," ")))),"",(IF(V59="R.INHERENTE
18","R. INHERENTE",(IF(BD59="R.RESIDUAL
18","R. RESIDUAL"," ")))))</f>
        <v xml:space="preserve"> </v>
      </c>
      <c r="BM61" s="238" t="str">
        <f t="shared" ref="BM61" si="142">IF(ISERROR(IF(V59="R.INHERENTE
23","R. INHERENTE",(IF(BD59="R.RESIDUAL
23","R. RESIDUAL"," ")))),"",(IF(V59="R.INHERENTE
23","R. INHERENTE",(IF(BD59="R.RESIDUAL
23","R. RESIDUAL"," ")))))</f>
        <v>R. RESIDUAL</v>
      </c>
      <c r="BN61" s="234"/>
      <c r="BO61" s="846"/>
      <c r="BP61" s="855"/>
      <c r="BQ61" s="855"/>
      <c r="BR61" s="855"/>
      <c r="BS61" s="859"/>
      <c r="BT61" s="862"/>
      <c r="BU61" s="309"/>
      <c r="BV61" s="846"/>
      <c r="BW61" s="859"/>
      <c r="BX61" s="831"/>
      <c r="BY61" s="229"/>
      <c r="BZ61" s="816"/>
      <c r="CA61" s="819"/>
      <c r="CB61" s="822"/>
      <c r="CC61" s="819"/>
      <c r="CD61" s="793"/>
      <c r="CE61" s="793"/>
      <c r="CF61" s="793"/>
      <c r="CG61" s="793"/>
      <c r="CH61" s="793"/>
      <c r="CI61" s="793"/>
      <c r="CJ61" s="793"/>
      <c r="CK61" s="793"/>
      <c r="CL61" s="793"/>
      <c r="CM61" s="793"/>
      <c r="CN61" s="793"/>
      <c r="CO61" s="793"/>
      <c r="CP61" s="793"/>
      <c r="CQ61" s="793"/>
      <c r="CR61" s="793"/>
      <c r="CS61" s="793"/>
      <c r="CT61" s="796"/>
      <c r="CU61" s="248"/>
      <c r="CV61" s="816"/>
      <c r="CW61" s="819"/>
      <c r="CX61" s="822"/>
      <c r="CY61" s="819"/>
      <c r="CZ61" s="826"/>
      <c r="DA61" s="827"/>
      <c r="DB61" s="826"/>
      <c r="DC61" s="827"/>
      <c r="DD61" s="790"/>
      <c r="DE61" s="790"/>
      <c r="DF61" s="790"/>
      <c r="DG61" s="793"/>
      <c r="DH61" s="790"/>
      <c r="DI61" s="790"/>
      <c r="DJ61" s="790"/>
      <c r="DK61" s="793"/>
      <c r="DL61" s="790"/>
      <c r="DM61" s="790"/>
      <c r="DN61" s="790"/>
      <c r="DO61" s="793"/>
      <c r="DP61" s="790"/>
      <c r="DQ61" s="790"/>
      <c r="DR61" s="790"/>
      <c r="DS61" s="790"/>
      <c r="DT61" s="796"/>
      <c r="DU61" s="245"/>
      <c r="DV61" s="799"/>
      <c r="DW61" s="802"/>
      <c r="DX61" s="799"/>
      <c r="DY61" s="805"/>
    </row>
    <row r="62" spans="2:129" ht="48.75" customHeight="1">
      <c r="B62" s="946"/>
      <c r="C62" s="924"/>
      <c r="D62" s="927"/>
      <c r="E62" s="1800"/>
      <c r="F62" s="931"/>
      <c r="G62" s="1800"/>
      <c r="H62" s="1800"/>
      <c r="I62" s="1800"/>
      <c r="J62" s="410"/>
      <c r="K62" s="909"/>
      <c r="L62" s="1801"/>
      <c r="M62" s="918"/>
      <c r="N62" s="1800"/>
      <c r="O62" s="1802"/>
      <c r="P62" s="228"/>
      <c r="Q62" s="1803"/>
      <c r="R62" s="1800"/>
      <c r="S62" s="1800"/>
      <c r="T62" s="1800"/>
      <c r="U62" s="1800"/>
      <c r="V62" s="1802"/>
      <c r="W62" s="228"/>
      <c r="X62" s="416"/>
      <c r="Y62" s="415"/>
      <c r="Z62" s="415"/>
      <c r="AA62" s="807"/>
      <c r="AB62" s="808"/>
      <c r="AC62" s="807"/>
      <c r="AD62" s="808"/>
      <c r="AE62" s="807"/>
      <c r="AF62" s="808"/>
      <c r="AG62" s="807"/>
      <c r="AH62" s="808"/>
      <c r="AI62" s="807"/>
      <c r="AJ62" s="808"/>
      <c r="AK62" s="323">
        <f t="shared" si="123"/>
        <v>0</v>
      </c>
      <c r="AL62" s="315"/>
      <c r="AM62" s="316"/>
      <c r="AN62" s="809"/>
      <c r="AO62" s="810"/>
      <c r="AP62" s="813"/>
      <c r="AQ62" s="814"/>
      <c r="AR62" s="809"/>
      <c r="AS62" s="810"/>
      <c r="AT62" s="420"/>
      <c r="AU62" s="408"/>
      <c r="AV62" s="426"/>
      <c r="AW62" s="427"/>
      <c r="AX62" s="428"/>
      <c r="AY62" s="230"/>
      <c r="AZ62" s="879"/>
      <c r="BA62" s="837"/>
      <c r="BB62" s="834"/>
      <c r="BC62" s="837"/>
      <c r="BD62" s="840"/>
      <c r="BE62" s="843"/>
      <c r="BG62" s="490"/>
      <c r="BH62" s="312">
        <v>0.4</v>
      </c>
      <c r="BI62" s="239" t="str">
        <f t="shared" ref="BI62" si="143">IF(ISERROR(IF(V59="R.INHERENTE
2","R. INHERENTE",(IF(BD59="R.RESIDUAL
2","R. RESIDUAL"," ")))),"",(IF(V59="R.INHERENTE
2","R. INHERENTE",(IF(BD59="R.RESIDUAL
2","R. RESIDUAL"," ")))))</f>
        <v xml:space="preserve"> </v>
      </c>
      <c r="BJ62" s="236" t="str">
        <f t="shared" ref="BJ62" si="144">IF(ISERROR(IF(V59="R.INHERENTE
7","R. INHERENTE",(IF(BD59="R.RESIDUAL
7","R. RESIDUAL"," ")))),"",(IF(V59="R.INHERENTE
7","R. INHERENTE",(IF(BD59="R.RESIDUAL
7","R. RESIDUAL"," ")))))</f>
        <v xml:space="preserve"> </v>
      </c>
      <c r="BK62" s="236" t="str">
        <f t="shared" ref="BK62" si="145">IF(ISERROR(IF(V59="R.INHERENTE
12","R. INHERENTE",(IF(BD59="R.RESIDUAL
12","R. RESIDUAL"," ")))),"",(IF(V59="R.INHERENTE
12","R. INHERENTE",(IF(BD59="R.RESIDUAL
12","R. RESIDUAL"," ")))))</f>
        <v xml:space="preserve"> </v>
      </c>
      <c r="BL62" s="237" t="str">
        <f t="shared" ref="BL62" si="146">IF(ISERROR(IF(V59="R.INHERENTE
17","R. INHERENTE",(IF(BD59="R.RESIDUAL
17","R. RESIDUAL"," ")))),"",(IF(V59="R.INHERENTE
17","R. INHERENTE",(IF(BD59="R.RESIDUAL
17","R. RESIDUAL"," ")))))</f>
        <v xml:space="preserve"> </v>
      </c>
      <c r="BM62" s="238" t="str">
        <f t="shared" ref="BM62" si="147">IF(ISERROR(IF(V59="R.INHERENTE
22","R. INHERENTE",(IF(BD59="R.RESIDUAL
22","R. RESIDUAL"," ")))),"",(IF(V59="R.INHERENTE
22","R. INHERENTE",(IF(BD59="R.RESIDUAL
22","R. RESIDUAL"," ")))))</f>
        <v xml:space="preserve"> </v>
      </c>
      <c r="BN62" s="234"/>
      <c r="BO62" s="846"/>
      <c r="BP62" s="855"/>
      <c r="BQ62" s="855"/>
      <c r="BR62" s="855"/>
      <c r="BS62" s="859"/>
      <c r="BT62" s="862"/>
      <c r="BU62" s="309"/>
      <c r="BV62" s="846"/>
      <c r="BW62" s="859"/>
      <c r="BX62" s="831"/>
      <c r="BY62" s="229"/>
      <c r="BZ62" s="816"/>
      <c r="CA62" s="819"/>
      <c r="CB62" s="822"/>
      <c r="CC62" s="819"/>
      <c r="CD62" s="793"/>
      <c r="CE62" s="793"/>
      <c r="CF62" s="793"/>
      <c r="CG62" s="793"/>
      <c r="CH62" s="793"/>
      <c r="CI62" s="793"/>
      <c r="CJ62" s="793"/>
      <c r="CK62" s="793"/>
      <c r="CL62" s="793"/>
      <c r="CM62" s="793"/>
      <c r="CN62" s="793"/>
      <c r="CO62" s="793"/>
      <c r="CP62" s="793"/>
      <c r="CQ62" s="793"/>
      <c r="CR62" s="793"/>
      <c r="CS62" s="793"/>
      <c r="CT62" s="796"/>
      <c r="CU62" s="248"/>
      <c r="CV62" s="816"/>
      <c r="CW62" s="819"/>
      <c r="CX62" s="822"/>
      <c r="CY62" s="819"/>
      <c r="CZ62" s="826"/>
      <c r="DA62" s="827"/>
      <c r="DB62" s="826"/>
      <c r="DC62" s="827"/>
      <c r="DD62" s="790"/>
      <c r="DE62" s="790"/>
      <c r="DF62" s="790"/>
      <c r="DG62" s="793"/>
      <c r="DH62" s="790"/>
      <c r="DI62" s="790"/>
      <c r="DJ62" s="790"/>
      <c r="DK62" s="793"/>
      <c r="DL62" s="790"/>
      <c r="DM62" s="790"/>
      <c r="DN62" s="790"/>
      <c r="DO62" s="793"/>
      <c r="DP62" s="790"/>
      <c r="DQ62" s="790"/>
      <c r="DR62" s="790"/>
      <c r="DS62" s="790"/>
      <c r="DT62" s="796"/>
      <c r="DU62" s="245"/>
      <c r="DV62" s="799"/>
      <c r="DW62" s="802"/>
      <c r="DX62" s="799"/>
      <c r="DY62" s="805"/>
    </row>
    <row r="63" spans="2:129" ht="48.75" customHeight="1" thickBot="1">
      <c r="B63" s="947"/>
      <c r="C63" s="925"/>
      <c r="D63" s="928"/>
      <c r="E63" s="1805"/>
      <c r="F63" s="932"/>
      <c r="G63" s="1805"/>
      <c r="H63" s="1805"/>
      <c r="I63" s="1805"/>
      <c r="J63" s="411"/>
      <c r="K63" s="910"/>
      <c r="L63" s="1806"/>
      <c r="M63" s="919"/>
      <c r="N63" s="1805"/>
      <c r="O63" s="1807"/>
      <c r="P63" s="228"/>
      <c r="Q63" s="1808"/>
      <c r="R63" s="1805"/>
      <c r="S63" s="1805"/>
      <c r="T63" s="1805"/>
      <c r="U63" s="1805"/>
      <c r="V63" s="1807"/>
      <c r="W63" s="228"/>
      <c r="X63" s="417"/>
      <c r="Y63" s="418"/>
      <c r="Z63" s="418"/>
      <c r="AA63" s="848"/>
      <c r="AB63" s="849"/>
      <c r="AC63" s="848"/>
      <c r="AD63" s="849"/>
      <c r="AE63" s="848"/>
      <c r="AF63" s="849"/>
      <c r="AG63" s="848"/>
      <c r="AH63" s="849"/>
      <c r="AI63" s="848"/>
      <c r="AJ63" s="849"/>
      <c r="AK63" s="324">
        <f t="shared" si="123"/>
        <v>0</v>
      </c>
      <c r="AL63" s="317"/>
      <c r="AM63" s="318"/>
      <c r="AN63" s="850"/>
      <c r="AO63" s="851"/>
      <c r="AP63" s="852"/>
      <c r="AQ63" s="853"/>
      <c r="AR63" s="850"/>
      <c r="AS63" s="851"/>
      <c r="AT63" s="421"/>
      <c r="AU63" s="422"/>
      <c r="AV63" s="429"/>
      <c r="AW63" s="430"/>
      <c r="AX63" s="431"/>
      <c r="AY63" s="230"/>
      <c r="AZ63" s="880"/>
      <c r="BA63" s="838"/>
      <c r="BB63" s="835"/>
      <c r="BC63" s="838"/>
      <c r="BD63" s="841"/>
      <c r="BE63" s="844"/>
      <c r="BG63" s="490"/>
      <c r="BH63" s="313">
        <v>0.2</v>
      </c>
      <c r="BI63" s="240" t="str">
        <f t="shared" ref="BI63" si="148">IF(ISERROR(IF(V59="R.INHERENTE
1","R. INHERENTE",(IF(BD59="R.RESIDUAL
1","R. RESIDUAL"," ")))),"",(IF(V59="R.INHERENTE
1","R. INHERENTE",(IF(BD59="R.RESIDUAL
1","R. RESIDUAL"," ")))))</f>
        <v xml:space="preserve"> </v>
      </c>
      <c r="BJ63" s="241" t="str">
        <f t="shared" ref="BJ63" si="149">IF(ISERROR(IF(V59="R.INHERENTE
6","R. INHERENTE",(IF(BD59="R.RESIDUAL
6","R. RESIDUAL"," ")))),"",(IF(V59="R.INHERENTE
6","R. INHERENTE",(IF(BD59="R.RESIDUAL
6","R. RESIDUAL"," ")))))</f>
        <v xml:space="preserve"> </v>
      </c>
      <c r="BK63" s="242" t="str">
        <f t="shared" ref="BK63" si="150">IF(ISERROR(IF(V59="R.INHERENTE
11","R. INHERENTE",(IF(BD59="R.RESIDUAL
11","R. RESIDUAL"," ")))),"",(IF(V59="R.INHERENTE
11","R. INHERENTE",(IF(BD59="R.RESIDUAL
11","R. RESIDUAL"," ")))))</f>
        <v xml:space="preserve"> </v>
      </c>
      <c r="BL63" s="243" t="str">
        <f t="shared" ref="BL63" si="151">IF(ISERROR(IF(V59="R.INHERENTE
16","R. INHERENTE",(IF(BD59="R.RESIDUAL
16","R. RESIDUAL"," ")))),"",(IF(V59="R.INHERENTE
16","R. INHERENTE",(IF(BD59="R.RESIDUAL
16","R. RESIDUAL"," ")))))</f>
        <v xml:space="preserve"> </v>
      </c>
      <c r="BM63" s="244" t="str">
        <f t="shared" ref="BM63" si="152">IF(ISERROR(IF(V59="R.INHERENTE
21","R. INHERENTE",(IF(BD59="R.RESIDUAL
21","R. RESIDUAL"," ")))),"",(IF(V59="R.INHERENTE
21","R. INHERENTE",(IF(BD59="R.RESIDUAL
21","R. RESIDUAL"," ")))))</f>
        <v xml:space="preserve"> </v>
      </c>
      <c r="BN63" s="234"/>
      <c r="BO63" s="847"/>
      <c r="BP63" s="856"/>
      <c r="BQ63" s="856"/>
      <c r="BR63" s="856"/>
      <c r="BS63" s="860"/>
      <c r="BT63" s="863"/>
      <c r="BU63" s="309"/>
      <c r="BV63" s="847"/>
      <c r="BW63" s="860"/>
      <c r="BX63" s="832"/>
      <c r="BY63" s="229"/>
      <c r="BZ63" s="817"/>
      <c r="CA63" s="820"/>
      <c r="CB63" s="823"/>
      <c r="CC63" s="820"/>
      <c r="CD63" s="794"/>
      <c r="CE63" s="794"/>
      <c r="CF63" s="794"/>
      <c r="CG63" s="794"/>
      <c r="CH63" s="794"/>
      <c r="CI63" s="794"/>
      <c r="CJ63" s="794"/>
      <c r="CK63" s="794"/>
      <c r="CL63" s="794"/>
      <c r="CM63" s="794"/>
      <c r="CN63" s="794"/>
      <c r="CO63" s="794"/>
      <c r="CP63" s="794"/>
      <c r="CQ63" s="794"/>
      <c r="CR63" s="794"/>
      <c r="CS63" s="794"/>
      <c r="CT63" s="797"/>
      <c r="CU63" s="248"/>
      <c r="CV63" s="817"/>
      <c r="CW63" s="820"/>
      <c r="CX63" s="823"/>
      <c r="CY63" s="820"/>
      <c r="CZ63" s="828"/>
      <c r="DA63" s="829"/>
      <c r="DB63" s="828"/>
      <c r="DC63" s="829"/>
      <c r="DD63" s="791"/>
      <c r="DE63" s="791"/>
      <c r="DF63" s="791"/>
      <c r="DG63" s="794"/>
      <c r="DH63" s="791"/>
      <c r="DI63" s="791"/>
      <c r="DJ63" s="791"/>
      <c r="DK63" s="794"/>
      <c r="DL63" s="791"/>
      <c r="DM63" s="791"/>
      <c r="DN63" s="791"/>
      <c r="DO63" s="794"/>
      <c r="DP63" s="791"/>
      <c r="DQ63" s="791"/>
      <c r="DR63" s="791"/>
      <c r="DS63" s="791"/>
      <c r="DT63" s="797"/>
      <c r="DU63" s="245"/>
      <c r="DV63" s="800"/>
      <c r="DW63" s="803"/>
      <c r="DX63" s="800"/>
      <c r="DY63" s="806"/>
    </row>
    <row r="64" spans="2:129" ht="18" customHeight="1" thickBot="1">
      <c r="BI64" s="321">
        <v>0.2</v>
      </c>
      <c r="BJ64" s="322">
        <v>0.4</v>
      </c>
      <c r="BK64" s="322">
        <v>0.60000000000000009</v>
      </c>
      <c r="BL64" s="322">
        <v>0.8</v>
      </c>
      <c r="BM64" s="322">
        <v>1</v>
      </c>
    </row>
    <row r="65" spans="2:129" ht="73.5" customHeight="1">
      <c r="B65" s="945" t="s">
        <v>584</v>
      </c>
      <c r="C65" s="923">
        <v>9</v>
      </c>
      <c r="D65" s="926" t="s">
        <v>736</v>
      </c>
      <c r="E65" s="929" t="s">
        <v>737</v>
      </c>
      <c r="F65" s="930" t="s">
        <v>587</v>
      </c>
      <c r="G65" s="907" t="s">
        <v>588</v>
      </c>
      <c r="H65" s="948" t="s">
        <v>589</v>
      </c>
      <c r="I65" s="949" t="s">
        <v>755</v>
      </c>
      <c r="J65" s="409" t="s">
        <v>756</v>
      </c>
      <c r="K65" s="908" t="s">
        <v>757</v>
      </c>
      <c r="L65" s="950" t="str">
        <f>IF(H65="","",(CONCATENATE("Posibilidad de afectación ",H65," ",I65," ",J65," ",J66," ",J67," ",J68," ",J69)))</f>
        <v xml:space="preserve">Posibilidad de afectación económica y reputacional por  vencimiento de términos y/o falta de adherencia a los términos de ley,  debido a  la falta de seguimiento por parte de los apoderados judiciales.     </v>
      </c>
      <c r="M65" s="917" t="s">
        <v>593</v>
      </c>
      <c r="N65" s="951" t="s">
        <v>594</v>
      </c>
      <c r="O65" s="864" t="s">
        <v>595</v>
      </c>
      <c r="P65" s="228"/>
      <c r="Q65" s="865" t="s">
        <v>758</v>
      </c>
      <c r="R65" s="866">
        <f>IF(ISERROR(VLOOKUP($Q65,Listas!$E$20:$F$24,2,FALSE)),"",(VLOOKUP($Q65,Listas!$E$20:$F$24,2,FALSE)))</f>
        <v>0.2</v>
      </c>
      <c r="S65" s="867" t="str">
        <f>IF(ISERROR(VLOOKUP($R65,Listas!$E$3:$F$7,2,FALSE)),"",(VLOOKUP($R65,Listas!$E$3:$F$7,2,FALSE)))</f>
        <v>MUY BAJA</v>
      </c>
      <c r="T65" s="868" t="s">
        <v>699</v>
      </c>
      <c r="U65" s="867">
        <f>IF(ISERROR(VLOOKUP($T65,Listas!$E$28:$F$35,2,FALSE)),"",(VLOOKUP($T65,Listas!$E$28:$F$35,2,FALSE)))</f>
        <v>0.8</v>
      </c>
      <c r="V65" s="869" t="str">
        <f t="shared" ref="V65" si="153">IF(R65="","",(CONCATENATE("R.INHERENTE
",(IF(AND($R65=0.2,$U65=0.2),1,(IF(AND($R65=0.2,$U65=0.4),6,(IF(AND($R65=0.2,$U65=0.6),11,(IF(AND($R65=0.2,$U65=0.8),16,(IF(AND($R65=0.2,$U65=1),21,(IF(AND($R65=0.4,$U65=0.2),2,(IF(AND($R65=0.4,$U65=0.4),7,(IF(AND($R65=0.4,$U65=0.6),12,(IF(AND($R65=0.4,$U65=0.8),17,(IF(AND($R65=0.4,$U65=1),22,(IF(AND($R65=0.6,$U65=0.2),3,(IF(AND($R65=0.6,$U65=0.4),8,(IF(AND($R65=0.6,$U65=0.6),13,(IF(AND($R65=0.6,$U65=0.8),18,(IF(AND($R65=0.6,$U65=1),23,(IF(AND($R65=0.8,$U65=0.2),4,(IF(AND($R65=0.8,$U65=0.4),9,(IF(AND($R65=0.8,$U65=0.6),14,(IF(AND($R65=0.8,$U65=0.8),19,(IF(AND($R65=0.8,$U65=1),24,(IF(AND($R65=1,$U65=0.2),5,(IF(AND($R65=1,$U65=0.4),10,(IF(AND($R65=1,$U65=0.6),15,(IF(AND($R65=1,$U65=0.8),20,(IF(AND($R65=1,$U65=1),25,"")))))))))))))))))))))))))))))))))))))))))))))))))))))</f>
        <v>R.INHERENTE
16</v>
      </c>
      <c r="W65" s="228">
        <f>+VLOOKUP($V65,Listas!$D$112:$E$136,2,FALSE)</f>
        <v>16</v>
      </c>
      <c r="X65" s="432" t="s">
        <v>759</v>
      </c>
      <c r="Y65" s="413" t="s">
        <v>599</v>
      </c>
      <c r="Z65" s="413"/>
      <c r="AA65" s="870">
        <v>25</v>
      </c>
      <c r="AB65" s="871"/>
      <c r="AC65" s="870">
        <v>0</v>
      </c>
      <c r="AD65" s="871"/>
      <c r="AE65" s="870"/>
      <c r="AF65" s="871"/>
      <c r="AG65" s="870"/>
      <c r="AH65" s="871"/>
      <c r="AI65" s="870">
        <v>15</v>
      </c>
      <c r="AJ65" s="871"/>
      <c r="AK65" s="340">
        <f t="shared" ref="AK65:AK69" si="154">AA65+AC65+AE65+AG65+AI65</f>
        <v>40</v>
      </c>
      <c r="AL65" s="465">
        <f>20%-(20%*40%)</f>
        <v>0.12</v>
      </c>
      <c r="AM65" s="320"/>
      <c r="AN65" s="872" t="s">
        <v>562</v>
      </c>
      <c r="AO65" s="873"/>
      <c r="AP65" s="874" t="s">
        <v>600</v>
      </c>
      <c r="AQ65" s="875"/>
      <c r="AR65" s="876" t="s">
        <v>562</v>
      </c>
      <c r="AS65" s="877"/>
      <c r="AT65" s="419" t="s">
        <v>760</v>
      </c>
      <c r="AU65" s="407" t="s">
        <v>602</v>
      </c>
      <c r="AV65" s="423" t="s">
        <v>761</v>
      </c>
      <c r="AW65" s="427" t="s">
        <v>762</v>
      </c>
      <c r="AX65" s="428" t="s">
        <v>763</v>
      </c>
      <c r="AY65" s="247">
        <f t="shared" ref="AY65" si="155">+(IF(AND($AZ65&gt;0,$AZ65&lt;=0.2),0.2,(IF(AND($AZ65&gt;0.2,$AZ65&lt;=0.4),0.4,(IF(AND($AZ65&gt;0.4,$AZ65&lt;=0.6),0.6,(IF(AND($AZ65&gt;0.6,$AZ65&lt;=0.8),0.8,(IF($AZ65&gt;0.8,1,""))))))))))</f>
        <v>0.2</v>
      </c>
      <c r="AZ65" s="878">
        <f t="shared" ref="AZ65" si="156">+MIN(AL65:AL69)</f>
        <v>5.8800000000000005E-2</v>
      </c>
      <c r="BA65" s="836" t="str">
        <f t="shared" si="1"/>
        <v>MUY BAJA</v>
      </c>
      <c r="BB65" s="833">
        <f t="shared" ref="BB65" si="157">+MIN(AM65:AM69)</f>
        <v>5.8800000000000005E-2</v>
      </c>
      <c r="BC65" s="836" t="str">
        <f t="shared" si="2"/>
        <v>MUY BAJA</v>
      </c>
      <c r="BD65" s="839" t="str">
        <f t="shared" si="3"/>
        <v>R.RESIDUAL
1</v>
      </c>
      <c r="BE65" s="842" t="s">
        <v>606</v>
      </c>
      <c r="BF65" s="247">
        <f t="shared" ref="BF65" si="158">+(IF(AND($BB65&gt;0,$BB65&lt;=0.2),0.2,(IF(AND($BB65&gt;0.2,$BB65&lt;=0.4),0.4,(IF(AND($BB65&gt;0.4,$BB65&lt;=0.6),0.6,(IF(AND($BB65&gt;0.6,$BB65&lt;=0.8),0.8,(IF($BB65&gt;0.8,1,""))))))))))</f>
        <v>0.2</v>
      </c>
      <c r="BG65" s="230">
        <f>+VLOOKUP($BD65,Listas!$F$112:$G$136,2,FALSE)</f>
        <v>1</v>
      </c>
      <c r="BH65" s="312">
        <v>1</v>
      </c>
      <c r="BI65" s="231" t="str">
        <f t="shared" ref="BI65" si="159">IF(ISERROR(IF(V65="R.INHERENTE
5","R. INHERENTE",(IF(BD65="R.RESIDUAL
5","R. RESIDUAL"," ")))),"",(IF(V65="R.INHERENTE
5","R. INHERENTE",(IF(BD65="R.RESIDUAL
5","R. RESIDUAL"," ")))))</f>
        <v xml:space="preserve"> </v>
      </c>
      <c r="BJ65" s="232" t="str">
        <f t="shared" ref="BJ65" si="160">IF(ISERROR(IF(V65="R.INHERENTE
10","R. INHERENTE",(IF(BD65="R.RESIDUAL
10","R. RESIDUAL"," ")))),"",(IF(V65="R.INHERENTE
10","R. INHERENTE",(IF(BD65="R.RESIDUAL
10","R. RESIDUAL"," ")))))</f>
        <v xml:space="preserve"> </v>
      </c>
      <c r="BK65" s="232" t="str">
        <f t="shared" ref="BK65" si="161">IF(ISERROR(IF(V65="R.INHERENTE
15","R. INHERENTE",(IF(BD65="R.RESIDUAL
15","R. RESIDUAL"," ")))),"",(IF(V65="R.INHERENTE
15","R. INHERENTE",(IF(BD65="R.RESIDUAL
15","R. RESIDUAL"," ")))))</f>
        <v xml:space="preserve"> </v>
      </c>
      <c r="BL65" s="232" t="str">
        <f t="shared" ref="BL65" si="162">IF(ISERROR(IF(V65="R.INHERENTE
20","R. INHERENTE",(IF(BD65="R.RESIDUAL
20","R. RESIDUAL"," ")))),"",(IF(V65="R.INHERENTE
20","R. INHERENTE",(IF(BD65="R.RESIDUAL
20","R. RESIDUAL"," ")))))</f>
        <v xml:space="preserve"> </v>
      </c>
      <c r="BM65" s="233" t="str">
        <f t="shared" ref="BM65" si="163">IF(ISERROR(IF(V65="R.INHERENTE
25","R. INHERENTE",(IF(BD65="R.RESIDUAL
25","R. RESIDUAL"," ")))),"",(IF(V65="R.INHERENTE
25","R. INHERENTE",(IF(BD65="R.RESIDUAL
25","R. RESIDUAL"," ")))))</f>
        <v xml:space="preserve"> </v>
      </c>
      <c r="BN65" s="234"/>
      <c r="BO65" s="845" t="s">
        <v>764</v>
      </c>
      <c r="BP65" s="854" t="s">
        <v>747</v>
      </c>
      <c r="BQ65" s="857">
        <v>46023</v>
      </c>
      <c r="BR65" s="857">
        <v>46357</v>
      </c>
      <c r="BS65" s="858" t="s">
        <v>602</v>
      </c>
      <c r="BT65" s="861" t="s">
        <v>610</v>
      </c>
      <c r="BU65" s="309"/>
      <c r="BV65" s="845" t="s">
        <v>765</v>
      </c>
      <c r="BW65" s="854" t="s">
        <v>749</v>
      </c>
      <c r="BX65" s="830" t="s">
        <v>750</v>
      </c>
      <c r="BY65" s="229"/>
      <c r="BZ65" s="815" t="s">
        <v>614</v>
      </c>
      <c r="CA65" s="818" t="s">
        <v>615</v>
      </c>
      <c r="CB65" s="821" t="s">
        <v>616</v>
      </c>
      <c r="CC65" s="818" t="s">
        <v>617</v>
      </c>
      <c r="CD65" s="792"/>
      <c r="CE65" s="792"/>
      <c r="CF65" s="792"/>
      <c r="CG65" s="792"/>
      <c r="CH65" s="792"/>
      <c r="CI65" s="792"/>
      <c r="CJ65" s="792"/>
      <c r="CK65" s="792"/>
      <c r="CL65" s="792"/>
      <c r="CM65" s="792"/>
      <c r="CN65" s="792"/>
      <c r="CO65" s="792"/>
      <c r="CP65" s="792"/>
      <c r="CQ65" s="792"/>
      <c r="CR65" s="792"/>
      <c r="CS65" s="792"/>
      <c r="CT65" s="795" t="s">
        <v>618</v>
      </c>
      <c r="CU65" s="248"/>
      <c r="CV65" s="815" t="s">
        <v>614</v>
      </c>
      <c r="CW65" s="818" t="s">
        <v>615</v>
      </c>
      <c r="CX65" s="821" t="s">
        <v>616</v>
      </c>
      <c r="CY65" s="818" t="s">
        <v>617</v>
      </c>
      <c r="CZ65" s="824"/>
      <c r="DA65" s="825"/>
      <c r="DB65" s="824"/>
      <c r="DC65" s="825"/>
      <c r="DD65" s="789"/>
      <c r="DE65" s="789"/>
      <c r="DF65" s="789"/>
      <c r="DG65" s="792"/>
      <c r="DH65" s="789"/>
      <c r="DI65" s="789"/>
      <c r="DJ65" s="789"/>
      <c r="DK65" s="792"/>
      <c r="DL65" s="789"/>
      <c r="DM65" s="789"/>
      <c r="DN65" s="789"/>
      <c r="DO65" s="792"/>
      <c r="DP65" s="789"/>
      <c r="DQ65" s="789"/>
      <c r="DR65" s="789"/>
      <c r="DS65" s="789"/>
      <c r="DT65" s="795" t="s">
        <v>619</v>
      </c>
      <c r="DU65" s="245"/>
      <c r="DV65" s="798"/>
      <c r="DW65" s="801"/>
      <c r="DX65" s="798"/>
      <c r="DY65" s="804"/>
    </row>
    <row r="66" spans="2:129" ht="95.25" customHeight="1">
      <c r="B66" s="946"/>
      <c r="C66" s="924"/>
      <c r="D66" s="927"/>
      <c r="E66" s="1800"/>
      <c r="F66" s="931"/>
      <c r="G66" s="1800"/>
      <c r="H66" s="1800"/>
      <c r="I66" s="1800"/>
      <c r="J66" s="410"/>
      <c r="K66" s="909"/>
      <c r="L66" s="1801"/>
      <c r="M66" s="918"/>
      <c r="N66" s="1800"/>
      <c r="O66" s="1802"/>
      <c r="P66" s="228"/>
      <c r="Q66" s="1803"/>
      <c r="R66" s="1800"/>
      <c r="S66" s="1800"/>
      <c r="T66" s="1800"/>
      <c r="U66" s="1800"/>
      <c r="V66" s="1802"/>
      <c r="W66" s="228"/>
      <c r="X66" s="433" t="s">
        <v>766</v>
      </c>
      <c r="Y66" s="415" t="s">
        <v>599</v>
      </c>
      <c r="Z66" s="415"/>
      <c r="AA66" s="807">
        <v>25</v>
      </c>
      <c r="AB66" s="808"/>
      <c r="AC66" s="807"/>
      <c r="AD66" s="808"/>
      <c r="AE66" s="807"/>
      <c r="AF66" s="808"/>
      <c r="AG66" s="807"/>
      <c r="AH66" s="808"/>
      <c r="AI66" s="807">
        <v>15</v>
      </c>
      <c r="AJ66" s="808"/>
      <c r="AK66" s="323">
        <f t="shared" si="154"/>
        <v>40</v>
      </c>
      <c r="AL66" s="466">
        <f>12%-(12%*30%)</f>
        <v>8.3999999999999991E-2</v>
      </c>
      <c r="AM66" s="316"/>
      <c r="AN66" s="809" t="s">
        <v>562</v>
      </c>
      <c r="AO66" s="810"/>
      <c r="AP66" s="811" t="s">
        <v>600</v>
      </c>
      <c r="AQ66" s="811"/>
      <c r="AR66" s="812" t="s">
        <v>562</v>
      </c>
      <c r="AS66" s="812"/>
      <c r="AT66" s="420" t="s">
        <v>767</v>
      </c>
      <c r="AU66" s="408" t="s">
        <v>602</v>
      </c>
      <c r="AV66" s="426" t="s">
        <v>768</v>
      </c>
      <c r="AW66" s="427" t="s">
        <v>762</v>
      </c>
      <c r="AX66" s="428" t="s">
        <v>763</v>
      </c>
      <c r="AY66" s="230"/>
      <c r="AZ66" s="879"/>
      <c r="BA66" s="837"/>
      <c r="BB66" s="834"/>
      <c r="BC66" s="837"/>
      <c r="BD66" s="840"/>
      <c r="BE66" s="843"/>
      <c r="BG66" s="490"/>
      <c r="BH66" s="312">
        <v>0.8</v>
      </c>
      <c r="BI66" s="235" t="str">
        <f t="shared" ref="BI66" si="164">IF(ISERROR(IF(V65="R.INHERENTE
4","R. INHERENTE",(IF(BD65="R.RESIDUAL
4","R. RESIDUAL"," ")))),"",(IF(V65="R.INHERENTE
4","R. INHERENTE",(IF(BD65="R.RESIDUAL
4","R. RESIDUAL"," ")))))</f>
        <v xml:space="preserve"> </v>
      </c>
      <c r="BJ66" s="236" t="str">
        <f t="shared" ref="BJ66" si="165">IF(ISERROR(IF(V65="R.INHERENTE
9","R. INHERENTE",(IF(BD65="R.RESIDUAL
9","R. RESIDUAL"," ")))),"",(IF(V65="R.INHERENTE
9","R. INHERENTE",(IF(BD65="R.RESIDUAL
9","R. RESIDUAL"," ")))))</f>
        <v xml:space="preserve"> </v>
      </c>
      <c r="BK66" s="237" t="str">
        <f t="shared" ref="BK66" si="166">IF(ISERROR(IF(V65="R.INHERENTE
14","R. INHERENTE",(IF(BD65="R.RESIDUAL
14","R. RESIDUAL"," ")))),"",(IF(V65="R.INHERENTE
14","R. INHERENTE",(IF(BD65="R.RESIDUAL
14","R. RESIDUAL"," ")))))</f>
        <v xml:space="preserve"> </v>
      </c>
      <c r="BL66" s="237" t="str">
        <f t="shared" ref="BL66" si="167">IF(ISERROR(IF(V65="R.INHERENTE
19","R. INHERENTE",(IF(BD65="R.RESIDUAL
19","R. RESIDUAL"," ")))),"",(IF(V65="R.INHERENTE
19","R. INHERENTE",(IF(BD65="R.RESIDUAL
19","R. RESIDUAL"," ")))))</f>
        <v xml:space="preserve"> </v>
      </c>
      <c r="BM66" s="238" t="str">
        <f t="shared" ref="BM66" si="168">IF(ISERROR(IF(V65="R.INHERENTE
24","R. INHERENTE",(IF(BD65="R.RESIDUAL
24","R. RESIDUAL"," ")))),"",(IF(V65="R.INHERENTE
24","R. INHERENTE",(IF(BD65="R.RESIDUAL
24","R. RESIDUAL"," ")))))</f>
        <v xml:space="preserve"> </v>
      </c>
      <c r="BN66" s="234"/>
      <c r="BO66" s="846"/>
      <c r="BP66" s="855"/>
      <c r="BQ66" s="855"/>
      <c r="BR66" s="855"/>
      <c r="BS66" s="859"/>
      <c r="BT66" s="862"/>
      <c r="BU66" s="309"/>
      <c r="BV66" s="846"/>
      <c r="BW66" s="859"/>
      <c r="BX66" s="831"/>
      <c r="BY66" s="229"/>
      <c r="BZ66" s="816"/>
      <c r="CA66" s="819"/>
      <c r="CB66" s="822"/>
      <c r="CC66" s="819"/>
      <c r="CD66" s="793"/>
      <c r="CE66" s="793"/>
      <c r="CF66" s="793"/>
      <c r="CG66" s="793"/>
      <c r="CH66" s="793"/>
      <c r="CI66" s="793"/>
      <c r="CJ66" s="793"/>
      <c r="CK66" s="793"/>
      <c r="CL66" s="793"/>
      <c r="CM66" s="793"/>
      <c r="CN66" s="793"/>
      <c r="CO66" s="793"/>
      <c r="CP66" s="793"/>
      <c r="CQ66" s="793"/>
      <c r="CR66" s="793"/>
      <c r="CS66" s="793"/>
      <c r="CT66" s="796"/>
      <c r="CU66" s="248"/>
      <c r="CV66" s="816"/>
      <c r="CW66" s="819"/>
      <c r="CX66" s="822"/>
      <c r="CY66" s="819"/>
      <c r="CZ66" s="826"/>
      <c r="DA66" s="827"/>
      <c r="DB66" s="826"/>
      <c r="DC66" s="827"/>
      <c r="DD66" s="790"/>
      <c r="DE66" s="790"/>
      <c r="DF66" s="790"/>
      <c r="DG66" s="793"/>
      <c r="DH66" s="790"/>
      <c r="DI66" s="790"/>
      <c r="DJ66" s="790"/>
      <c r="DK66" s="793"/>
      <c r="DL66" s="790"/>
      <c r="DM66" s="790"/>
      <c r="DN66" s="790"/>
      <c r="DO66" s="793"/>
      <c r="DP66" s="790"/>
      <c r="DQ66" s="790"/>
      <c r="DR66" s="790"/>
      <c r="DS66" s="790"/>
      <c r="DT66" s="796"/>
      <c r="DU66" s="245"/>
      <c r="DV66" s="799"/>
      <c r="DW66" s="802"/>
      <c r="DX66" s="799"/>
      <c r="DY66" s="805"/>
    </row>
    <row r="67" spans="2:129" ht="81.75" customHeight="1">
      <c r="B67" s="946"/>
      <c r="C67" s="924"/>
      <c r="D67" s="927"/>
      <c r="E67" s="1800"/>
      <c r="F67" s="931"/>
      <c r="G67" s="1800"/>
      <c r="H67" s="1800"/>
      <c r="I67" s="1800"/>
      <c r="J67" s="410"/>
      <c r="K67" s="909"/>
      <c r="L67" s="1801"/>
      <c r="M67" s="918"/>
      <c r="N67" s="1800"/>
      <c r="O67" s="1802"/>
      <c r="P67" s="228"/>
      <c r="Q67" s="1803"/>
      <c r="R67" s="1800"/>
      <c r="S67" s="1800"/>
      <c r="T67" s="1800"/>
      <c r="U67" s="1800"/>
      <c r="V67" s="1802"/>
      <c r="W67" s="228"/>
      <c r="X67" s="414" t="s">
        <v>769</v>
      </c>
      <c r="Y67" s="415" t="s">
        <v>599</v>
      </c>
      <c r="Z67" s="415"/>
      <c r="AA67" s="807">
        <v>25</v>
      </c>
      <c r="AB67" s="808"/>
      <c r="AC67" s="807"/>
      <c r="AD67" s="808"/>
      <c r="AE67" s="807"/>
      <c r="AF67" s="808"/>
      <c r="AG67" s="807"/>
      <c r="AH67" s="808"/>
      <c r="AI67" s="807">
        <v>15</v>
      </c>
      <c r="AJ67" s="808"/>
      <c r="AK67" s="323">
        <f>AA67+AC67+AE67+AG67+AI67</f>
        <v>40</v>
      </c>
      <c r="AL67" s="466">
        <f>8.4%-(8.4%*30%)</f>
        <v>5.8800000000000005E-2</v>
      </c>
      <c r="AM67" s="466">
        <f>8.4%-(8.4%*30%)</f>
        <v>5.8800000000000005E-2</v>
      </c>
      <c r="AN67" s="809"/>
      <c r="AO67" s="810"/>
      <c r="AP67" s="813"/>
      <c r="AQ67" s="814"/>
      <c r="AR67" s="809"/>
      <c r="AS67" s="810"/>
      <c r="AT67" s="420" t="s">
        <v>769</v>
      </c>
      <c r="AU67" s="408" t="s">
        <v>602</v>
      </c>
      <c r="AV67" s="426" t="s">
        <v>770</v>
      </c>
      <c r="AW67" s="427" t="s">
        <v>762</v>
      </c>
      <c r="AX67" s="428" t="s">
        <v>763</v>
      </c>
      <c r="AY67" s="230"/>
      <c r="AZ67" s="879"/>
      <c r="BA67" s="837"/>
      <c r="BB67" s="834"/>
      <c r="BC67" s="837"/>
      <c r="BD67" s="840"/>
      <c r="BE67" s="843"/>
      <c r="BG67" s="490"/>
      <c r="BH67" s="312">
        <v>0.60000000000000009</v>
      </c>
      <c r="BI67" s="235" t="str">
        <f t="shared" ref="BI67" si="169">IF(ISERROR(IF(V65="R.INHERENTE
3","R. INHERENTE",(IF(BD65="R.RESIDUAL
3","R. RESIDUAL"," ")))),"",(IF(V65="R.INHERENTE
3","R. INHERENTE",(IF(BD65="R.RESIDUAL
3","R. RESIDUAL"," ")))))</f>
        <v xml:space="preserve"> </v>
      </c>
      <c r="BJ67" s="236" t="str">
        <f t="shared" ref="BJ67" si="170">IF(ISERROR(IF(V65="R.INHERENTE
8","R. INHERENTE",(IF(BD65="R.RESIDUAL
8","R. RESIDUAL"," ")))),"",(IF(V65="R.INHERENTE
8","R. INHERENTE",(IF(BD65="R.RESIDUAL
8","R. RESIDUAL"," ")))))</f>
        <v xml:space="preserve"> </v>
      </c>
      <c r="BK67" s="236" t="str">
        <f t="shared" ref="BK67" si="171">IF(ISERROR(IF(V65="R.INHERENTE
13","R. INHERENTE",(IF(BD65="R.RESIDUAL
13","R. RESIDUAL"," ")))),"",(IF(V65="R.INHERENTE
13","R. INHERENTE",(IF(BD65="R.RESIDUAL
13","R. RESIDUAL"," ")))))</f>
        <v xml:space="preserve"> </v>
      </c>
      <c r="BL67" s="237" t="str">
        <f t="shared" ref="BL67" si="172">IF(ISERROR(IF(V65="R.INHERENTE
18","R. INHERENTE",(IF(BD65="R.RESIDUAL
18","R. RESIDUAL"," ")))),"",(IF(V65="R.INHERENTE
18","R. INHERENTE",(IF(BD65="R.RESIDUAL
18","R. RESIDUAL"," ")))))</f>
        <v xml:space="preserve"> </v>
      </c>
      <c r="BM67" s="238" t="str">
        <f t="shared" ref="BM67" si="173">IF(ISERROR(IF(V65="R.INHERENTE
23","R. INHERENTE",(IF(BD65="R.RESIDUAL
23","R. RESIDUAL"," ")))),"",(IF(V65="R.INHERENTE
23","R. INHERENTE",(IF(BD65="R.RESIDUAL
23","R. RESIDUAL"," ")))))</f>
        <v xml:space="preserve"> </v>
      </c>
      <c r="BN67" s="234"/>
      <c r="BO67" s="846"/>
      <c r="BP67" s="855"/>
      <c r="BQ67" s="855"/>
      <c r="BR67" s="855"/>
      <c r="BS67" s="859"/>
      <c r="BT67" s="862"/>
      <c r="BU67" s="309"/>
      <c r="BV67" s="846"/>
      <c r="BW67" s="859"/>
      <c r="BX67" s="831"/>
      <c r="BY67" s="229"/>
      <c r="BZ67" s="816"/>
      <c r="CA67" s="819"/>
      <c r="CB67" s="822"/>
      <c r="CC67" s="819"/>
      <c r="CD67" s="793"/>
      <c r="CE67" s="793"/>
      <c r="CF67" s="793"/>
      <c r="CG67" s="793"/>
      <c r="CH67" s="793"/>
      <c r="CI67" s="793"/>
      <c r="CJ67" s="793"/>
      <c r="CK67" s="793"/>
      <c r="CL67" s="793"/>
      <c r="CM67" s="793"/>
      <c r="CN67" s="793"/>
      <c r="CO67" s="793"/>
      <c r="CP67" s="793"/>
      <c r="CQ67" s="793"/>
      <c r="CR67" s="793"/>
      <c r="CS67" s="793"/>
      <c r="CT67" s="796"/>
      <c r="CU67" s="248"/>
      <c r="CV67" s="816"/>
      <c r="CW67" s="819"/>
      <c r="CX67" s="822"/>
      <c r="CY67" s="819"/>
      <c r="CZ67" s="826"/>
      <c r="DA67" s="827"/>
      <c r="DB67" s="826"/>
      <c r="DC67" s="827"/>
      <c r="DD67" s="790"/>
      <c r="DE67" s="790"/>
      <c r="DF67" s="790"/>
      <c r="DG67" s="793"/>
      <c r="DH67" s="790"/>
      <c r="DI67" s="790"/>
      <c r="DJ67" s="790"/>
      <c r="DK67" s="793"/>
      <c r="DL67" s="790"/>
      <c r="DM67" s="790"/>
      <c r="DN67" s="790"/>
      <c r="DO67" s="793"/>
      <c r="DP67" s="790"/>
      <c r="DQ67" s="790"/>
      <c r="DR67" s="790"/>
      <c r="DS67" s="790"/>
      <c r="DT67" s="796"/>
      <c r="DU67" s="245"/>
      <c r="DV67" s="799"/>
      <c r="DW67" s="802"/>
      <c r="DX67" s="799"/>
      <c r="DY67" s="805"/>
    </row>
    <row r="68" spans="2:129" ht="42" customHeight="1">
      <c r="B68" s="946"/>
      <c r="C68" s="924"/>
      <c r="D68" s="927"/>
      <c r="E68" s="1800"/>
      <c r="F68" s="931"/>
      <c r="G68" s="1800"/>
      <c r="H68" s="1800"/>
      <c r="I68" s="1800"/>
      <c r="J68" s="410"/>
      <c r="K68" s="909"/>
      <c r="L68" s="1801"/>
      <c r="M68" s="918"/>
      <c r="N68" s="1800"/>
      <c r="O68" s="1802"/>
      <c r="P68" s="228"/>
      <c r="Q68" s="1803"/>
      <c r="R68" s="1800"/>
      <c r="S68" s="1800"/>
      <c r="T68" s="1800"/>
      <c r="U68" s="1800"/>
      <c r="V68" s="1802"/>
      <c r="W68" s="228"/>
      <c r="X68" s="416"/>
      <c r="Y68" s="415"/>
      <c r="Z68" s="415"/>
      <c r="AA68" s="807"/>
      <c r="AB68" s="808"/>
      <c r="AC68" s="807"/>
      <c r="AD68" s="808"/>
      <c r="AE68" s="807"/>
      <c r="AF68" s="808"/>
      <c r="AG68" s="807"/>
      <c r="AH68" s="808"/>
      <c r="AI68" s="807"/>
      <c r="AJ68" s="808"/>
      <c r="AK68" s="323">
        <f t="shared" si="154"/>
        <v>0</v>
      </c>
      <c r="AL68" s="315"/>
      <c r="AM68" s="316"/>
      <c r="AN68" s="809"/>
      <c r="AO68" s="810"/>
      <c r="AP68" s="813"/>
      <c r="AQ68" s="814"/>
      <c r="AR68" s="809"/>
      <c r="AS68" s="810"/>
      <c r="AT68" s="420"/>
      <c r="AU68" s="408"/>
      <c r="AV68" s="426"/>
      <c r="AW68" s="427"/>
      <c r="AX68" s="428"/>
      <c r="AY68" s="230"/>
      <c r="AZ68" s="879"/>
      <c r="BA68" s="837"/>
      <c r="BB68" s="834"/>
      <c r="BC68" s="837"/>
      <c r="BD68" s="840"/>
      <c r="BE68" s="843"/>
      <c r="BG68" s="490"/>
      <c r="BH68" s="312">
        <v>0.4</v>
      </c>
      <c r="BI68" s="239" t="str">
        <f t="shared" ref="BI68" si="174">IF(ISERROR(IF(V65="R.INHERENTE
2","R. INHERENTE",(IF(BD65="R.RESIDUAL
2","R. RESIDUAL"," ")))),"",(IF(V65="R.INHERENTE
2","R. INHERENTE",(IF(BD65="R.RESIDUAL
2","R. RESIDUAL"," ")))))</f>
        <v xml:space="preserve"> </v>
      </c>
      <c r="BJ68" s="236" t="str">
        <f t="shared" ref="BJ68" si="175">IF(ISERROR(IF(V65="R.INHERENTE
7","R. INHERENTE",(IF(BD65="R.RESIDUAL
7","R. RESIDUAL"," ")))),"",(IF(V65="R.INHERENTE
7","R. INHERENTE",(IF(BD65="R.RESIDUAL
7","R. RESIDUAL"," ")))))</f>
        <v xml:space="preserve"> </v>
      </c>
      <c r="BK68" s="236" t="str">
        <f t="shared" ref="BK68" si="176">IF(ISERROR(IF(V65="R.INHERENTE
12","R. INHERENTE",(IF(BD65="R.RESIDUAL
12","R. RESIDUAL"," ")))),"",(IF(V65="R.INHERENTE
12","R. INHERENTE",(IF(BD65="R.RESIDUAL
12","R. RESIDUAL"," ")))))</f>
        <v xml:space="preserve"> </v>
      </c>
      <c r="BL68" s="237" t="str">
        <f t="shared" ref="BL68" si="177">IF(ISERROR(IF(V65="R.INHERENTE
17","R. INHERENTE",(IF(BD65="R.RESIDUAL
17","R. RESIDUAL"," ")))),"",(IF(V65="R.INHERENTE
17","R. INHERENTE",(IF(BD65="R.RESIDUAL
17","R. RESIDUAL"," ")))))</f>
        <v xml:space="preserve"> </v>
      </c>
      <c r="BM68" s="238" t="str">
        <f t="shared" ref="BM68" si="178">IF(ISERROR(IF(V65="R.INHERENTE
22","R. INHERENTE",(IF(BD65="R.RESIDUAL
22","R. RESIDUAL"," ")))),"",(IF(V65="R.INHERENTE
22","R. INHERENTE",(IF(BD65="R.RESIDUAL
22","R. RESIDUAL"," ")))))</f>
        <v xml:space="preserve"> </v>
      </c>
      <c r="BN68" s="234"/>
      <c r="BO68" s="846"/>
      <c r="BP68" s="855"/>
      <c r="BQ68" s="855"/>
      <c r="BR68" s="855"/>
      <c r="BS68" s="859"/>
      <c r="BT68" s="862"/>
      <c r="BU68" s="309"/>
      <c r="BV68" s="846"/>
      <c r="BW68" s="859"/>
      <c r="BX68" s="831"/>
      <c r="BY68" s="229"/>
      <c r="BZ68" s="816"/>
      <c r="CA68" s="819"/>
      <c r="CB68" s="822"/>
      <c r="CC68" s="819"/>
      <c r="CD68" s="793"/>
      <c r="CE68" s="793"/>
      <c r="CF68" s="793"/>
      <c r="CG68" s="793"/>
      <c r="CH68" s="793"/>
      <c r="CI68" s="793"/>
      <c r="CJ68" s="793"/>
      <c r="CK68" s="793"/>
      <c r="CL68" s="793"/>
      <c r="CM68" s="793"/>
      <c r="CN68" s="793"/>
      <c r="CO68" s="793"/>
      <c r="CP68" s="793"/>
      <c r="CQ68" s="793"/>
      <c r="CR68" s="793"/>
      <c r="CS68" s="793"/>
      <c r="CT68" s="796"/>
      <c r="CU68" s="248"/>
      <c r="CV68" s="816"/>
      <c r="CW68" s="819"/>
      <c r="CX68" s="822"/>
      <c r="CY68" s="819"/>
      <c r="CZ68" s="826"/>
      <c r="DA68" s="827"/>
      <c r="DB68" s="826"/>
      <c r="DC68" s="827"/>
      <c r="DD68" s="790"/>
      <c r="DE68" s="790"/>
      <c r="DF68" s="790"/>
      <c r="DG68" s="793"/>
      <c r="DH68" s="790"/>
      <c r="DI68" s="790"/>
      <c r="DJ68" s="790"/>
      <c r="DK68" s="793"/>
      <c r="DL68" s="790"/>
      <c r="DM68" s="790"/>
      <c r="DN68" s="790"/>
      <c r="DO68" s="793"/>
      <c r="DP68" s="790"/>
      <c r="DQ68" s="790"/>
      <c r="DR68" s="790"/>
      <c r="DS68" s="790"/>
      <c r="DT68" s="796"/>
      <c r="DU68" s="245"/>
      <c r="DV68" s="799"/>
      <c r="DW68" s="802"/>
      <c r="DX68" s="799"/>
      <c r="DY68" s="805"/>
    </row>
    <row r="69" spans="2:129" ht="62.25" customHeight="1" thickBot="1">
      <c r="B69" s="947"/>
      <c r="C69" s="925"/>
      <c r="D69" s="928"/>
      <c r="E69" s="1805"/>
      <c r="F69" s="932"/>
      <c r="G69" s="1805"/>
      <c r="H69" s="1805"/>
      <c r="I69" s="1805"/>
      <c r="J69" s="411"/>
      <c r="K69" s="910"/>
      <c r="L69" s="1806"/>
      <c r="M69" s="919"/>
      <c r="N69" s="1805"/>
      <c r="O69" s="1807"/>
      <c r="P69" s="228"/>
      <c r="Q69" s="1808"/>
      <c r="R69" s="1805"/>
      <c r="S69" s="1805"/>
      <c r="T69" s="1805"/>
      <c r="U69" s="1805"/>
      <c r="V69" s="1807"/>
      <c r="W69" s="228"/>
      <c r="X69" s="417"/>
      <c r="Y69" s="418"/>
      <c r="Z69" s="418"/>
      <c r="AA69" s="848"/>
      <c r="AB69" s="849"/>
      <c r="AC69" s="848"/>
      <c r="AD69" s="849"/>
      <c r="AE69" s="848"/>
      <c r="AF69" s="849"/>
      <c r="AG69" s="848"/>
      <c r="AH69" s="849"/>
      <c r="AI69" s="848"/>
      <c r="AJ69" s="849"/>
      <c r="AK69" s="324">
        <f t="shared" si="154"/>
        <v>0</v>
      </c>
      <c r="AL69" s="317"/>
      <c r="AM69" s="318"/>
      <c r="AN69" s="850"/>
      <c r="AO69" s="851"/>
      <c r="AP69" s="852"/>
      <c r="AQ69" s="853"/>
      <c r="AR69" s="850"/>
      <c r="AS69" s="851"/>
      <c r="AT69" s="421"/>
      <c r="AU69" s="422"/>
      <c r="AV69" s="429"/>
      <c r="AW69" s="430"/>
      <c r="AX69" s="431"/>
      <c r="AY69" s="230"/>
      <c r="AZ69" s="880"/>
      <c r="BA69" s="838"/>
      <c r="BB69" s="835"/>
      <c r="BC69" s="838"/>
      <c r="BD69" s="841"/>
      <c r="BE69" s="844"/>
      <c r="BG69" s="490"/>
      <c r="BH69" s="313">
        <v>0.2</v>
      </c>
      <c r="BI69" s="240" t="str">
        <f t="shared" ref="BI69" si="179">IF(ISERROR(IF(V65="R.INHERENTE
1","R. INHERENTE",(IF(BD65="R.RESIDUAL
1","R. RESIDUAL"," ")))),"",(IF(V65="R.INHERENTE
1","R. INHERENTE",(IF(BD65="R.RESIDUAL
1","R. RESIDUAL"," ")))))</f>
        <v>R. RESIDUAL</v>
      </c>
      <c r="BJ69" s="241" t="str">
        <f t="shared" ref="BJ69" si="180">IF(ISERROR(IF(V65="R.INHERENTE
6","R. INHERENTE",(IF(BD65="R.RESIDUAL
6","R. RESIDUAL"," ")))),"",(IF(V65="R.INHERENTE
6","R. INHERENTE",(IF(BD65="R.RESIDUAL
6","R. RESIDUAL"," ")))))</f>
        <v xml:space="preserve"> </v>
      </c>
      <c r="BK69" s="242" t="str">
        <f t="shared" ref="BK69" si="181">IF(ISERROR(IF(V65="R.INHERENTE
11","R. INHERENTE",(IF(BD65="R.RESIDUAL
11","R. RESIDUAL"," ")))),"",(IF(V65="R.INHERENTE
11","R. INHERENTE",(IF(BD65="R.RESIDUAL
11","R. RESIDUAL"," ")))))</f>
        <v xml:space="preserve"> </v>
      </c>
      <c r="BL69" s="243" t="str">
        <f t="shared" ref="BL69" si="182">IF(ISERROR(IF(V65="R.INHERENTE
16","R. INHERENTE",(IF(BD65="R.RESIDUAL
16","R. RESIDUAL"," ")))),"",(IF(V65="R.INHERENTE
16","R. INHERENTE",(IF(BD65="R.RESIDUAL
16","R. RESIDUAL"," ")))))</f>
        <v>R. INHERENTE</v>
      </c>
      <c r="BM69" s="244" t="str">
        <f t="shared" ref="BM69" si="183">IF(ISERROR(IF(V65="R.INHERENTE
21","R. INHERENTE",(IF(BD65="R.RESIDUAL
21","R. RESIDUAL"," ")))),"",(IF(V65="R.INHERENTE
21","R. INHERENTE",(IF(BD65="R.RESIDUAL
21","R. RESIDUAL"," ")))))</f>
        <v xml:space="preserve"> </v>
      </c>
      <c r="BN69" s="234"/>
      <c r="BO69" s="847"/>
      <c r="BP69" s="856"/>
      <c r="BQ69" s="856"/>
      <c r="BR69" s="856"/>
      <c r="BS69" s="860"/>
      <c r="BT69" s="863"/>
      <c r="BU69" s="309"/>
      <c r="BV69" s="847"/>
      <c r="BW69" s="860"/>
      <c r="BX69" s="832"/>
      <c r="BY69" s="229"/>
      <c r="BZ69" s="817"/>
      <c r="CA69" s="820"/>
      <c r="CB69" s="823"/>
      <c r="CC69" s="820"/>
      <c r="CD69" s="794"/>
      <c r="CE69" s="794"/>
      <c r="CF69" s="794"/>
      <c r="CG69" s="794"/>
      <c r="CH69" s="794"/>
      <c r="CI69" s="794"/>
      <c r="CJ69" s="794"/>
      <c r="CK69" s="794"/>
      <c r="CL69" s="794"/>
      <c r="CM69" s="794"/>
      <c r="CN69" s="794"/>
      <c r="CO69" s="794"/>
      <c r="CP69" s="794"/>
      <c r="CQ69" s="794"/>
      <c r="CR69" s="794"/>
      <c r="CS69" s="794"/>
      <c r="CT69" s="797"/>
      <c r="CU69" s="248"/>
      <c r="CV69" s="817"/>
      <c r="CW69" s="820"/>
      <c r="CX69" s="823"/>
      <c r="CY69" s="820"/>
      <c r="CZ69" s="828"/>
      <c r="DA69" s="829"/>
      <c r="DB69" s="828"/>
      <c r="DC69" s="829"/>
      <c r="DD69" s="791"/>
      <c r="DE69" s="791"/>
      <c r="DF69" s="791"/>
      <c r="DG69" s="794"/>
      <c r="DH69" s="791"/>
      <c r="DI69" s="791"/>
      <c r="DJ69" s="791"/>
      <c r="DK69" s="794"/>
      <c r="DL69" s="791"/>
      <c r="DM69" s="791"/>
      <c r="DN69" s="791"/>
      <c r="DO69" s="794"/>
      <c r="DP69" s="791"/>
      <c r="DQ69" s="791"/>
      <c r="DR69" s="791"/>
      <c r="DS69" s="791"/>
      <c r="DT69" s="797"/>
      <c r="DU69" s="245"/>
      <c r="DV69" s="800"/>
      <c r="DW69" s="803"/>
      <c r="DX69" s="800"/>
      <c r="DY69" s="806"/>
    </row>
    <row r="70" spans="2:129" ht="18" customHeight="1" thickBot="1">
      <c r="BI70" s="321"/>
      <c r="BJ70" s="322"/>
      <c r="BK70" s="322"/>
      <c r="BL70" s="322"/>
      <c r="BM70" s="322"/>
    </row>
    <row r="71" spans="2:129" ht="73.5" customHeight="1">
      <c r="B71" s="945" t="s">
        <v>584</v>
      </c>
      <c r="C71" s="923">
        <v>10</v>
      </c>
      <c r="D71" s="926" t="s">
        <v>736</v>
      </c>
      <c r="E71" s="929" t="s">
        <v>737</v>
      </c>
      <c r="F71" s="930" t="s">
        <v>587</v>
      </c>
      <c r="G71" s="907" t="s">
        <v>588</v>
      </c>
      <c r="H71" s="948" t="s">
        <v>589</v>
      </c>
      <c r="I71" s="949" t="s">
        <v>771</v>
      </c>
      <c r="J71" s="409" t="s">
        <v>772</v>
      </c>
      <c r="K71" s="908" t="s">
        <v>773</v>
      </c>
      <c r="L71" s="950" t="str">
        <f>IF(H71="","",(CONCATENATE("Posibilidad de afectación ",H71," ",I71," ",J71," ",J72," ",J73," ",J74," ",J75)))</f>
        <v xml:space="preserve">Posibilidad de afectación económica y reputacional ocasionada por la incorporación de contenidos sesgados o incorrectos en actuaciones judiciales generadas mediante tecnologías de inteligencia artificial,  debido a la falta de validaciones humanas, controles técnicos y lineamientos para su uso responsable.    </v>
      </c>
      <c r="M71" s="917" t="s">
        <v>593</v>
      </c>
      <c r="N71" s="951" t="s">
        <v>594</v>
      </c>
      <c r="O71" s="864" t="s">
        <v>595</v>
      </c>
      <c r="P71" s="228"/>
      <c r="Q71" s="865" t="s">
        <v>630</v>
      </c>
      <c r="R71" s="866">
        <f>IF(ISERROR(VLOOKUP($Q71,Listas!$E$20:$F$24,2,FALSE)),"",(VLOOKUP($Q71,Listas!$E$20:$F$24,2,FALSE)))</f>
        <v>1</v>
      </c>
      <c r="S71" s="867" t="str">
        <f>IF(ISERROR(VLOOKUP($R71,Listas!$E$3:$F$7,2,FALSE)),"",(VLOOKUP($R71,Listas!$E$3:$F$7,2,FALSE)))</f>
        <v xml:space="preserve">MUY ALTA </v>
      </c>
      <c r="T71" s="868" t="s">
        <v>597</v>
      </c>
      <c r="U71" s="867">
        <f>IF(ISERROR(VLOOKUP($T71,Listas!$E$28:$F$35,2,FALSE)),"",(VLOOKUP($T71,Listas!$E$28:$F$35,2,FALSE)))</f>
        <v>1</v>
      </c>
      <c r="V71" s="869" t="str">
        <f t="shared" ref="V71" si="184">IF(R71="","",(CONCATENATE("R.INHERENTE
",(IF(AND($R71=0.2,$U71=0.2),1,(IF(AND($R71=0.2,$U71=0.4),6,(IF(AND($R71=0.2,$U71=0.6),11,(IF(AND($R71=0.2,$U71=0.8),16,(IF(AND($R71=0.2,$U71=1),21,(IF(AND($R71=0.4,$U71=0.2),2,(IF(AND($R71=0.4,$U71=0.4),7,(IF(AND($R71=0.4,$U71=0.6),12,(IF(AND($R71=0.4,$U71=0.8),17,(IF(AND($R71=0.4,$U71=1),22,(IF(AND($R71=0.6,$U71=0.2),3,(IF(AND($R71=0.6,$U71=0.4),8,(IF(AND($R71=0.6,$U71=0.6),13,(IF(AND($R71=0.6,$U71=0.8),18,(IF(AND($R71=0.6,$U71=1),23,(IF(AND($R71=0.8,$U71=0.2),4,(IF(AND($R71=0.8,$U71=0.4),9,(IF(AND($R71=0.8,$U71=0.6),14,(IF(AND($R71=0.8,$U71=0.8),19,(IF(AND($R71=0.8,$U71=1),24,(IF(AND($R71=1,$U71=0.2),5,(IF(AND($R71=1,$U71=0.4),10,(IF(AND($R71=1,$U71=0.6),15,(IF(AND($R71=1,$U71=0.8),20,(IF(AND($R71=1,$U71=1),25,"")))))))))))))))))))))))))))))))))))))))))))))))))))))</f>
        <v>R.INHERENTE
25</v>
      </c>
      <c r="W71" s="228">
        <f>+VLOOKUP($V71,Listas!$D$112:$E$136,2,FALSE)</f>
        <v>25</v>
      </c>
      <c r="X71" s="432" t="s">
        <v>774</v>
      </c>
      <c r="Y71" s="413" t="s">
        <v>599</v>
      </c>
      <c r="Z71" s="413"/>
      <c r="AA71" s="870">
        <v>25</v>
      </c>
      <c r="AB71" s="871"/>
      <c r="AC71" s="870">
        <v>0</v>
      </c>
      <c r="AD71" s="871"/>
      <c r="AE71" s="870"/>
      <c r="AF71" s="871"/>
      <c r="AG71" s="870"/>
      <c r="AH71" s="871"/>
      <c r="AI71" s="870">
        <v>15</v>
      </c>
      <c r="AJ71" s="871"/>
      <c r="AK71" s="340">
        <f t="shared" ref="AK71" si="185">AA71+AC71+AE71+AG71+AI71</f>
        <v>40</v>
      </c>
      <c r="AL71" s="465">
        <f>100%-(100%*40%)</f>
        <v>0.6</v>
      </c>
      <c r="AM71" s="465">
        <f>100%-(100%*40%)</f>
        <v>0.6</v>
      </c>
      <c r="AN71" s="872" t="s">
        <v>562</v>
      </c>
      <c r="AO71" s="873"/>
      <c r="AP71" s="874" t="s">
        <v>600</v>
      </c>
      <c r="AQ71" s="875"/>
      <c r="AR71" s="876" t="s">
        <v>562</v>
      </c>
      <c r="AS71" s="877"/>
      <c r="AT71" s="419" t="s">
        <v>775</v>
      </c>
      <c r="AU71" s="407" t="s">
        <v>602</v>
      </c>
      <c r="AV71" s="423" t="s">
        <v>776</v>
      </c>
      <c r="AW71" s="427" t="s">
        <v>762</v>
      </c>
      <c r="AX71" s="428" t="s">
        <v>763</v>
      </c>
      <c r="AY71" s="247">
        <f t="shared" ref="AY71" si="186">+(IF(AND($AZ71&gt;0,$AZ71&lt;=0.2),0.2,(IF(AND($AZ71&gt;0.2,$AZ71&lt;=0.4),0.4,(IF(AND($AZ71&gt;0.4,$AZ71&lt;=0.6),0.6,(IF(AND($AZ71&gt;0.6,$AZ71&lt;=0.8),0.8,(IF($AZ71&gt;0.8,1,""))))))))))</f>
        <v>0.6</v>
      </c>
      <c r="AZ71" s="878">
        <f t="shared" ref="AZ71" si="187">+MIN(AL71:AL75)</f>
        <v>0.6</v>
      </c>
      <c r="BA71" s="836" t="str">
        <f t="shared" si="1"/>
        <v>MEDIA</v>
      </c>
      <c r="BB71" s="833">
        <f t="shared" ref="BB71" si="188">+MIN(AM71:AM75)</f>
        <v>0.6</v>
      </c>
      <c r="BC71" s="836" t="str">
        <f t="shared" si="2"/>
        <v>MEDIA</v>
      </c>
      <c r="BD71" s="839" t="str">
        <f t="shared" si="3"/>
        <v>R.RESIDUAL
13</v>
      </c>
      <c r="BE71" s="842" t="s">
        <v>606</v>
      </c>
      <c r="BF71" s="247">
        <f t="shared" ref="BF71" si="189">+(IF(AND($BB71&gt;0,$BB71&lt;=0.2),0.2,(IF(AND($BB71&gt;0.2,$BB71&lt;=0.4),0.4,(IF(AND($BB71&gt;0.4,$BB71&lt;=0.6),0.6,(IF(AND($BB71&gt;0.6,$BB71&lt;=0.8),0.8,(IF($BB71&gt;0.8,1,""))))))))))</f>
        <v>0.6</v>
      </c>
      <c r="BG71" s="230">
        <f>+VLOOKUP($BD71,Listas!$F$112:$G$136,2,FALSE)</f>
        <v>13</v>
      </c>
      <c r="BH71" s="312">
        <v>1</v>
      </c>
      <c r="BI71" s="231" t="str">
        <f t="shared" ref="BI71" si="190">IF(ISERROR(IF(V71="R.INHERENTE
5","R. INHERENTE",(IF(BD71="R.RESIDUAL
5","R. RESIDUAL"," ")))),"",(IF(V71="R.INHERENTE
5","R. INHERENTE",(IF(BD71="R.RESIDUAL
5","R. RESIDUAL"," ")))))</f>
        <v xml:space="preserve"> </v>
      </c>
      <c r="BJ71" s="232" t="str">
        <f t="shared" ref="BJ71" si="191">IF(ISERROR(IF(V71="R.INHERENTE
10","R. INHERENTE",(IF(BD71="R.RESIDUAL
10","R. RESIDUAL"," ")))),"",(IF(V71="R.INHERENTE
10","R. INHERENTE",(IF(BD71="R.RESIDUAL
10","R. RESIDUAL"," ")))))</f>
        <v xml:space="preserve"> </v>
      </c>
      <c r="BK71" s="232" t="str">
        <f t="shared" ref="BK71" si="192">IF(ISERROR(IF(V71="R.INHERENTE
15","R. INHERENTE",(IF(BD71="R.RESIDUAL
15","R. RESIDUAL"," ")))),"",(IF(V71="R.INHERENTE
15","R. INHERENTE",(IF(BD71="R.RESIDUAL
15","R. RESIDUAL"," ")))))</f>
        <v xml:space="preserve"> </v>
      </c>
      <c r="BL71" s="232" t="str">
        <f t="shared" ref="BL71" si="193">IF(ISERROR(IF(V71="R.INHERENTE
20","R. INHERENTE",(IF(BD71="R.RESIDUAL
20","R. RESIDUAL"," ")))),"",(IF(V71="R.INHERENTE
20","R. INHERENTE",(IF(BD71="R.RESIDUAL
20","R. RESIDUAL"," ")))))</f>
        <v xml:space="preserve"> </v>
      </c>
      <c r="BM71" s="233" t="str">
        <f t="shared" ref="BM71" si="194">IF(ISERROR(IF(V71="R.INHERENTE
25","R. INHERENTE",(IF(BD71="R.RESIDUAL
25","R. RESIDUAL"," ")))),"",(IF(V71="R.INHERENTE
25","R. INHERENTE",(IF(BD71="R.RESIDUAL
25","R. RESIDUAL"," ")))))</f>
        <v>R. INHERENTE</v>
      </c>
      <c r="BN71" s="234"/>
      <c r="BO71" s="845" t="s">
        <v>764</v>
      </c>
      <c r="BP71" s="854" t="s">
        <v>747</v>
      </c>
      <c r="BQ71" s="857">
        <v>46023</v>
      </c>
      <c r="BR71" s="857">
        <v>46357</v>
      </c>
      <c r="BS71" s="858" t="s">
        <v>602</v>
      </c>
      <c r="BT71" s="861" t="s">
        <v>610</v>
      </c>
      <c r="BU71" s="309"/>
      <c r="BV71" s="845" t="s">
        <v>777</v>
      </c>
      <c r="BW71" s="854" t="s">
        <v>749</v>
      </c>
      <c r="BX71" s="830" t="s">
        <v>750</v>
      </c>
      <c r="BY71" s="229"/>
      <c r="BZ71" s="815" t="s">
        <v>614</v>
      </c>
      <c r="CA71" s="818" t="s">
        <v>615</v>
      </c>
      <c r="CB71" s="821" t="s">
        <v>616</v>
      </c>
      <c r="CC71" s="818" t="s">
        <v>617</v>
      </c>
      <c r="CD71" s="792"/>
      <c r="CE71" s="792"/>
      <c r="CF71" s="792"/>
      <c r="CG71" s="792"/>
      <c r="CH71" s="792"/>
      <c r="CI71" s="792"/>
      <c r="CJ71" s="792"/>
      <c r="CK71" s="792"/>
      <c r="CL71" s="792"/>
      <c r="CM71" s="792"/>
      <c r="CN71" s="792"/>
      <c r="CO71" s="792"/>
      <c r="CP71" s="792"/>
      <c r="CQ71" s="792"/>
      <c r="CR71" s="792"/>
      <c r="CS71" s="792"/>
      <c r="CT71" s="795" t="s">
        <v>618</v>
      </c>
      <c r="CU71" s="248"/>
      <c r="CV71" s="815" t="s">
        <v>614</v>
      </c>
      <c r="CW71" s="818" t="s">
        <v>615</v>
      </c>
      <c r="CX71" s="821" t="s">
        <v>616</v>
      </c>
      <c r="CY71" s="818" t="s">
        <v>617</v>
      </c>
      <c r="CZ71" s="824"/>
      <c r="DA71" s="825"/>
      <c r="DB71" s="824"/>
      <c r="DC71" s="825"/>
      <c r="DD71" s="789"/>
      <c r="DE71" s="789"/>
      <c r="DF71" s="789"/>
      <c r="DG71" s="792"/>
      <c r="DH71" s="789"/>
      <c r="DI71" s="789"/>
      <c r="DJ71" s="789"/>
      <c r="DK71" s="792"/>
      <c r="DL71" s="789"/>
      <c r="DM71" s="789"/>
      <c r="DN71" s="789"/>
      <c r="DO71" s="792"/>
      <c r="DP71" s="789"/>
      <c r="DQ71" s="789"/>
      <c r="DR71" s="789"/>
      <c r="DS71" s="789"/>
      <c r="DT71" s="795" t="s">
        <v>619</v>
      </c>
      <c r="DU71" s="245"/>
      <c r="DV71" s="798"/>
      <c r="DW71" s="801"/>
      <c r="DX71" s="798"/>
      <c r="DY71" s="804"/>
    </row>
    <row r="72" spans="2:129" ht="54" customHeight="1">
      <c r="B72" s="946"/>
      <c r="C72" s="924"/>
      <c r="D72" s="927"/>
      <c r="E72" s="1800"/>
      <c r="F72" s="931"/>
      <c r="G72" s="1800"/>
      <c r="H72" s="1800"/>
      <c r="I72" s="1800"/>
      <c r="J72" s="410"/>
      <c r="K72" s="909"/>
      <c r="L72" s="1801"/>
      <c r="M72" s="918"/>
      <c r="N72" s="1800"/>
      <c r="O72" s="1802"/>
      <c r="P72" s="228"/>
      <c r="Q72" s="1803"/>
      <c r="R72" s="1800"/>
      <c r="S72" s="1800"/>
      <c r="T72" s="1800"/>
      <c r="U72" s="1800"/>
      <c r="V72" s="1802"/>
      <c r="W72" s="228"/>
      <c r="X72" s="433"/>
      <c r="Y72" s="415"/>
      <c r="Z72" s="415"/>
      <c r="AA72" s="807"/>
      <c r="AB72" s="808"/>
      <c r="AC72" s="807"/>
      <c r="AD72" s="808"/>
      <c r="AE72" s="807"/>
      <c r="AF72" s="808"/>
      <c r="AG72" s="807"/>
      <c r="AH72" s="808"/>
      <c r="AI72" s="807"/>
      <c r="AJ72" s="808"/>
      <c r="AK72" s="323">
        <f>AA72+AC72+AE72+AG72+AI72</f>
        <v>0</v>
      </c>
      <c r="AL72" s="466"/>
      <c r="AM72" s="466"/>
      <c r="AN72" s="809" t="s">
        <v>562</v>
      </c>
      <c r="AO72" s="810"/>
      <c r="AP72" s="811" t="s">
        <v>600</v>
      </c>
      <c r="AQ72" s="811"/>
      <c r="AR72" s="812" t="s">
        <v>562</v>
      </c>
      <c r="AS72" s="812"/>
      <c r="AT72" s="420"/>
      <c r="AU72" s="408"/>
      <c r="AV72" s="426"/>
      <c r="AW72" s="427"/>
      <c r="AX72" s="428"/>
      <c r="AY72" s="230"/>
      <c r="AZ72" s="879"/>
      <c r="BA72" s="837"/>
      <c r="BB72" s="834"/>
      <c r="BC72" s="837"/>
      <c r="BD72" s="840"/>
      <c r="BE72" s="843"/>
      <c r="BG72" s="490"/>
      <c r="BH72" s="312">
        <v>0.8</v>
      </c>
      <c r="BI72" s="235" t="str">
        <f t="shared" ref="BI72" si="195">IF(ISERROR(IF(V71="R.INHERENTE
4","R. INHERENTE",(IF(BD71="R.RESIDUAL
4","R. RESIDUAL"," ")))),"",(IF(V71="R.INHERENTE
4","R. INHERENTE",(IF(BD71="R.RESIDUAL
4","R. RESIDUAL"," ")))))</f>
        <v xml:space="preserve"> </v>
      </c>
      <c r="BJ72" s="236" t="str">
        <f t="shared" ref="BJ72" si="196">IF(ISERROR(IF(V71="R.INHERENTE
9","R. INHERENTE",(IF(BD71="R.RESIDUAL
9","R. RESIDUAL"," ")))),"",(IF(V71="R.INHERENTE
9","R. INHERENTE",(IF(BD71="R.RESIDUAL
9","R. RESIDUAL"," ")))))</f>
        <v xml:space="preserve"> </v>
      </c>
      <c r="BK72" s="237" t="str">
        <f t="shared" ref="BK72" si="197">IF(ISERROR(IF(V71="R.INHERENTE
14","R. INHERENTE",(IF(BD71="R.RESIDUAL
14","R. RESIDUAL"," ")))),"",(IF(V71="R.INHERENTE
14","R. INHERENTE",(IF(BD71="R.RESIDUAL
14","R. RESIDUAL"," ")))))</f>
        <v xml:space="preserve"> </v>
      </c>
      <c r="BL72" s="237" t="str">
        <f t="shared" ref="BL72" si="198">IF(ISERROR(IF(V71="R.INHERENTE
19","R. INHERENTE",(IF(BD71="R.RESIDUAL
19","R. RESIDUAL"," ")))),"",(IF(V71="R.INHERENTE
19","R. INHERENTE",(IF(BD71="R.RESIDUAL
19","R. RESIDUAL"," ")))))</f>
        <v xml:space="preserve"> </v>
      </c>
      <c r="BM72" s="238" t="str">
        <f t="shared" ref="BM72" si="199">IF(ISERROR(IF(V71="R.INHERENTE
24","R. INHERENTE",(IF(BD71="R.RESIDUAL
24","R. RESIDUAL"," ")))),"",(IF(V71="R.INHERENTE
24","R. INHERENTE",(IF(BD71="R.RESIDUAL
24","R. RESIDUAL"," ")))))</f>
        <v xml:space="preserve"> </v>
      </c>
      <c r="BN72" s="234"/>
      <c r="BO72" s="846"/>
      <c r="BP72" s="855"/>
      <c r="BQ72" s="855"/>
      <c r="BR72" s="855"/>
      <c r="BS72" s="859"/>
      <c r="BT72" s="862"/>
      <c r="BU72" s="309"/>
      <c r="BV72" s="846"/>
      <c r="BW72" s="859"/>
      <c r="BX72" s="831"/>
      <c r="BY72" s="229"/>
      <c r="BZ72" s="816"/>
      <c r="CA72" s="819"/>
      <c r="CB72" s="822"/>
      <c r="CC72" s="819"/>
      <c r="CD72" s="793"/>
      <c r="CE72" s="793"/>
      <c r="CF72" s="793"/>
      <c r="CG72" s="793"/>
      <c r="CH72" s="793"/>
      <c r="CI72" s="793"/>
      <c r="CJ72" s="793"/>
      <c r="CK72" s="793"/>
      <c r="CL72" s="793"/>
      <c r="CM72" s="793"/>
      <c r="CN72" s="793"/>
      <c r="CO72" s="793"/>
      <c r="CP72" s="793"/>
      <c r="CQ72" s="793"/>
      <c r="CR72" s="793"/>
      <c r="CS72" s="793"/>
      <c r="CT72" s="796"/>
      <c r="CU72" s="248"/>
      <c r="CV72" s="816"/>
      <c r="CW72" s="819"/>
      <c r="CX72" s="822"/>
      <c r="CY72" s="819"/>
      <c r="CZ72" s="826"/>
      <c r="DA72" s="827"/>
      <c r="DB72" s="826"/>
      <c r="DC72" s="827"/>
      <c r="DD72" s="790"/>
      <c r="DE72" s="790"/>
      <c r="DF72" s="790"/>
      <c r="DG72" s="793"/>
      <c r="DH72" s="790"/>
      <c r="DI72" s="790"/>
      <c r="DJ72" s="790"/>
      <c r="DK72" s="793"/>
      <c r="DL72" s="790"/>
      <c r="DM72" s="790"/>
      <c r="DN72" s="790"/>
      <c r="DO72" s="793"/>
      <c r="DP72" s="790"/>
      <c r="DQ72" s="790"/>
      <c r="DR72" s="790"/>
      <c r="DS72" s="790"/>
      <c r="DT72" s="796"/>
      <c r="DU72" s="245"/>
      <c r="DV72" s="799"/>
      <c r="DW72" s="802"/>
      <c r="DX72" s="799"/>
      <c r="DY72" s="805"/>
    </row>
    <row r="73" spans="2:129" ht="58.5" customHeight="1">
      <c r="B73" s="946"/>
      <c r="C73" s="924"/>
      <c r="D73" s="927"/>
      <c r="E73" s="1800"/>
      <c r="F73" s="931"/>
      <c r="G73" s="1800"/>
      <c r="H73" s="1800"/>
      <c r="I73" s="1800"/>
      <c r="J73" s="410"/>
      <c r="K73" s="909"/>
      <c r="L73" s="1801"/>
      <c r="M73" s="918"/>
      <c r="N73" s="1800"/>
      <c r="O73" s="1802"/>
      <c r="P73" s="228"/>
      <c r="Q73" s="1803"/>
      <c r="R73" s="1800"/>
      <c r="S73" s="1800"/>
      <c r="T73" s="1800"/>
      <c r="U73" s="1800"/>
      <c r="V73" s="1802"/>
      <c r="W73" s="228"/>
      <c r="X73" s="414"/>
      <c r="Y73" s="415"/>
      <c r="Z73" s="415"/>
      <c r="AA73" s="807"/>
      <c r="AB73" s="808"/>
      <c r="AC73" s="807"/>
      <c r="AD73" s="808"/>
      <c r="AE73" s="807"/>
      <c r="AF73" s="808"/>
      <c r="AG73" s="807"/>
      <c r="AH73" s="808"/>
      <c r="AI73" s="807"/>
      <c r="AJ73" s="808"/>
      <c r="AK73" s="323">
        <f>AA73+AC73+AE73+AG73+AI73</f>
        <v>0</v>
      </c>
      <c r="AL73" s="466"/>
      <c r="AM73" s="466"/>
      <c r="AN73" s="809"/>
      <c r="AO73" s="810"/>
      <c r="AP73" s="813"/>
      <c r="AQ73" s="814"/>
      <c r="AR73" s="809"/>
      <c r="AS73" s="810"/>
      <c r="AT73" s="420"/>
      <c r="AU73" s="408"/>
      <c r="AV73" s="426"/>
      <c r="AW73" s="427"/>
      <c r="AX73" s="428"/>
      <c r="AY73" s="230"/>
      <c r="AZ73" s="879"/>
      <c r="BA73" s="837"/>
      <c r="BB73" s="834"/>
      <c r="BC73" s="837"/>
      <c r="BD73" s="840"/>
      <c r="BE73" s="843"/>
      <c r="BG73" s="490"/>
      <c r="BH73" s="312">
        <v>0.60000000000000009</v>
      </c>
      <c r="BI73" s="235" t="str">
        <f t="shared" ref="BI73" si="200">IF(ISERROR(IF(V71="R.INHERENTE
3","R. INHERENTE",(IF(BD71="R.RESIDUAL
3","R. RESIDUAL"," ")))),"",(IF(V71="R.INHERENTE
3","R. INHERENTE",(IF(BD71="R.RESIDUAL
3","R. RESIDUAL"," ")))))</f>
        <v xml:space="preserve"> </v>
      </c>
      <c r="BJ73" s="236" t="str">
        <f t="shared" ref="BJ73" si="201">IF(ISERROR(IF(V71="R.INHERENTE
8","R. INHERENTE",(IF(BD71="R.RESIDUAL
8","R. RESIDUAL"," ")))),"",(IF(V71="R.INHERENTE
8","R. INHERENTE",(IF(BD71="R.RESIDUAL
8","R. RESIDUAL"," ")))))</f>
        <v xml:space="preserve"> </v>
      </c>
      <c r="BK73" s="236" t="str">
        <f t="shared" ref="BK73" si="202">IF(ISERROR(IF(V71="R.INHERENTE
13","R. INHERENTE",(IF(BD71="R.RESIDUAL
13","R. RESIDUAL"," ")))),"",(IF(V71="R.INHERENTE
13","R. INHERENTE",(IF(BD71="R.RESIDUAL
13","R. RESIDUAL"," ")))))</f>
        <v>R. RESIDUAL</v>
      </c>
      <c r="BL73" s="237" t="str">
        <f t="shared" ref="BL73" si="203">IF(ISERROR(IF(V71="R.INHERENTE
18","R. INHERENTE",(IF(BD71="R.RESIDUAL
18","R. RESIDUAL"," ")))),"",(IF(V71="R.INHERENTE
18","R. INHERENTE",(IF(BD71="R.RESIDUAL
18","R. RESIDUAL"," ")))))</f>
        <v xml:space="preserve"> </v>
      </c>
      <c r="BM73" s="238" t="str">
        <f t="shared" ref="BM73" si="204">IF(ISERROR(IF(V71="R.INHERENTE
23","R. INHERENTE",(IF(BD71="R.RESIDUAL
23","R. RESIDUAL"," ")))),"",(IF(V71="R.INHERENTE
23","R. INHERENTE",(IF(BD71="R.RESIDUAL
23","R. RESIDUAL"," ")))))</f>
        <v xml:space="preserve"> </v>
      </c>
      <c r="BN73" s="234"/>
      <c r="BO73" s="846"/>
      <c r="BP73" s="855"/>
      <c r="BQ73" s="855"/>
      <c r="BR73" s="855"/>
      <c r="BS73" s="859"/>
      <c r="BT73" s="862"/>
      <c r="BU73" s="309"/>
      <c r="BV73" s="846"/>
      <c r="BW73" s="859"/>
      <c r="BX73" s="831"/>
      <c r="BY73" s="229"/>
      <c r="BZ73" s="816"/>
      <c r="CA73" s="819"/>
      <c r="CB73" s="822"/>
      <c r="CC73" s="819"/>
      <c r="CD73" s="793"/>
      <c r="CE73" s="793"/>
      <c r="CF73" s="793"/>
      <c r="CG73" s="793"/>
      <c r="CH73" s="793"/>
      <c r="CI73" s="793"/>
      <c r="CJ73" s="793"/>
      <c r="CK73" s="793"/>
      <c r="CL73" s="793"/>
      <c r="CM73" s="793"/>
      <c r="CN73" s="793"/>
      <c r="CO73" s="793"/>
      <c r="CP73" s="793"/>
      <c r="CQ73" s="793"/>
      <c r="CR73" s="793"/>
      <c r="CS73" s="793"/>
      <c r="CT73" s="796"/>
      <c r="CU73" s="248"/>
      <c r="CV73" s="816"/>
      <c r="CW73" s="819"/>
      <c r="CX73" s="822"/>
      <c r="CY73" s="819"/>
      <c r="CZ73" s="826"/>
      <c r="DA73" s="827"/>
      <c r="DB73" s="826"/>
      <c r="DC73" s="827"/>
      <c r="DD73" s="790"/>
      <c r="DE73" s="790"/>
      <c r="DF73" s="790"/>
      <c r="DG73" s="793"/>
      <c r="DH73" s="790"/>
      <c r="DI73" s="790"/>
      <c r="DJ73" s="790"/>
      <c r="DK73" s="793"/>
      <c r="DL73" s="790"/>
      <c r="DM73" s="790"/>
      <c r="DN73" s="790"/>
      <c r="DO73" s="793"/>
      <c r="DP73" s="790"/>
      <c r="DQ73" s="790"/>
      <c r="DR73" s="790"/>
      <c r="DS73" s="790"/>
      <c r="DT73" s="796"/>
      <c r="DU73" s="245"/>
      <c r="DV73" s="799"/>
      <c r="DW73" s="802"/>
      <c r="DX73" s="799"/>
      <c r="DY73" s="805"/>
    </row>
    <row r="74" spans="2:129" ht="49.5" customHeight="1">
      <c r="B74" s="946"/>
      <c r="C74" s="924"/>
      <c r="D74" s="927"/>
      <c r="E74" s="1800"/>
      <c r="F74" s="931"/>
      <c r="G74" s="1800"/>
      <c r="H74" s="1800"/>
      <c r="I74" s="1800"/>
      <c r="J74" s="410"/>
      <c r="K74" s="909"/>
      <c r="L74" s="1801"/>
      <c r="M74" s="918"/>
      <c r="N74" s="1800"/>
      <c r="O74" s="1802"/>
      <c r="P74" s="228"/>
      <c r="Q74" s="1803"/>
      <c r="R74" s="1800"/>
      <c r="S74" s="1800"/>
      <c r="T74" s="1800"/>
      <c r="U74" s="1800"/>
      <c r="V74" s="1802"/>
      <c r="W74" s="228"/>
      <c r="X74" s="416"/>
      <c r="Y74" s="415"/>
      <c r="Z74" s="415"/>
      <c r="AA74" s="807"/>
      <c r="AB74" s="808"/>
      <c r="AC74" s="807"/>
      <c r="AD74" s="808"/>
      <c r="AE74" s="807"/>
      <c r="AF74" s="808"/>
      <c r="AG74" s="807"/>
      <c r="AH74" s="808"/>
      <c r="AI74" s="807"/>
      <c r="AJ74" s="808"/>
      <c r="AK74" s="323">
        <f t="shared" ref="AK74:AK75" si="205">AA74+AC74+AE74+AG74+AI74</f>
        <v>0</v>
      </c>
      <c r="AL74" s="315"/>
      <c r="AM74" s="316"/>
      <c r="AN74" s="809"/>
      <c r="AO74" s="810"/>
      <c r="AP74" s="813"/>
      <c r="AQ74" s="814"/>
      <c r="AR74" s="809"/>
      <c r="AS74" s="810"/>
      <c r="AT74" s="420"/>
      <c r="AU74" s="408"/>
      <c r="AV74" s="426"/>
      <c r="AW74" s="427"/>
      <c r="AX74" s="428"/>
      <c r="AY74" s="230"/>
      <c r="AZ74" s="879"/>
      <c r="BA74" s="837"/>
      <c r="BB74" s="834"/>
      <c r="BC74" s="837"/>
      <c r="BD74" s="840"/>
      <c r="BE74" s="843"/>
      <c r="BG74" s="490"/>
      <c r="BH74" s="312">
        <v>0.4</v>
      </c>
      <c r="BI74" s="239" t="str">
        <f t="shared" ref="BI74" si="206">IF(ISERROR(IF(V71="R.INHERENTE
2","R. INHERENTE",(IF(BD71="R.RESIDUAL
2","R. RESIDUAL"," ")))),"",(IF(V71="R.INHERENTE
2","R. INHERENTE",(IF(BD71="R.RESIDUAL
2","R. RESIDUAL"," ")))))</f>
        <v xml:space="preserve"> </v>
      </c>
      <c r="BJ74" s="236" t="str">
        <f t="shared" ref="BJ74" si="207">IF(ISERROR(IF(V71="R.INHERENTE
7","R. INHERENTE",(IF(BD71="R.RESIDUAL
7","R. RESIDUAL"," ")))),"",(IF(V71="R.INHERENTE
7","R. INHERENTE",(IF(BD71="R.RESIDUAL
7","R. RESIDUAL"," ")))))</f>
        <v xml:space="preserve"> </v>
      </c>
      <c r="BK74" s="236" t="str">
        <f t="shared" ref="BK74" si="208">IF(ISERROR(IF(V71="R.INHERENTE
12","R. INHERENTE",(IF(BD71="R.RESIDUAL
12","R. RESIDUAL"," ")))),"",(IF(V71="R.INHERENTE
12","R. INHERENTE",(IF(BD71="R.RESIDUAL
12","R. RESIDUAL"," ")))))</f>
        <v xml:space="preserve"> </v>
      </c>
      <c r="BL74" s="237" t="str">
        <f t="shared" ref="BL74" si="209">IF(ISERROR(IF(V71="R.INHERENTE
17","R. INHERENTE",(IF(BD71="R.RESIDUAL
17","R. RESIDUAL"," ")))),"",(IF(V71="R.INHERENTE
17","R. INHERENTE",(IF(BD71="R.RESIDUAL
17","R. RESIDUAL"," ")))))</f>
        <v xml:space="preserve"> </v>
      </c>
      <c r="BM74" s="238" t="str">
        <f t="shared" ref="BM74" si="210">IF(ISERROR(IF(V71="R.INHERENTE
22","R. INHERENTE",(IF(BD71="R.RESIDUAL
22","R. RESIDUAL"," ")))),"",(IF(V71="R.INHERENTE
22","R. INHERENTE",(IF(BD71="R.RESIDUAL
22","R. RESIDUAL"," ")))))</f>
        <v xml:space="preserve"> </v>
      </c>
      <c r="BN74" s="234"/>
      <c r="BO74" s="846"/>
      <c r="BP74" s="855"/>
      <c r="BQ74" s="855"/>
      <c r="BR74" s="855"/>
      <c r="BS74" s="859"/>
      <c r="BT74" s="862"/>
      <c r="BU74" s="309"/>
      <c r="BV74" s="846"/>
      <c r="BW74" s="859"/>
      <c r="BX74" s="831"/>
      <c r="BY74" s="229"/>
      <c r="BZ74" s="816"/>
      <c r="CA74" s="819"/>
      <c r="CB74" s="822"/>
      <c r="CC74" s="819"/>
      <c r="CD74" s="793"/>
      <c r="CE74" s="793"/>
      <c r="CF74" s="793"/>
      <c r="CG74" s="793"/>
      <c r="CH74" s="793"/>
      <c r="CI74" s="793"/>
      <c r="CJ74" s="793"/>
      <c r="CK74" s="793"/>
      <c r="CL74" s="793"/>
      <c r="CM74" s="793"/>
      <c r="CN74" s="793"/>
      <c r="CO74" s="793"/>
      <c r="CP74" s="793"/>
      <c r="CQ74" s="793"/>
      <c r="CR74" s="793"/>
      <c r="CS74" s="793"/>
      <c r="CT74" s="796"/>
      <c r="CU74" s="248"/>
      <c r="CV74" s="816"/>
      <c r="CW74" s="819"/>
      <c r="CX74" s="822"/>
      <c r="CY74" s="819"/>
      <c r="CZ74" s="826"/>
      <c r="DA74" s="827"/>
      <c r="DB74" s="826"/>
      <c r="DC74" s="827"/>
      <c r="DD74" s="790"/>
      <c r="DE74" s="790"/>
      <c r="DF74" s="790"/>
      <c r="DG74" s="793"/>
      <c r="DH74" s="790"/>
      <c r="DI74" s="790"/>
      <c r="DJ74" s="790"/>
      <c r="DK74" s="793"/>
      <c r="DL74" s="790"/>
      <c r="DM74" s="790"/>
      <c r="DN74" s="790"/>
      <c r="DO74" s="793"/>
      <c r="DP74" s="790"/>
      <c r="DQ74" s="790"/>
      <c r="DR74" s="790"/>
      <c r="DS74" s="790"/>
      <c r="DT74" s="796"/>
      <c r="DU74" s="245"/>
      <c r="DV74" s="799"/>
      <c r="DW74" s="802"/>
      <c r="DX74" s="799"/>
      <c r="DY74" s="805"/>
    </row>
    <row r="75" spans="2:129" ht="76.5" customHeight="1" thickBot="1">
      <c r="B75" s="947"/>
      <c r="C75" s="925"/>
      <c r="D75" s="928"/>
      <c r="E75" s="1805"/>
      <c r="F75" s="932"/>
      <c r="G75" s="1805"/>
      <c r="H75" s="1805"/>
      <c r="I75" s="1805"/>
      <c r="J75" s="411"/>
      <c r="K75" s="910"/>
      <c r="L75" s="1806"/>
      <c r="M75" s="919"/>
      <c r="N75" s="1805"/>
      <c r="O75" s="1807"/>
      <c r="P75" s="228"/>
      <c r="Q75" s="1808"/>
      <c r="R75" s="1805"/>
      <c r="S75" s="1805"/>
      <c r="T75" s="1805"/>
      <c r="U75" s="1805"/>
      <c r="V75" s="1807"/>
      <c r="W75" s="228"/>
      <c r="X75" s="417"/>
      <c r="Y75" s="418"/>
      <c r="Z75" s="418"/>
      <c r="AA75" s="848"/>
      <c r="AB75" s="849"/>
      <c r="AC75" s="848"/>
      <c r="AD75" s="849"/>
      <c r="AE75" s="848"/>
      <c r="AF75" s="849"/>
      <c r="AG75" s="848"/>
      <c r="AH75" s="849"/>
      <c r="AI75" s="848"/>
      <c r="AJ75" s="849"/>
      <c r="AK75" s="324">
        <f t="shared" si="205"/>
        <v>0</v>
      </c>
      <c r="AL75" s="317"/>
      <c r="AM75" s="318"/>
      <c r="AN75" s="850"/>
      <c r="AO75" s="851"/>
      <c r="AP75" s="852"/>
      <c r="AQ75" s="853"/>
      <c r="AR75" s="850"/>
      <c r="AS75" s="851"/>
      <c r="AT75" s="421"/>
      <c r="AU75" s="422"/>
      <c r="AV75" s="429"/>
      <c r="AW75" s="430"/>
      <c r="AX75" s="431"/>
      <c r="AY75" s="230"/>
      <c r="AZ75" s="880"/>
      <c r="BA75" s="838"/>
      <c r="BB75" s="835"/>
      <c r="BC75" s="838"/>
      <c r="BD75" s="841"/>
      <c r="BE75" s="844"/>
      <c r="BG75" s="490"/>
      <c r="BH75" s="313">
        <v>0.2</v>
      </c>
      <c r="BI75" s="240" t="str">
        <f t="shared" ref="BI75" si="211">IF(ISERROR(IF(V71="R.INHERENTE
1","R. INHERENTE",(IF(BD71="R.RESIDUAL
1","R. RESIDUAL"," ")))),"",(IF(V71="R.INHERENTE
1","R. INHERENTE",(IF(BD71="R.RESIDUAL
1","R. RESIDUAL"," ")))))</f>
        <v xml:space="preserve"> </v>
      </c>
      <c r="BJ75" s="241" t="str">
        <f t="shared" ref="BJ75" si="212">IF(ISERROR(IF(V71="R.INHERENTE
6","R. INHERENTE",(IF(BD71="R.RESIDUAL
6","R. RESIDUAL"," ")))),"",(IF(V71="R.INHERENTE
6","R. INHERENTE",(IF(BD71="R.RESIDUAL
6","R. RESIDUAL"," ")))))</f>
        <v xml:space="preserve"> </v>
      </c>
      <c r="BK75" s="242" t="str">
        <f t="shared" ref="BK75" si="213">IF(ISERROR(IF(V71="R.INHERENTE
11","R. INHERENTE",(IF(BD71="R.RESIDUAL
11","R. RESIDUAL"," ")))),"",(IF(V71="R.INHERENTE
11","R. INHERENTE",(IF(BD71="R.RESIDUAL
11","R. RESIDUAL"," ")))))</f>
        <v xml:space="preserve"> </v>
      </c>
      <c r="BL75" s="243" t="str">
        <f t="shared" ref="BL75" si="214">IF(ISERROR(IF(V71="R.INHERENTE
16","R. INHERENTE",(IF(BD71="R.RESIDUAL
16","R. RESIDUAL"," ")))),"",(IF(V71="R.INHERENTE
16","R. INHERENTE",(IF(BD71="R.RESIDUAL
16","R. RESIDUAL"," ")))))</f>
        <v xml:space="preserve"> </v>
      </c>
      <c r="BM75" s="244" t="str">
        <f t="shared" ref="BM75" si="215">IF(ISERROR(IF(V71="R.INHERENTE
21","R. INHERENTE",(IF(BD71="R.RESIDUAL
21","R. RESIDUAL"," ")))),"",(IF(V71="R.INHERENTE
21","R. INHERENTE",(IF(BD71="R.RESIDUAL
21","R. RESIDUAL"," ")))))</f>
        <v xml:space="preserve"> </v>
      </c>
      <c r="BN75" s="234"/>
      <c r="BO75" s="847"/>
      <c r="BP75" s="856"/>
      <c r="BQ75" s="856"/>
      <c r="BR75" s="856"/>
      <c r="BS75" s="860"/>
      <c r="BT75" s="863"/>
      <c r="BU75" s="309"/>
      <c r="BV75" s="847"/>
      <c r="BW75" s="860"/>
      <c r="BX75" s="832"/>
      <c r="BY75" s="229"/>
      <c r="BZ75" s="817"/>
      <c r="CA75" s="820"/>
      <c r="CB75" s="823"/>
      <c r="CC75" s="820"/>
      <c r="CD75" s="794"/>
      <c r="CE75" s="794"/>
      <c r="CF75" s="794"/>
      <c r="CG75" s="794"/>
      <c r="CH75" s="794"/>
      <c r="CI75" s="794"/>
      <c r="CJ75" s="794"/>
      <c r="CK75" s="794"/>
      <c r="CL75" s="794"/>
      <c r="CM75" s="794"/>
      <c r="CN75" s="794"/>
      <c r="CO75" s="794"/>
      <c r="CP75" s="794"/>
      <c r="CQ75" s="794"/>
      <c r="CR75" s="794"/>
      <c r="CS75" s="794"/>
      <c r="CT75" s="797"/>
      <c r="CU75" s="248"/>
      <c r="CV75" s="817"/>
      <c r="CW75" s="820"/>
      <c r="CX75" s="823"/>
      <c r="CY75" s="820"/>
      <c r="CZ75" s="828"/>
      <c r="DA75" s="829"/>
      <c r="DB75" s="828"/>
      <c r="DC75" s="829"/>
      <c r="DD75" s="791"/>
      <c r="DE75" s="791"/>
      <c r="DF75" s="791"/>
      <c r="DG75" s="794"/>
      <c r="DH75" s="791"/>
      <c r="DI75" s="791"/>
      <c r="DJ75" s="791"/>
      <c r="DK75" s="794"/>
      <c r="DL75" s="791"/>
      <c r="DM75" s="791"/>
      <c r="DN75" s="791"/>
      <c r="DO75" s="794"/>
      <c r="DP75" s="791"/>
      <c r="DQ75" s="791"/>
      <c r="DR75" s="791"/>
      <c r="DS75" s="791"/>
      <c r="DT75" s="797"/>
      <c r="DU75" s="245"/>
      <c r="DV75" s="800"/>
      <c r="DW75" s="803"/>
      <c r="DX75" s="800"/>
      <c r="DY75" s="806"/>
    </row>
    <row r="76" spans="2:129" ht="18" customHeight="1">
      <c r="BI76" s="321"/>
      <c r="BJ76" s="322"/>
      <c r="BK76" s="322"/>
      <c r="BL76" s="322"/>
      <c r="BM76" s="322"/>
    </row>
    <row r="77" spans="2:129" ht="48.75" customHeight="1">
      <c r="B77" s="945" t="s">
        <v>584</v>
      </c>
      <c r="C77" s="923">
        <v>11</v>
      </c>
      <c r="D77" s="926" t="s">
        <v>778</v>
      </c>
      <c r="E77" s="929" t="s">
        <v>779</v>
      </c>
      <c r="F77" s="930" t="s">
        <v>587</v>
      </c>
      <c r="G77" s="907" t="s">
        <v>780</v>
      </c>
      <c r="H77" s="948" t="s">
        <v>781</v>
      </c>
      <c r="I77" s="1066" t="s">
        <v>782</v>
      </c>
      <c r="J77" s="434" t="s">
        <v>783</v>
      </c>
      <c r="K77" s="908" t="s">
        <v>784</v>
      </c>
      <c r="L77" s="950" t="str">
        <f>IF(H77="","",(CONCATENATE("Posibilidad de afectación ",H77," ",I77," ",J77," ",J78," ",J79," ",J80," ",J81)))</f>
        <v xml:space="preserve">Posibilidad de afectación reputacional y económica por deterioro de la imagen institucional, debido a desinformación acerca de como actuar ante una situación de crisis, publicación de piezas no autorizadas y  suministro de información no oficial a los medios de comunicación.  </v>
      </c>
      <c r="M77" s="917" t="s">
        <v>593</v>
      </c>
      <c r="N77" s="951" t="s">
        <v>698</v>
      </c>
      <c r="O77" s="864" t="s">
        <v>595</v>
      </c>
      <c r="P77" s="228"/>
      <c r="Q77" s="865" t="s">
        <v>630</v>
      </c>
      <c r="R77" s="866">
        <f>IF(ISERROR(VLOOKUP($Q77,Listas!$E$20:$F$24,2,FALSE)),"",(VLOOKUP($Q77,Listas!$E$20:$F$24,2,FALSE)))</f>
        <v>1</v>
      </c>
      <c r="S77" s="867" t="str">
        <f>IF(ISERROR(VLOOKUP($R77,Listas!$E$3:$F$7,2,FALSE)),"",(VLOOKUP($R77,Listas!$E$3:$F$7,2,FALSE)))</f>
        <v xml:space="preserve">MUY ALTA </v>
      </c>
      <c r="T77" s="868" t="s">
        <v>597</v>
      </c>
      <c r="U77" s="867">
        <f>IF(ISERROR(VLOOKUP($T77,Listas!$E$28:$F$35,2,FALSE)),"",(VLOOKUP($T77,Listas!$E$28:$F$35,2,FALSE)))</f>
        <v>1</v>
      </c>
      <c r="V77" s="869" t="str">
        <f t="shared" ref="V77" si="216">IF(R77="","",(CONCATENATE("R.INHERENTE
",(IF(AND($R77=0.2,$U77=0.2),1,(IF(AND($R77=0.2,$U77=0.4),6,(IF(AND($R77=0.2,$U77=0.6),11,(IF(AND($R77=0.2,$U77=0.8),16,(IF(AND($R77=0.2,$U77=1),21,(IF(AND($R77=0.4,$U77=0.2),2,(IF(AND($R77=0.4,$U77=0.4),7,(IF(AND($R77=0.4,$U77=0.6),12,(IF(AND($R77=0.4,$U77=0.8),17,(IF(AND($R77=0.4,$U77=1),22,(IF(AND($R77=0.6,$U77=0.2),3,(IF(AND($R77=0.6,$U77=0.4),8,(IF(AND($R77=0.6,$U77=0.6),13,(IF(AND($R77=0.6,$U77=0.8),18,(IF(AND($R77=0.6,$U77=1),23,(IF(AND($R77=0.8,$U77=0.2),4,(IF(AND($R77=0.8,$U77=0.4),9,(IF(AND($R77=0.8,$U77=0.6),14,(IF(AND($R77=0.8,$U77=0.8),19,(IF(AND($R77=0.8,$U77=1),24,(IF(AND($R77=1,$U77=0.2),5,(IF(AND($R77=1,$U77=0.4),10,(IF(AND($R77=1,$U77=0.6),15,(IF(AND($R77=1,$U77=0.8),20,(IF(AND($R77=1,$U77=1),25,"")))))))))))))))))))))))))))))))))))))))))))))))))))))</f>
        <v>R.INHERENTE
25</v>
      </c>
      <c r="W77" s="228">
        <f>+VLOOKUP($V77,Listas!$D$112:$E$136,2,FALSE)</f>
        <v>25</v>
      </c>
      <c r="X77" s="432" t="s">
        <v>785</v>
      </c>
      <c r="Y77" s="413" t="s">
        <v>599</v>
      </c>
      <c r="Z77" s="413"/>
      <c r="AA77" s="1015">
        <v>25</v>
      </c>
      <c r="AB77" s="1015"/>
      <c r="AC77" s="1015"/>
      <c r="AD77" s="1015"/>
      <c r="AE77" s="1015"/>
      <c r="AF77" s="1015"/>
      <c r="AG77" s="1015"/>
      <c r="AH77" s="1015"/>
      <c r="AI77" s="1015">
        <v>15</v>
      </c>
      <c r="AJ77" s="1015"/>
      <c r="AK77" s="340">
        <f t="shared" ref="AK77:AK81" si="217">AA77+AC77+AE77+AG77+AI77</f>
        <v>40</v>
      </c>
      <c r="AL77" s="319">
        <v>0.6</v>
      </c>
      <c r="AM77" s="320"/>
      <c r="AN77" s="906" t="s">
        <v>562</v>
      </c>
      <c r="AO77" s="906"/>
      <c r="AP77" s="907" t="s">
        <v>600</v>
      </c>
      <c r="AQ77" s="907"/>
      <c r="AR77" s="906" t="s">
        <v>562</v>
      </c>
      <c r="AS77" s="906"/>
      <c r="AT77" s="419" t="s">
        <v>786</v>
      </c>
      <c r="AU77" s="407" t="s">
        <v>633</v>
      </c>
      <c r="AV77" s="423" t="s">
        <v>787</v>
      </c>
      <c r="AW77" s="424" t="s">
        <v>788</v>
      </c>
      <c r="AX77" s="425" t="s">
        <v>789</v>
      </c>
      <c r="AY77" s="247">
        <f t="shared" ref="AY77" si="218">+(IF(AND($AZ77&gt;0,$AZ77&lt;=0.2),0.2,(IF(AND($AZ77&gt;0.2,$AZ77&lt;=0.4),0.4,(IF(AND($AZ77&gt;0.4,$AZ77&lt;=0.6),0.6,(IF(AND($AZ77&gt;0.6,$AZ77&lt;=0.8),0.8,(IF($AZ77&gt;0.8,1,""))))))))))</f>
        <v>0.4</v>
      </c>
      <c r="AZ77" s="878">
        <f t="shared" ref="AZ77" si="219">+MIN(AL77:AL81)</f>
        <v>0.29399999999999998</v>
      </c>
      <c r="BA77" s="836" t="str">
        <f t="shared" si="1"/>
        <v>BAJA</v>
      </c>
      <c r="BB77" s="833">
        <f t="shared" ref="BB77" si="220">+MIN(AM77:AM81)</f>
        <v>1</v>
      </c>
      <c r="BC77" s="836" t="str">
        <f t="shared" si="2"/>
        <v>MUY ALTA</v>
      </c>
      <c r="BD77" s="839" t="str">
        <f t="shared" si="3"/>
        <v>R.RESIDUAL
22</v>
      </c>
      <c r="BE77" s="842" t="s">
        <v>606</v>
      </c>
      <c r="BF77" s="247">
        <f t="shared" ref="BF77" si="221">+(IF(AND($BB77&gt;0,$BB77&lt;=0.2),0.2,(IF(AND($BB77&gt;0.2,$BB77&lt;=0.4),0.4,(IF(AND($BB77&gt;0.4,$BB77&lt;=0.6),0.6,(IF(AND($BB77&gt;0.6,$BB77&lt;=0.8),0.8,(IF($BB77&gt;0.8,1,""))))))))))</f>
        <v>1</v>
      </c>
      <c r="BG77" s="230">
        <f>+VLOOKUP($BD77,Listas!$F$112:$G$136,2,FALSE)</f>
        <v>22</v>
      </c>
      <c r="BH77" s="312">
        <v>1</v>
      </c>
      <c r="BI77" s="231" t="str">
        <f t="shared" ref="BI77" si="222">IF(ISERROR(IF(V77="R.INHERENTE
5","R. INHERENTE",(IF(BD77="R.RESIDUAL
5","R. RESIDUAL"," ")))),"",(IF(V77="R.INHERENTE
5","R. INHERENTE",(IF(BD77="R.RESIDUAL
5","R. RESIDUAL"," ")))))</f>
        <v xml:space="preserve"> </v>
      </c>
      <c r="BJ77" s="232" t="str">
        <f t="shared" ref="BJ77" si="223">IF(ISERROR(IF(V77="R.INHERENTE
10","R. INHERENTE",(IF(BD77="R.RESIDUAL
10","R. RESIDUAL"," ")))),"",(IF(V77="R.INHERENTE
10","R. INHERENTE",(IF(BD77="R.RESIDUAL
10","R. RESIDUAL"," ")))))</f>
        <v xml:space="preserve"> </v>
      </c>
      <c r="BK77" s="232" t="str">
        <f t="shared" ref="BK77" si="224">IF(ISERROR(IF(V77="R.INHERENTE
15","R. INHERENTE",(IF(BD77="R.RESIDUAL
15","R. RESIDUAL"," ")))),"",(IF(V77="R.INHERENTE
15","R. INHERENTE",(IF(BD77="R.RESIDUAL
15","R. RESIDUAL"," ")))))</f>
        <v xml:space="preserve"> </v>
      </c>
      <c r="BL77" s="232" t="str">
        <f t="shared" ref="BL77" si="225">IF(ISERROR(IF(V77="R.INHERENTE
20","R. INHERENTE",(IF(BD77="R.RESIDUAL
20","R. RESIDUAL"," ")))),"",(IF(V77="R.INHERENTE
20","R. INHERENTE",(IF(BD77="R.RESIDUAL
20","R. RESIDUAL"," ")))))</f>
        <v xml:space="preserve"> </v>
      </c>
      <c r="BM77" s="233" t="str">
        <f t="shared" ref="BM77" si="226">IF(ISERROR(IF(V77="R.INHERENTE
25","R. INHERENTE",(IF(BD77="R.RESIDUAL
25","R. RESIDUAL"," ")))),"",(IF(V77="R.INHERENTE
25","R. INHERENTE",(IF(BD77="R.RESIDUAL
25","R. RESIDUAL"," ")))))</f>
        <v>R. INHERENTE</v>
      </c>
      <c r="BN77" s="234"/>
      <c r="BO77" s="845" t="s">
        <v>790</v>
      </c>
      <c r="BP77" s="854" t="s">
        <v>791</v>
      </c>
      <c r="BQ77" s="857">
        <v>46023</v>
      </c>
      <c r="BR77" s="857">
        <v>46357</v>
      </c>
      <c r="BS77" s="857" t="s">
        <v>609</v>
      </c>
      <c r="BT77" s="861" t="s">
        <v>610</v>
      </c>
      <c r="BU77" s="309"/>
      <c r="BV77" s="845" t="s">
        <v>792</v>
      </c>
      <c r="BW77" s="854" t="s">
        <v>793</v>
      </c>
      <c r="BX77" s="830" t="s">
        <v>794</v>
      </c>
      <c r="BY77" s="229"/>
      <c r="BZ77" s="815" t="s">
        <v>614</v>
      </c>
      <c r="CA77" s="818" t="s">
        <v>615</v>
      </c>
      <c r="CB77" s="821" t="s">
        <v>616</v>
      </c>
      <c r="CC77" s="818" t="s">
        <v>617</v>
      </c>
      <c r="CD77" s="792"/>
      <c r="CE77" s="792"/>
      <c r="CF77" s="792"/>
      <c r="CG77" s="792"/>
      <c r="CH77" s="792"/>
      <c r="CI77" s="792"/>
      <c r="CJ77" s="792"/>
      <c r="CK77" s="792"/>
      <c r="CL77" s="792"/>
      <c r="CM77" s="792"/>
      <c r="CN77" s="792"/>
      <c r="CO77" s="792"/>
      <c r="CP77" s="792"/>
      <c r="CQ77" s="792"/>
      <c r="CR77" s="792"/>
      <c r="CS77" s="792"/>
      <c r="CT77" s="795" t="s">
        <v>618</v>
      </c>
      <c r="CU77" s="248"/>
      <c r="CV77" s="815" t="s">
        <v>614</v>
      </c>
      <c r="CW77" s="818" t="s">
        <v>615</v>
      </c>
      <c r="CX77" s="821" t="s">
        <v>616</v>
      </c>
      <c r="CY77" s="818" t="s">
        <v>617</v>
      </c>
      <c r="CZ77" s="824"/>
      <c r="DA77" s="825"/>
      <c r="DB77" s="824"/>
      <c r="DC77" s="825"/>
      <c r="DD77" s="789"/>
      <c r="DE77" s="789"/>
      <c r="DF77" s="789"/>
      <c r="DG77" s="792"/>
      <c r="DH77" s="789"/>
      <c r="DI77" s="789"/>
      <c r="DJ77" s="789"/>
      <c r="DK77" s="792"/>
      <c r="DL77" s="789"/>
      <c r="DM77" s="789"/>
      <c r="DN77" s="789"/>
      <c r="DO77" s="792"/>
      <c r="DP77" s="789"/>
      <c r="DQ77" s="789"/>
      <c r="DR77" s="789"/>
      <c r="DS77" s="789"/>
      <c r="DT77" s="795" t="s">
        <v>619</v>
      </c>
      <c r="DU77" s="245"/>
      <c r="DV77" s="798"/>
      <c r="DW77" s="801"/>
      <c r="DX77" s="798"/>
      <c r="DY77" s="804"/>
    </row>
    <row r="78" spans="2:129" ht="48.75" customHeight="1">
      <c r="B78" s="946"/>
      <c r="C78" s="924"/>
      <c r="D78" s="927"/>
      <c r="E78" s="1800"/>
      <c r="F78" s="931"/>
      <c r="G78" s="1800"/>
      <c r="H78" s="1800"/>
      <c r="I78" s="1067"/>
      <c r="J78" s="435" t="s">
        <v>795</v>
      </c>
      <c r="K78" s="909"/>
      <c r="L78" s="1801"/>
      <c r="M78" s="918"/>
      <c r="N78" s="1800"/>
      <c r="O78" s="1802"/>
      <c r="P78" s="228"/>
      <c r="Q78" s="1803"/>
      <c r="R78" s="1800"/>
      <c r="S78" s="1800"/>
      <c r="T78" s="1800"/>
      <c r="U78" s="1800"/>
      <c r="V78" s="1802"/>
      <c r="W78" s="228"/>
      <c r="X78" s="433" t="s">
        <v>796</v>
      </c>
      <c r="Y78" s="415" t="s">
        <v>599</v>
      </c>
      <c r="Z78" s="415"/>
      <c r="AA78" s="1013"/>
      <c r="AB78" s="1013"/>
      <c r="AC78" s="1013">
        <v>15</v>
      </c>
      <c r="AD78" s="1013"/>
      <c r="AE78" s="1013"/>
      <c r="AF78" s="1013"/>
      <c r="AG78" s="1013"/>
      <c r="AH78" s="1013"/>
      <c r="AI78" s="1013">
        <v>15</v>
      </c>
      <c r="AJ78" s="1013"/>
      <c r="AK78" s="323">
        <f t="shared" si="217"/>
        <v>30</v>
      </c>
      <c r="AL78" s="437">
        <v>0.42</v>
      </c>
      <c r="AM78" s="438"/>
      <c r="AN78" s="812" t="s">
        <v>562</v>
      </c>
      <c r="AO78" s="812"/>
      <c r="AP78" s="811" t="s">
        <v>600</v>
      </c>
      <c r="AQ78" s="811"/>
      <c r="AR78" s="812" t="s">
        <v>562</v>
      </c>
      <c r="AS78" s="812"/>
      <c r="AT78" s="420" t="s">
        <v>797</v>
      </c>
      <c r="AU78" s="408" t="s">
        <v>798</v>
      </c>
      <c r="AV78" s="426" t="s">
        <v>799</v>
      </c>
      <c r="AW78" s="427" t="s">
        <v>788</v>
      </c>
      <c r="AX78" s="428" t="s">
        <v>789</v>
      </c>
      <c r="AY78" s="230"/>
      <c r="AZ78" s="879"/>
      <c r="BA78" s="837"/>
      <c r="BB78" s="834"/>
      <c r="BC78" s="837"/>
      <c r="BD78" s="840"/>
      <c r="BE78" s="843"/>
      <c r="BG78" s="490"/>
      <c r="BH78" s="312">
        <v>0.8</v>
      </c>
      <c r="BI78" s="235" t="str">
        <f t="shared" ref="BI78" si="227">IF(ISERROR(IF(V77="R.INHERENTE
4","R. INHERENTE",(IF(BD77="R.RESIDUAL
4","R. RESIDUAL"," ")))),"",(IF(V77="R.INHERENTE
4","R. INHERENTE",(IF(BD77="R.RESIDUAL
4","R. RESIDUAL"," ")))))</f>
        <v xml:space="preserve"> </v>
      </c>
      <c r="BJ78" s="236" t="str">
        <f t="shared" ref="BJ78" si="228">IF(ISERROR(IF(V77="R.INHERENTE
9","R. INHERENTE",(IF(BD77="R.RESIDUAL
9","R. RESIDUAL"," ")))),"",(IF(V77="R.INHERENTE
9","R. INHERENTE",(IF(BD77="R.RESIDUAL
9","R. RESIDUAL"," ")))))</f>
        <v xml:space="preserve"> </v>
      </c>
      <c r="BK78" s="237" t="str">
        <f t="shared" ref="BK78" si="229">IF(ISERROR(IF(V77="R.INHERENTE
14","R. INHERENTE",(IF(BD77="R.RESIDUAL
14","R. RESIDUAL"," ")))),"",(IF(V77="R.INHERENTE
14","R. INHERENTE",(IF(BD77="R.RESIDUAL
14","R. RESIDUAL"," ")))))</f>
        <v xml:space="preserve"> </v>
      </c>
      <c r="BL78" s="237" t="str">
        <f t="shared" ref="BL78" si="230">IF(ISERROR(IF(V77="R.INHERENTE
19","R. INHERENTE",(IF(BD77="R.RESIDUAL
19","R. RESIDUAL"," ")))),"",(IF(V77="R.INHERENTE
19","R. INHERENTE",(IF(BD77="R.RESIDUAL
19","R. RESIDUAL"," ")))))</f>
        <v xml:space="preserve"> </v>
      </c>
      <c r="BM78" s="238" t="str">
        <f t="shared" ref="BM78" si="231">IF(ISERROR(IF(V77="R.INHERENTE
24","R. INHERENTE",(IF(BD77="R.RESIDUAL
24","R. RESIDUAL"," ")))),"",(IF(V77="R.INHERENTE
24","R. INHERENTE",(IF(BD77="R.RESIDUAL
24","R. RESIDUAL"," ")))))</f>
        <v xml:space="preserve"> </v>
      </c>
      <c r="BN78" s="234"/>
      <c r="BO78" s="846"/>
      <c r="BP78" s="855"/>
      <c r="BQ78" s="855"/>
      <c r="BR78" s="855"/>
      <c r="BS78" s="855"/>
      <c r="BT78" s="862"/>
      <c r="BU78" s="309"/>
      <c r="BV78" s="846"/>
      <c r="BW78" s="859"/>
      <c r="BX78" s="831"/>
      <c r="BY78" s="229"/>
      <c r="BZ78" s="816"/>
      <c r="CA78" s="819"/>
      <c r="CB78" s="822"/>
      <c r="CC78" s="819"/>
      <c r="CD78" s="793"/>
      <c r="CE78" s="793"/>
      <c r="CF78" s="793"/>
      <c r="CG78" s="793"/>
      <c r="CH78" s="793"/>
      <c r="CI78" s="793"/>
      <c r="CJ78" s="793"/>
      <c r="CK78" s="793"/>
      <c r="CL78" s="793"/>
      <c r="CM78" s="793"/>
      <c r="CN78" s="793"/>
      <c r="CO78" s="793"/>
      <c r="CP78" s="793"/>
      <c r="CQ78" s="793"/>
      <c r="CR78" s="793"/>
      <c r="CS78" s="793"/>
      <c r="CT78" s="796"/>
      <c r="CU78" s="248"/>
      <c r="CV78" s="816"/>
      <c r="CW78" s="819"/>
      <c r="CX78" s="822"/>
      <c r="CY78" s="819"/>
      <c r="CZ78" s="826"/>
      <c r="DA78" s="827"/>
      <c r="DB78" s="826"/>
      <c r="DC78" s="827"/>
      <c r="DD78" s="790"/>
      <c r="DE78" s="790"/>
      <c r="DF78" s="790"/>
      <c r="DG78" s="793"/>
      <c r="DH78" s="790"/>
      <c r="DI78" s="790"/>
      <c r="DJ78" s="790"/>
      <c r="DK78" s="793"/>
      <c r="DL78" s="790"/>
      <c r="DM78" s="790"/>
      <c r="DN78" s="790"/>
      <c r="DO78" s="793"/>
      <c r="DP78" s="790"/>
      <c r="DQ78" s="790"/>
      <c r="DR78" s="790"/>
      <c r="DS78" s="790"/>
      <c r="DT78" s="796"/>
      <c r="DU78" s="245"/>
      <c r="DV78" s="799"/>
      <c r="DW78" s="802"/>
      <c r="DX78" s="799"/>
      <c r="DY78" s="805"/>
    </row>
    <row r="79" spans="2:129" ht="48.75" customHeight="1">
      <c r="B79" s="946"/>
      <c r="C79" s="924"/>
      <c r="D79" s="927"/>
      <c r="E79" s="1800"/>
      <c r="F79" s="931"/>
      <c r="G79" s="1800"/>
      <c r="H79" s="1800"/>
      <c r="I79" s="1067"/>
      <c r="J79" s="435" t="s">
        <v>800</v>
      </c>
      <c r="K79" s="909"/>
      <c r="L79" s="1801"/>
      <c r="M79" s="918"/>
      <c r="N79" s="1800"/>
      <c r="O79" s="1802"/>
      <c r="P79" s="228"/>
      <c r="Q79" s="1803"/>
      <c r="R79" s="1800"/>
      <c r="S79" s="1800"/>
      <c r="T79" s="1800"/>
      <c r="U79" s="1800"/>
      <c r="V79" s="1802"/>
      <c r="W79" s="228"/>
      <c r="X79" s="433" t="s">
        <v>801</v>
      </c>
      <c r="Y79" s="415" t="s">
        <v>599</v>
      </c>
      <c r="Z79" s="415"/>
      <c r="AA79" s="1013"/>
      <c r="AB79" s="1013"/>
      <c r="AC79" s="1013">
        <v>15</v>
      </c>
      <c r="AD79" s="1013"/>
      <c r="AE79" s="1013"/>
      <c r="AF79" s="1013"/>
      <c r="AG79" s="1013"/>
      <c r="AH79" s="1013"/>
      <c r="AI79" s="1013">
        <v>15</v>
      </c>
      <c r="AJ79" s="1013"/>
      <c r="AK79" s="323">
        <f t="shared" si="217"/>
        <v>30</v>
      </c>
      <c r="AL79" s="437">
        <v>0.29399999999999998</v>
      </c>
      <c r="AM79" s="438"/>
      <c r="AN79" s="812" t="s">
        <v>562</v>
      </c>
      <c r="AO79" s="812"/>
      <c r="AP79" s="811" t="s">
        <v>600</v>
      </c>
      <c r="AQ79" s="811"/>
      <c r="AR79" s="812" t="s">
        <v>562</v>
      </c>
      <c r="AS79" s="812"/>
      <c r="AT79" s="420" t="s">
        <v>802</v>
      </c>
      <c r="AU79" s="408" t="s">
        <v>602</v>
      </c>
      <c r="AV79" s="439" t="s">
        <v>803</v>
      </c>
      <c r="AW79" s="427" t="s">
        <v>788</v>
      </c>
      <c r="AX79" s="440" t="s">
        <v>789</v>
      </c>
      <c r="AY79" s="230"/>
      <c r="AZ79" s="879"/>
      <c r="BA79" s="837"/>
      <c r="BB79" s="834"/>
      <c r="BC79" s="837"/>
      <c r="BD79" s="840"/>
      <c r="BE79" s="843"/>
      <c r="BG79" s="490"/>
      <c r="BH79" s="312">
        <v>0.60000000000000009</v>
      </c>
      <c r="BI79" s="235" t="str">
        <f t="shared" ref="BI79" si="232">IF(ISERROR(IF(V77="R.INHERENTE
3","R. INHERENTE",(IF(BD77="R.RESIDUAL
3","R. RESIDUAL"," ")))),"",(IF(V77="R.INHERENTE
3","R. INHERENTE",(IF(BD77="R.RESIDUAL
3","R. RESIDUAL"," ")))))</f>
        <v xml:space="preserve"> </v>
      </c>
      <c r="BJ79" s="236" t="str">
        <f t="shared" ref="BJ79" si="233">IF(ISERROR(IF(V77="R.INHERENTE
8","R. INHERENTE",(IF(BD77="R.RESIDUAL
8","R. RESIDUAL"," ")))),"",(IF(V77="R.INHERENTE
8","R. INHERENTE",(IF(BD77="R.RESIDUAL
8","R. RESIDUAL"," ")))))</f>
        <v xml:space="preserve"> </v>
      </c>
      <c r="BK79" s="236" t="str">
        <f t="shared" ref="BK79" si="234">IF(ISERROR(IF(V77="R.INHERENTE
13","R. INHERENTE",(IF(BD77="R.RESIDUAL
13","R. RESIDUAL"," ")))),"",(IF(V77="R.INHERENTE
13","R. INHERENTE",(IF(BD77="R.RESIDUAL
13","R. RESIDUAL"," ")))))</f>
        <v xml:space="preserve"> </v>
      </c>
      <c r="BL79" s="237" t="str">
        <f t="shared" ref="BL79" si="235">IF(ISERROR(IF(V77="R.INHERENTE
18","R. INHERENTE",(IF(BD77="R.RESIDUAL
18","R. RESIDUAL"," ")))),"",(IF(V77="R.INHERENTE
18","R. INHERENTE",(IF(BD77="R.RESIDUAL
18","R. RESIDUAL"," ")))))</f>
        <v xml:space="preserve"> </v>
      </c>
      <c r="BM79" s="238" t="str">
        <f t="shared" ref="BM79" si="236">IF(ISERROR(IF(V77="R.INHERENTE
23","R. INHERENTE",(IF(BD77="R.RESIDUAL
23","R. RESIDUAL"," ")))),"",(IF(V77="R.INHERENTE
23","R. INHERENTE",(IF(BD77="R.RESIDUAL
23","R. RESIDUAL"," ")))))</f>
        <v xml:space="preserve"> </v>
      </c>
      <c r="BN79" s="234"/>
      <c r="BO79" s="846"/>
      <c r="BP79" s="855"/>
      <c r="BQ79" s="855"/>
      <c r="BR79" s="855"/>
      <c r="BS79" s="855"/>
      <c r="BT79" s="862"/>
      <c r="BU79" s="309"/>
      <c r="BV79" s="846"/>
      <c r="BW79" s="859"/>
      <c r="BX79" s="831"/>
      <c r="BY79" s="229"/>
      <c r="BZ79" s="816"/>
      <c r="CA79" s="819"/>
      <c r="CB79" s="822"/>
      <c r="CC79" s="819"/>
      <c r="CD79" s="793"/>
      <c r="CE79" s="793"/>
      <c r="CF79" s="793"/>
      <c r="CG79" s="793"/>
      <c r="CH79" s="793"/>
      <c r="CI79" s="793"/>
      <c r="CJ79" s="793"/>
      <c r="CK79" s="793"/>
      <c r="CL79" s="793"/>
      <c r="CM79" s="793"/>
      <c r="CN79" s="793"/>
      <c r="CO79" s="793"/>
      <c r="CP79" s="793"/>
      <c r="CQ79" s="793"/>
      <c r="CR79" s="793"/>
      <c r="CS79" s="793"/>
      <c r="CT79" s="796"/>
      <c r="CU79" s="248"/>
      <c r="CV79" s="816"/>
      <c r="CW79" s="819"/>
      <c r="CX79" s="822"/>
      <c r="CY79" s="819"/>
      <c r="CZ79" s="826"/>
      <c r="DA79" s="827"/>
      <c r="DB79" s="826"/>
      <c r="DC79" s="827"/>
      <c r="DD79" s="790"/>
      <c r="DE79" s="790"/>
      <c r="DF79" s="790"/>
      <c r="DG79" s="793"/>
      <c r="DH79" s="790"/>
      <c r="DI79" s="790"/>
      <c r="DJ79" s="790"/>
      <c r="DK79" s="793"/>
      <c r="DL79" s="790"/>
      <c r="DM79" s="790"/>
      <c r="DN79" s="790"/>
      <c r="DO79" s="793"/>
      <c r="DP79" s="790"/>
      <c r="DQ79" s="790"/>
      <c r="DR79" s="790"/>
      <c r="DS79" s="790"/>
      <c r="DT79" s="796"/>
      <c r="DU79" s="245"/>
      <c r="DV79" s="799"/>
      <c r="DW79" s="802"/>
      <c r="DX79" s="799"/>
      <c r="DY79" s="805"/>
    </row>
    <row r="80" spans="2:129" ht="48.75" customHeight="1">
      <c r="B80" s="946"/>
      <c r="C80" s="924"/>
      <c r="D80" s="927"/>
      <c r="E80" s="1800"/>
      <c r="F80" s="931"/>
      <c r="G80" s="1800"/>
      <c r="H80" s="1800"/>
      <c r="I80" s="1067"/>
      <c r="J80" s="435"/>
      <c r="K80" s="909"/>
      <c r="L80" s="1801"/>
      <c r="M80" s="918"/>
      <c r="N80" s="1800"/>
      <c r="O80" s="1802"/>
      <c r="P80" s="228"/>
      <c r="Q80" s="1803"/>
      <c r="R80" s="1800"/>
      <c r="S80" s="1800"/>
      <c r="T80" s="1800"/>
      <c r="U80" s="1800"/>
      <c r="V80" s="1802"/>
      <c r="W80" s="228"/>
      <c r="X80" s="416"/>
      <c r="Y80" s="415"/>
      <c r="Z80" s="415"/>
      <c r="AA80" s="1013"/>
      <c r="AB80" s="1013"/>
      <c r="AC80" s="1013"/>
      <c r="AD80" s="1013"/>
      <c r="AE80" s="1013"/>
      <c r="AF80" s="1013"/>
      <c r="AG80" s="1013"/>
      <c r="AH80" s="1013"/>
      <c r="AI80" s="1013"/>
      <c r="AJ80" s="1013"/>
      <c r="AK80" s="323">
        <f t="shared" si="217"/>
        <v>0</v>
      </c>
      <c r="AL80" s="437"/>
      <c r="AM80" s="438">
        <v>1</v>
      </c>
      <c r="AN80" s="812"/>
      <c r="AO80" s="812"/>
      <c r="AP80" s="811"/>
      <c r="AQ80" s="811"/>
      <c r="AR80" s="812"/>
      <c r="AS80" s="812"/>
      <c r="AT80" s="420"/>
      <c r="AU80" s="408"/>
      <c r="AV80" s="426"/>
      <c r="AW80" s="427"/>
      <c r="AX80" s="428"/>
      <c r="AY80" s="230"/>
      <c r="AZ80" s="879"/>
      <c r="BA80" s="837"/>
      <c r="BB80" s="834"/>
      <c r="BC80" s="837"/>
      <c r="BD80" s="840"/>
      <c r="BE80" s="843"/>
      <c r="BG80" s="490"/>
      <c r="BH80" s="312">
        <v>0.4</v>
      </c>
      <c r="BI80" s="239" t="str">
        <f t="shared" ref="BI80" si="237">IF(ISERROR(IF(V77="R.INHERENTE
2","R. INHERENTE",(IF(BD77="R.RESIDUAL
2","R. RESIDUAL"," ")))),"",(IF(V77="R.INHERENTE
2","R. INHERENTE",(IF(BD77="R.RESIDUAL
2","R. RESIDUAL"," ")))))</f>
        <v xml:space="preserve"> </v>
      </c>
      <c r="BJ80" s="236" t="str">
        <f t="shared" ref="BJ80" si="238">IF(ISERROR(IF(V77="R.INHERENTE
7","R. INHERENTE",(IF(BD77="R.RESIDUAL
7","R. RESIDUAL"," ")))),"",(IF(V77="R.INHERENTE
7","R. INHERENTE",(IF(BD77="R.RESIDUAL
7","R. RESIDUAL"," ")))))</f>
        <v xml:space="preserve"> </v>
      </c>
      <c r="BK80" s="236" t="str">
        <f t="shared" ref="BK80" si="239">IF(ISERROR(IF(V77="R.INHERENTE
12","R. INHERENTE",(IF(BD77="R.RESIDUAL
12","R. RESIDUAL"," ")))),"",(IF(V77="R.INHERENTE
12","R. INHERENTE",(IF(BD77="R.RESIDUAL
12","R. RESIDUAL"," ")))))</f>
        <v xml:space="preserve"> </v>
      </c>
      <c r="BL80" s="237" t="str">
        <f t="shared" ref="BL80" si="240">IF(ISERROR(IF(V77="R.INHERENTE
17","R. INHERENTE",(IF(BD77="R.RESIDUAL
17","R. RESIDUAL"," ")))),"",(IF(V77="R.INHERENTE
17","R. INHERENTE",(IF(BD77="R.RESIDUAL
17","R. RESIDUAL"," ")))))</f>
        <v xml:space="preserve"> </v>
      </c>
      <c r="BM80" s="238" t="str">
        <f t="shared" ref="BM80" si="241">IF(ISERROR(IF(V77="R.INHERENTE
22","R. INHERENTE",(IF(BD77="R.RESIDUAL
22","R. RESIDUAL"," ")))),"",(IF(V77="R.INHERENTE
22","R. INHERENTE",(IF(BD77="R.RESIDUAL
22","R. RESIDUAL"," ")))))</f>
        <v>R. RESIDUAL</v>
      </c>
      <c r="BN80" s="234"/>
      <c r="BO80" s="846"/>
      <c r="BP80" s="855"/>
      <c r="BQ80" s="855"/>
      <c r="BR80" s="855"/>
      <c r="BS80" s="855"/>
      <c r="BT80" s="862"/>
      <c r="BU80" s="309"/>
      <c r="BV80" s="846"/>
      <c r="BW80" s="859"/>
      <c r="BX80" s="831"/>
      <c r="BY80" s="229"/>
      <c r="BZ80" s="816"/>
      <c r="CA80" s="819"/>
      <c r="CB80" s="822"/>
      <c r="CC80" s="819"/>
      <c r="CD80" s="793"/>
      <c r="CE80" s="793"/>
      <c r="CF80" s="793"/>
      <c r="CG80" s="793"/>
      <c r="CH80" s="793"/>
      <c r="CI80" s="793"/>
      <c r="CJ80" s="793"/>
      <c r="CK80" s="793"/>
      <c r="CL80" s="793"/>
      <c r="CM80" s="793"/>
      <c r="CN80" s="793"/>
      <c r="CO80" s="793"/>
      <c r="CP80" s="793"/>
      <c r="CQ80" s="793"/>
      <c r="CR80" s="793"/>
      <c r="CS80" s="793"/>
      <c r="CT80" s="796"/>
      <c r="CU80" s="248"/>
      <c r="CV80" s="816"/>
      <c r="CW80" s="819"/>
      <c r="CX80" s="822"/>
      <c r="CY80" s="819"/>
      <c r="CZ80" s="826"/>
      <c r="DA80" s="827"/>
      <c r="DB80" s="826"/>
      <c r="DC80" s="827"/>
      <c r="DD80" s="790"/>
      <c r="DE80" s="790"/>
      <c r="DF80" s="790"/>
      <c r="DG80" s="793"/>
      <c r="DH80" s="790"/>
      <c r="DI80" s="790"/>
      <c r="DJ80" s="790"/>
      <c r="DK80" s="793"/>
      <c r="DL80" s="790"/>
      <c r="DM80" s="790"/>
      <c r="DN80" s="790"/>
      <c r="DO80" s="793"/>
      <c r="DP80" s="790"/>
      <c r="DQ80" s="790"/>
      <c r="DR80" s="790"/>
      <c r="DS80" s="790"/>
      <c r="DT80" s="796"/>
      <c r="DU80" s="245"/>
      <c r="DV80" s="799"/>
      <c r="DW80" s="802"/>
      <c r="DX80" s="799"/>
      <c r="DY80" s="805"/>
    </row>
    <row r="81" spans="2:129" ht="48.75" customHeight="1">
      <c r="B81" s="947"/>
      <c r="C81" s="925"/>
      <c r="D81" s="928"/>
      <c r="E81" s="1805"/>
      <c r="F81" s="932"/>
      <c r="G81" s="1805"/>
      <c r="H81" s="1805"/>
      <c r="I81" s="1068"/>
      <c r="J81" s="436"/>
      <c r="K81" s="910"/>
      <c r="L81" s="1806"/>
      <c r="M81" s="919"/>
      <c r="N81" s="1805"/>
      <c r="O81" s="1807"/>
      <c r="P81" s="228"/>
      <c r="Q81" s="1808"/>
      <c r="R81" s="1805"/>
      <c r="S81" s="1805"/>
      <c r="T81" s="1805"/>
      <c r="U81" s="1805"/>
      <c r="V81" s="1807"/>
      <c r="W81" s="228"/>
      <c r="X81" s="417"/>
      <c r="Y81" s="418"/>
      <c r="Z81" s="418"/>
      <c r="AA81" s="1014"/>
      <c r="AB81" s="1014"/>
      <c r="AC81" s="1014"/>
      <c r="AD81" s="1014"/>
      <c r="AE81" s="1014"/>
      <c r="AF81" s="1014"/>
      <c r="AG81" s="1014"/>
      <c r="AH81" s="1014"/>
      <c r="AI81" s="1014"/>
      <c r="AJ81" s="1014"/>
      <c r="AK81" s="324">
        <f t="shared" si="217"/>
        <v>0</v>
      </c>
      <c r="AL81" s="441"/>
      <c r="AM81" s="442"/>
      <c r="AN81" s="1031"/>
      <c r="AO81" s="1031"/>
      <c r="AP81" s="1032"/>
      <c r="AQ81" s="1032"/>
      <c r="AR81" s="1031"/>
      <c r="AS81" s="1031"/>
      <c r="AT81" s="421"/>
      <c r="AU81" s="422"/>
      <c r="AV81" s="429"/>
      <c r="AW81" s="430"/>
      <c r="AX81" s="431"/>
      <c r="AY81" s="230"/>
      <c r="AZ81" s="880"/>
      <c r="BA81" s="838"/>
      <c r="BB81" s="835"/>
      <c r="BC81" s="838"/>
      <c r="BD81" s="841"/>
      <c r="BE81" s="844"/>
      <c r="BG81" s="490"/>
      <c r="BH81" s="313">
        <v>0.2</v>
      </c>
      <c r="BI81" s="240" t="str">
        <f t="shared" ref="BI81" si="242">IF(ISERROR(IF(V77="R.INHERENTE
1","R. INHERENTE",(IF(BD77="R.RESIDUAL
1","R. RESIDUAL"," ")))),"",(IF(V77="R.INHERENTE
1","R. INHERENTE",(IF(BD77="R.RESIDUAL
1","R. RESIDUAL"," ")))))</f>
        <v xml:space="preserve"> </v>
      </c>
      <c r="BJ81" s="241" t="str">
        <f t="shared" ref="BJ81" si="243">IF(ISERROR(IF(V77="R.INHERENTE
6","R. INHERENTE",(IF(BD77="R.RESIDUAL
6","R. RESIDUAL"," ")))),"",(IF(V77="R.INHERENTE
6","R. INHERENTE",(IF(BD77="R.RESIDUAL
6","R. RESIDUAL"," ")))))</f>
        <v xml:space="preserve"> </v>
      </c>
      <c r="BK81" s="242" t="str">
        <f t="shared" ref="BK81" si="244">IF(ISERROR(IF(V77="R.INHERENTE
11","R. INHERENTE",(IF(BD77="R.RESIDUAL
11","R. RESIDUAL"," ")))),"",(IF(V77="R.INHERENTE
11","R. INHERENTE",(IF(BD77="R.RESIDUAL
11","R. RESIDUAL"," ")))))</f>
        <v xml:space="preserve"> </v>
      </c>
      <c r="BL81" s="243" t="str">
        <f t="shared" ref="BL81" si="245">IF(ISERROR(IF(V77="R.INHERENTE
16","R. INHERENTE",(IF(BD77="R.RESIDUAL
16","R. RESIDUAL"," ")))),"",(IF(V77="R.INHERENTE
16","R. INHERENTE",(IF(BD77="R.RESIDUAL
16","R. RESIDUAL"," ")))))</f>
        <v xml:space="preserve"> </v>
      </c>
      <c r="BM81" s="244" t="str">
        <f t="shared" ref="BM81" si="246">IF(ISERROR(IF(V77="R.INHERENTE
21","R. INHERENTE",(IF(BD77="R.RESIDUAL
21","R. RESIDUAL"," ")))),"",(IF(V77="R.INHERENTE
21","R. INHERENTE",(IF(BD77="R.RESIDUAL
21","R. RESIDUAL"," ")))))</f>
        <v xml:space="preserve"> </v>
      </c>
      <c r="BN81" s="234"/>
      <c r="BO81" s="847"/>
      <c r="BP81" s="856"/>
      <c r="BQ81" s="856"/>
      <c r="BR81" s="856"/>
      <c r="BS81" s="856"/>
      <c r="BT81" s="863"/>
      <c r="BU81" s="309"/>
      <c r="BV81" s="847"/>
      <c r="BW81" s="860"/>
      <c r="BX81" s="832"/>
      <c r="BY81" s="229"/>
      <c r="BZ81" s="817"/>
      <c r="CA81" s="820"/>
      <c r="CB81" s="823"/>
      <c r="CC81" s="820"/>
      <c r="CD81" s="794"/>
      <c r="CE81" s="794"/>
      <c r="CF81" s="794"/>
      <c r="CG81" s="794"/>
      <c r="CH81" s="794"/>
      <c r="CI81" s="794"/>
      <c r="CJ81" s="794"/>
      <c r="CK81" s="794"/>
      <c r="CL81" s="794"/>
      <c r="CM81" s="794"/>
      <c r="CN81" s="794"/>
      <c r="CO81" s="794"/>
      <c r="CP81" s="794"/>
      <c r="CQ81" s="794"/>
      <c r="CR81" s="794"/>
      <c r="CS81" s="794"/>
      <c r="CT81" s="797"/>
      <c r="CU81" s="248"/>
      <c r="CV81" s="817"/>
      <c r="CW81" s="820"/>
      <c r="CX81" s="823"/>
      <c r="CY81" s="820"/>
      <c r="CZ81" s="828"/>
      <c r="DA81" s="829"/>
      <c r="DB81" s="828"/>
      <c r="DC81" s="829"/>
      <c r="DD81" s="791"/>
      <c r="DE81" s="791"/>
      <c r="DF81" s="791"/>
      <c r="DG81" s="794"/>
      <c r="DH81" s="791"/>
      <c r="DI81" s="791"/>
      <c r="DJ81" s="791"/>
      <c r="DK81" s="794"/>
      <c r="DL81" s="791"/>
      <c r="DM81" s="791"/>
      <c r="DN81" s="791"/>
      <c r="DO81" s="794"/>
      <c r="DP81" s="791"/>
      <c r="DQ81" s="791"/>
      <c r="DR81" s="791"/>
      <c r="DS81" s="791"/>
      <c r="DT81" s="797"/>
      <c r="DU81" s="245"/>
      <c r="DV81" s="800"/>
      <c r="DW81" s="803"/>
      <c r="DX81" s="800"/>
      <c r="DY81" s="806"/>
    </row>
    <row r="82" spans="2:129" ht="18" customHeight="1">
      <c r="BI82" s="321">
        <v>0.2</v>
      </c>
      <c r="BJ82" s="322">
        <v>0.4</v>
      </c>
      <c r="BK82" s="322">
        <v>0.60000000000000009</v>
      </c>
      <c r="BL82" s="322">
        <v>0.8</v>
      </c>
      <c r="BM82" s="322">
        <v>1</v>
      </c>
    </row>
    <row r="83" spans="2:129" ht="48.75" customHeight="1">
      <c r="B83" s="945" t="s">
        <v>584</v>
      </c>
      <c r="C83" s="923">
        <v>12</v>
      </c>
      <c r="D83" s="926" t="s">
        <v>778</v>
      </c>
      <c r="E83" s="929" t="s">
        <v>779</v>
      </c>
      <c r="F83" s="930" t="s">
        <v>587</v>
      </c>
      <c r="G83" s="907" t="s">
        <v>588</v>
      </c>
      <c r="H83" s="948" t="s">
        <v>589</v>
      </c>
      <c r="I83" s="1066" t="s">
        <v>804</v>
      </c>
      <c r="J83" s="434" t="s">
        <v>805</v>
      </c>
      <c r="K83" s="908" t="s">
        <v>806</v>
      </c>
      <c r="L83" s="950" t="str">
        <f>IF(H83="","",(CONCATENATE("Posibilidad de afectación ",H83," ",I83," ",J83," ",J84," ",J85," ",J86," ",J87)))</f>
        <v xml:space="preserve">Posibilidad de afectación económica y reputacional por cobertura insuficiente de la comunicación interna, debido a desconocimiento de los canales internos de comunicación, inoportunidad en la divulgación interna de la información institucional y desconocimiento por parte de los colaboradores de los lineamientos de la Oficina Asesora de Comunicaciones.  </v>
      </c>
      <c r="M83" s="917" t="s">
        <v>593</v>
      </c>
      <c r="N83" s="951" t="s">
        <v>698</v>
      </c>
      <c r="O83" s="864" t="s">
        <v>595</v>
      </c>
      <c r="P83" s="228"/>
      <c r="Q83" s="865" t="s">
        <v>630</v>
      </c>
      <c r="R83" s="866">
        <f>IF(ISERROR(VLOOKUP($Q83,Listas!$E$20:$F$24,2,FALSE)),"",(VLOOKUP($Q83,Listas!$E$20:$F$24,2,FALSE)))</f>
        <v>1</v>
      </c>
      <c r="S83" s="867" t="str">
        <f>IF(ISERROR(VLOOKUP($R83,Listas!$E$3:$F$7,2,FALSE)),"",(VLOOKUP($R83,Listas!$E$3:$F$7,2,FALSE)))</f>
        <v xml:space="preserve">MUY ALTA </v>
      </c>
      <c r="T83" s="868" t="s">
        <v>597</v>
      </c>
      <c r="U83" s="867">
        <f>IF(ISERROR(VLOOKUP($T83,Listas!$E$28:$F$35,2,FALSE)),"",(VLOOKUP($T83,Listas!$E$28:$F$35,2,FALSE)))</f>
        <v>1</v>
      </c>
      <c r="V83" s="869" t="str">
        <f t="shared" ref="V83" si="247">IF(R83="","",(CONCATENATE("R.INHERENTE
",(IF(AND($R83=0.2,$U83=0.2),1,(IF(AND($R83=0.2,$U83=0.4),6,(IF(AND($R83=0.2,$U83=0.6),11,(IF(AND($R83=0.2,$U83=0.8),16,(IF(AND($R83=0.2,$U83=1),21,(IF(AND($R83=0.4,$U83=0.2),2,(IF(AND($R83=0.4,$U83=0.4),7,(IF(AND($R83=0.4,$U83=0.6),12,(IF(AND($R83=0.4,$U83=0.8),17,(IF(AND($R83=0.4,$U83=1),22,(IF(AND($R83=0.6,$U83=0.2),3,(IF(AND($R83=0.6,$U83=0.4),8,(IF(AND($R83=0.6,$U83=0.6),13,(IF(AND($R83=0.6,$U83=0.8),18,(IF(AND($R83=0.6,$U83=1),23,(IF(AND($R83=0.8,$U83=0.2),4,(IF(AND($R83=0.8,$U83=0.4),9,(IF(AND($R83=0.8,$U83=0.6),14,(IF(AND($R83=0.8,$U83=0.8),19,(IF(AND($R83=0.8,$U83=1),24,(IF(AND($R83=1,$U83=0.2),5,(IF(AND($R83=1,$U83=0.4),10,(IF(AND($R83=1,$U83=0.6),15,(IF(AND($R83=1,$U83=0.8),20,(IF(AND($R83=1,$U83=1),25,"")))))))))))))))))))))))))))))))))))))))))))))))))))))</f>
        <v>R.INHERENTE
25</v>
      </c>
      <c r="W83" s="228">
        <f>+VLOOKUP($V83,Listas!$D$112:$E$136,2,FALSE)</f>
        <v>25</v>
      </c>
      <c r="X83" s="432" t="s">
        <v>807</v>
      </c>
      <c r="Y83" s="413" t="s">
        <v>599</v>
      </c>
      <c r="Z83" s="413"/>
      <c r="AA83" s="870">
        <v>25</v>
      </c>
      <c r="AB83" s="871"/>
      <c r="AC83" s="870"/>
      <c r="AD83" s="871"/>
      <c r="AE83" s="870"/>
      <c r="AF83" s="871"/>
      <c r="AG83" s="870"/>
      <c r="AH83" s="871"/>
      <c r="AI83" s="870">
        <v>15</v>
      </c>
      <c r="AJ83" s="871"/>
      <c r="AK83" s="340">
        <f t="shared" ref="AK83:AK87" si="248">AA83+AC83+AE83+AG83+AI83</f>
        <v>40</v>
      </c>
      <c r="AL83" s="319">
        <v>0.6</v>
      </c>
      <c r="AM83" s="320"/>
      <c r="AN83" s="906" t="s">
        <v>562</v>
      </c>
      <c r="AO83" s="906"/>
      <c r="AP83" s="907" t="s">
        <v>600</v>
      </c>
      <c r="AQ83" s="907"/>
      <c r="AR83" s="906" t="s">
        <v>562</v>
      </c>
      <c r="AS83" s="906"/>
      <c r="AT83" s="419" t="s">
        <v>808</v>
      </c>
      <c r="AU83" s="407" t="s">
        <v>809</v>
      </c>
      <c r="AV83" s="423" t="s">
        <v>810</v>
      </c>
      <c r="AW83" s="424" t="s">
        <v>788</v>
      </c>
      <c r="AX83" s="425" t="s">
        <v>811</v>
      </c>
      <c r="AY83" s="247">
        <f t="shared" ref="AY83" si="249">+(IF(AND($AZ83&gt;0,$AZ83&lt;=0.2),0.2,(IF(AND($AZ83&gt;0.2,$AZ83&lt;=0.4),0.4,(IF(AND($AZ83&gt;0.4,$AZ83&lt;=0.6),0.6,(IF(AND($AZ83&gt;0.6,$AZ83&lt;=0.8),0.8,(IF($AZ83&gt;0.8,1,""))))))))))</f>
        <v>0.4</v>
      </c>
      <c r="AZ83" s="878">
        <f t="shared" ref="AZ83" si="250">+MIN(AL83:AL87)</f>
        <v>0.252</v>
      </c>
      <c r="BA83" s="836" t="str">
        <f t="shared" si="1"/>
        <v>BAJA</v>
      </c>
      <c r="BB83" s="833">
        <f t="shared" ref="BB83" si="251">+MIN(AM83:AM87)</f>
        <v>1</v>
      </c>
      <c r="BC83" s="836" t="str">
        <f t="shared" si="2"/>
        <v>MUY ALTA</v>
      </c>
      <c r="BD83" s="839" t="str">
        <f t="shared" si="3"/>
        <v>R.RESIDUAL
22</v>
      </c>
      <c r="BE83" s="842" t="s">
        <v>606</v>
      </c>
      <c r="BF83" s="247">
        <f t="shared" ref="BF83" si="252">+(IF(AND($BB83&gt;0,$BB83&lt;=0.2),0.2,(IF(AND($BB83&gt;0.2,$BB83&lt;=0.4),0.4,(IF(AND($BB83&gt;0.4,$BB83&lt;=0.6),0.6,(IF(AND($BB83&gt;0.6,$BB83&lt;=0.8),0.8,(IF($BB83&gt;0.8,1,""))))))))))</f>
        <v>1</v>
      </c>
      <c r="BG83" s="230">
        <f>+VLOOKUP($BD83,Listas!$F$112:$G$136,2,FALSE)</f>
        <v>22</v>
      </c>
      <c r="BH83" s="312">
        <v>1</v>
      </c>
      <c r="BI83" s="231" t="str">
        <f t="shared" ref="BI83" si="253">IF(ISERROR(IF(V83="R.INHERENTE
5","R. INHERENTE",(IF(BD83="R.RESIDUAL
5","R. RESIDUAL"," ")))),"",(IF(V83="R.INHERENTE
5","R. INHERENTE",(IF(BD83="R.RESIDUAL
5","R. RESIDUAL"," ")))))</f>
        <v xml:space="preserve"> </v>
      </c>
      <c r="BJ83" s="232" t="str">
        <f t="shared" ref="BJ83" si="254">IF(ISERROR(IF(V83="R.INHERENTE
10","R. INHERENTE",(IF(BD83="R.RESIDUAL
10","R. RESIDUAL"," ")))),"",(IF(V83="R.INHERENTE
10","R. INHERENTE",(IF(BD83="R.RESIDUAL
10","R. RESIDUAL"," ")))))</f>
        <v xml:space="preserve"> </v>
      </c>
      <c r="BK83" s="232" t="str">
        <f t="shared" ref="BK83" si="255">IF(ISERROR(IF(V83="R.INHERENTE
15","R. INHERENTE",(IF(BD83="R.RESIDUAL
15","R. RESIDUAL"," ")))),"",(IF(V83="R.INHERENTE
15","R. INHERENTE",(IF(BD83="R.RESIDUAL
15","R. RESIDUAL"," ")))))</f>
        <v xml:space="preserve"> </v>
      </c>
      <c r="BL83" s="232" t="str">
        <f t="shared" ref="BL83" si="256">IF(ISERROR(IF(V83="R.INHERENTE
20","R. INHERENTE",(IF(BD83="R.RESIDUAL
20","R. RESIDUAL"," ")))),"",(IF(V83="R.INHERENTE
20","R. INHERENTE",(IF(BD83="R.RESIDUAL
20","R. RESIDUAL"," ")))))</f>
        <v xml:space="preserve"> </v>
      </c>
      <c r="BM83" s="233" t="str">
        <f t="shared" ref="BM83" si="257">IF(ISERROR(IF(V83="R.INHERENTE
25","R. INHERENTE",(IF(BD83="R.RESIDUAL
25","R. RESIDUAL"," ")))),"",(IF(V83="R.INHERENTE
25","R. INHERENTE",(IF(BD83="R.RESIDUAL
25","R. RESIDUAL"," ")))))</f>
        <v>R. INHERENTE</v>
      </c>
      <c r="BN83" s="234"/>
      <c r="BO83" s="845" t="s">
        <v>812</v>
      </c>
      <c r="BP83" s="854" t="s">
        <v>791</v>
      </c>
      <c r="BQ83" s="857">
        <v>46023</v>
      </c>
      <c r="BR83" s="857">
        <v>46357</v>
      </c>
      <c r="BS83" s="857" t="s">
        <v>609</v>
      </c>
      <c r="BT83" s="861"/>
      <c r="BU83" s="309"/>
      <c r="BV83" s="845" t="s">
        <v>792</v>
      </c>
      <c r="BW83" s="854" t="s">
        <v>793</v>
      </c>
      <c r="BX83" s="830" t="s">
        <v>794</v>
      </c>
      <c r="BY83" s="229"/>
      <c r="BZ83" s="815" t="s">
        <v>614</v>
      </c>
      <c r="CA83" s="818" t="s">
        <v>615</v>
      </c>
      <c r="CB83" s="821" t="s">
        <v>616</v>
      </c>
      <c r="CC83" s="818" t="s">
        <v>617</v>
      </c>
      <c r="CD83" s="792"/>
      <c r="CE83" s="792"/>
      <c r="CF83" s="792"/>
      <c r="CG83" s="792"/>
      <c r="CH83" s="792"/>
      <c r="CI83" s="792"/>
      <c r="CJ83" s="792"/>
      <c r="CK83" s="792"/>
      <c r="CL83" s="792"/>
      <c r="CM83" s="792"/>
      <c r="CN83" s="792"/>
      <c r="CO83" s="792"/>
      <c r="CP83" s="792"/>
      <c r="CQ83" s="792"/>
      <c r="CR83" s="792"/>
      <c r="CS83" s="792"/>
      <c r="CT83" s="795" t="s">
        <v>618</v>
      </c>
      <c r="CU83" s="248"/>
      <c r="CV83" s="815" t="s">
        <v>614</v>
      </c>
      <c r="CW83" s="818" t="s">
        <v>615</v>
      </c>
      <c r="CX83" s="821" t="s">
        <v>616</v>
      </c>
      <c r="CY83" s="818" t="s">
        <v>617</v>
      </c>
      <c r="CZ83" s="824"/>
      <c r="DA83" s="825"/>
      <c r="DB83" s="824"/>
      <c r="DC83" s="825"/>
      <c r="DD83" s="789"/>
      <c r="DE83" s="789"/>
      <c r="DF83" s="789"/>
      <c r="DG83" s="792"/>
      <c r="DH83" s="789"/>
      <c r="DI83" s="789"/>
      <c r="DJ83" s="789"/>
      <c r="DK83" s="792"/>
      <c r="DL83" s="789"/>
      <c r="DM83" s="789"/>
      <c r="DN83" s="789"/>
      <c r="DO83" s="792"/>
      <c r="DP83" s="789"/>
      <c r="DQ83" s="789"/>
      <c r="DR83" s="789"/>
      <c r="DS83" s="789"/>
      <c r="DT83" s="795" t="s">
        <v>619</v>
      </c>
      <c r="DU83" s="245"/>
      <c r="DV83" s="798"/>
      <c r="DW83" s="801"/>
      <c r="DX83" s="798"/>
      <c r="DY83" s="804"/>
    </row>
    <row r="84" spans="2:129" ht="48.75" customHeight="1">
      <c r="B84" s="946"/>
      <c r="C84" s="924"/>
      <c r="D84" s="927"/>
      <c r="E84" s="1800"/>
      <c r="F84" s="931"/>
      <c r="G84" s="1800"/>
      <c r="H84" s="1800"/>
      <c r="I84" s="1067"/>
      <c r="J84" s="435" t="s">
        <v>813</v>
      </c>
      <c r="K84" s="909"/>
      <c r="L84" s="1801"/>
      <c r="M84" s="918"/>
      <c r="N84" s="1800"/>
      <c r="O84" s="1802"/>
      <c r="P84" s="228"/>
      <c r="Q84" s="1803"/>
      <c r="R84" s="1800"/>
      <c r="S84" s="1800"/>
      <c r="T84" s="1800"/>
      <c r="U84" s="1800"/>
      <c r="V84" s="1802"/>
      <c r="W84" s="228"/>
      <c r="X84" s="433" t="s">
        <v>814</v>
      </c>
      <c r="Y84" s="415" t="s">
        <v>599</v>
      </c>
      <c r="Z84" s="415"/>
      <c r="AA84" s="807"/>
      <c r="AB84" s="808"/>
      <c r="AC84" s="807">
        <v>15</v>
      </c>
      <c r="AD84" s="808"/>
      <c r="AE84" s="807"/>
      <c r="AF84" s="808"/>
      <c r="AG84" s="807"/>
      <c r="AH84" s="808"/>
      <c r="AI84" s="807">
        <v>15</v>
      </c>
      <c r="AJ84" s="808"/>
      <c r="AK84" s="323">
        <f t="shared" si="248"/>
        <v>30</v>
      </c>
      <c r="AL84" s="315">
        <v>0.42</v>
      </c>
      <c r="AM84" s="316"/>
      <c r="AN84" s="812" t="s">
        <v>562</v>
      </c>
      <c r="AO84" s="812"/>
      <c r="AP84" s="811" t="s">
        <v>815</v>
      </c>
      <c r="AQ84" s="811"/>
      <c r="AR84" s="812" t="s">
        <v>562</v>
      </c>
      <c r="AS84" s="812"/>
      <c r="AT84" s="420" t="s">
        <v>816</v>
      </c>
      <c r="AU84" s="408" t="s">
        <v>602</v>
      </c>
      <c r="AV84" s="426" t="s">
        <v>817</v>
      </c>
      <c r="AW84" s="427" t="s">
        <v>788</v>
      </c>
      <c r="AX84" s="428" t="s">
        <v>811</v>
      </c>
      <c r="AY84" s="230"/>
      <c r="AZ84" s="879"/>
      <c r="BA84" s="837"/>
      <c r="BB84" s="834"/>
      <c r="BC84" s="837"/>
      <c r="BD84" s="840"/>
      <c r="BE84" s="843"/>
      <c r="BG84" s="490"/>
      <c r="BH84" s="312">
        <v>0.8</v>
      </c>
      <c r="BI84" s="235" t="str">
        <f t="shared" ref="BI84" si="258">IF(ISERROR(IF(V83="R.INHERENTE
4","R. INHERENTE",(IF(BD83="R.RESIDUAL
4","R. RESIDUAL"," ")))),"",(IF(V83="R.INHERENTE
4","R. INHERENTE",(IF(BD83="R.RESIDUAL
4","R. RESIDUAL"," ")))))</f>
        <v xml:space="preserve"> </v>
      </c>
      <c r="BJ84" s="236" t="str">
        <f t="shared" ref="BJ84" si="259">IF(ISERROR(IF(V83="R.INHERENTE
9","R. INHERENTE",(IF(BD83="R.RESIDUAL
9","R. RESIDUAL"," ")))),"",(IF(V83="R.INHERENTE
9","R. INHERENTE",(IF(BD83="R.RESIDUAL
9","R. RESIDUAL"," ")))))</f>
        <v xml:space="preserve"> </v>
      </c>
      <c r="BK84" s="237" t="str">
        <f t="shared" ref="BK84" si="260">IF(ISERROR(IF(V83="R.INHERENTE
14","R. INHERENTE",(IF(BD83="R.RESIDUAL
14","R. RESIDUAL"," ")))),"",(IF(V83="R.INHERENTE
14","R. INHERENTE",(IF(BD83="R.RESIDUAL
14","R. RESIDUAL"," ")))))</f>
        <v xml:space="preserve"> </v>
      </c>
      <c r="BL84" s="237" t="str">
        <f t="shared" ref="BL84" si="261">IF(ISERROR(IF(V83="R.INHERENTE
19","R. INHERENTE",(IF(BD83="R.RESIDUAL
19","R. RESIDUAL"," ")))),"",(IF(V83="R.INHERENTE
19","R. INHERENTE",(IF(BD83="R.RESIDUAL
19","R. RESIDUAL"," ")))))</f>
        <v xml:space="preserve"> </v>
      </c>
      <c r="BM84" s="238" t="str">
        <f t="shared" ref="BM84" si="262">IF(ISERROR(IF(V83="R.INHERENTE
24","R. INHERENTE",(IF(BD83="R.RESIDUAL
24","R. RESIDUAL"," ")))),"",(IF(V83="R.INHERENTE
24","R. INHERENTE",(IF(BD83="R.RESIDUAL
24","R. RESIDUAL"," ")))))</f>
        <v xml:space="preserve"> </v>
      </c>
      <c r="BN84" s="234"/>
      <c r="BO84" s="846"/>
      <c r="BP84" s="855"/>
      <c r="BQ84" s="855"/>
      <c r="BR84" s="855"/>
      <c r="BS84" s="855"/>
      <c r="BT84" s="862"/>
      <c r="BU84" s="309"/>
      <c r="BV84" s="846"/>
      <c r="BW84" s="859"/>
      <c r="BX84" s="831"/>
      <c r="BY84" s="229"/>
      <c r="BZ84" s="816"/>
      <c r="CA84" s="819"/>
      <c r="CB84" s="822"/>
      <c r="CC84" s="819"/>
      <c r="CD84" s="793"/>
      <c r="CE84" s="793"/>
      <c r="CF84" s="793"/>
      <c r="CG84" s="793"/>
      <c r="CH84" s="793"/>
      <c r="CI84" s="793"/>
      <c r="CJ84" s="793"/>
      <c r="CK84" s="793"/>
      <c r="CL84" s="793"/>
      <c r="CM84" s="793"/>
      <c r="CN84" s="793"/>
      <c r="CO84" s="793"/>
      <c r="CP84" s="793"/>
      <c r="CQ84" s="793"/>
      <c r="CR84" s="793"/>
      <c r="CS84" s="793"/>
      <c r="CT84" s="796"/>
      <c r="CU84" s="248"/>
      <c r="CV84" s="816"/>
      <c r="CW84" s="819"/>
      <c r="CX84" s="822"/>
      <c r="CY84" s="819"/>
      <c r="CZ84" s="826"/>
      <c r="DA84" s="827"/>
      <c r="DB84" s="826"/>
      <c r="DC84" s="827"/>
      <c r="DD84" s="790"/>
      <c r="DE84" s="790"/>
      <c r="DF84" s="790"/>
      <c r="DG84" s="793"/>
      <c r="DH84" s="790"/>
      <c r="DI84" s="790"/>
      <c r="DJ84" s="790"/>
      <c r="DK84" s="793"/>
      <c r="DL84" s="790"/>
      <c r="DM84" s="790"/>
      <c r="DN84" s="790"/>
      <c r="DO84" s="793"/>
      <c r="DP84" s="790"/>
      <c r="DQ84" s="790"/>
      <c r="DR84" s="790"/>
      <c r="DS84" s="790"/>
      <c r="DT84" s="796"/>
      <c r="DU84" s="245"/>
      <c r="DV84" s="799"/>
      <c r="DW84" s="802"/>
      <c r="DX84" s="799"/>
      <c r="DY84" s="805"/>
    </row>
    <row r="85" spans="2:129" ht="48.75" customHeight="1">
      <c r="B85" s="946"/>
      <c r="C85" s="924"/>
      <c r="D85" s="927"/>
      <c r="E85" s="1800"/>
      <c r="F85" s="931"/>
      <c r="G85" s="1800"/>
      <c r="H85" s="1800"/>
      <c r="I85" s="1067"/>
      <c r="J85" s="435" t="s">
        <v>818</v>
      </c>
      <c r="K85" s="909"/>
      <c r="L85" s="1801"/>
      <c r="M85" s="918"/>
      <c r="N85" s="1800"/>
      <c r="O85" s="1802"/>
      <c r="P85" s="228"/>
      <c r="Q85" s="1803"/>
      <c r="R85" s="1800"/>
      <c r="S85" s="1800"/>
      <c r="T85" s="1800"/>
      <c r="U85" s="1800"/>
      <c r="V85" s="1802"/>
      <c r="W85" s="228"/>
      <c r="X85" s="433" t="s">
        <v>819</v>
      </c>
      <c r="Y85" s="415" t="s">
        <v>599</v>
      </c>
      <c r="Z85" s="415"/>
      <c r="AA85" s="807">
        <v>25</v>
      </c>
      <c r="AB85" s="808"/>
      <c r="AC85" s="807"/>
      <c r="AD85" s="808"/>
      <c r="AE85" s="807"/>
      <c r="AF85" s="808"/>
      <c r="AG85" s="807"/>
      <c r="AH85" s="808"/>
      <c r="AI85" s="807">
        <v>15</v>
      </c>
      <c r="AJ85" s="808"/>
      <c r="AK85" s="323">
        <f t="shared" si="248"/>
        <v>40</v>
      </c>
      <c r="AL85" s="315">
        <v>0.252</v>
      </c>
      <c r="AM85" s="316"/>
      <c r="AN85" s="812" t="s">
        <v>562</v>
      </c>
      <c r="AO85" s="812"/>
      <c r="AP85" s="811" t="s">
        <v>600</v>
      </c>
      <c r="AQ85" s="811"/>
      <c r="AR85" s="812" t="s">
        <v>562</v>
      </c>
      <c r="AS85" s="812"/>
      <c r="AT85" s="420" t="s">
        <v>820</v>
      </c>
      <c r="AU85" s="408" t="s">
        <v>809</v>
      </c>
      <c r="AV85" s="439" t="s">
        <v>821</v>
      </c>
      <c r="AW85" s="427" t="s">
        <v>788</v>
      </c>
      <c r="AX85" s="440" t="s">
        <v>811</v>
      </c>
      <c r="AY85" s="230"/>
      <c r="AZ85" s="879"/>
      <c r="BA85" s="837"/>
      <c r="BB85" s="834"/>
      <c r="BC85" s="837"/>
      <c r="BD85" s="840"/>
      <c r="BE85" s="843"/>
      <c r="BG85" s="490"/>
      <c r="BH85" s="312">
        <v>0.60000000000000009</v>
      </c>
      <c r="BI85" s="235" t="str">
        <f t="shared" ref="BI85" si="263">IF(ISERROR(IF(V83="R.INHERENTE
3","R. INHERENTE",(IF(BD83="R.RESIDUAL
3","R. RESIDUAL"," ")))),"",(IF(V83="R.INHERENTE
3","R. INHERENTE",(IF(BD83="R.RESIDUAL
3","R. RESIDUAL"," ")))))</f>
        <v xml:space="preserve"> </v>
      </c>
      <c r="BJ85" s="236" t="str">
        <f t="shared" ref="BJ85" si="264">IF(ISERROR(IF(V83="R.INHERENTE
8","R. INHERENTE",(IF(BD83="R.RESIDUAL
8","R. RESIDUAL"," ")))),"",(IF(V83="R.INHERENTE
8","R. INHERENTE",(IF(BD83="R.RESIDUAL
8","R. RESIDUAL"," ")))))</f>
        <v xml:space="preserve"> </v>
      </c>
      <c r="BK85" s="236" t="str">
        <f t="shared" ref="BK85" si="265">IF(ISERROR(IF(V83="R.INHERENTE
13","R. INHERENTE",(IF(BD83="R.RESIDUAL
13","R. RESIDUAL"," ")))),"",(IF(V83="R.INHERENTE
13","R. INHERENTE",(IF(BD83="R.RESIDUAL
13","R. RESIDUAL"," ")))))</f>
        <v xml:space="preserve"> </v>
      </c>
      <c r="BL85" s="237" t="str">
        <f t="shared" ref="BL85" si="266">IF(ISERROR(IF(V83="R.INHERENTE
18","R. INHERENTE",(IF(BD83="R.RESIDUAL
18","R. RESIDUAL"," ")))),"",(IF(V83="R.INHERENTE
18","R. INHERENTE",(IF(BD83="R.RESIDUAL
18","R. RESIDUAL"," ")))))</f>
        <v xml:space="preserve"> </v>
      </c>
      <c r="BM85" s="238" t="str">
        <f t="shared" ref="BM85" si="267">IF(ISERROR(IF(V83="R.INHERENTE
23","R. INHERENTE",(IF(BD83="R.RESIDUAL
23","R. RESIDUAL"," ")))),"",(IF(V83="R.INHERENTE
23","R. INHERENTE",(IF(BD83="R.RESIDUAL
23","R. RESIDUAL"," ")))))</f>
        <v xml:space="preserve"> </v>
      </c>
      <c r="BN85" s="234"/>
      <c r="BO85" s="846"/>
      <c r="BP85" s="855"/>
      <c r="BQ85" s="855"/>
      <c r="BR85" s="855"/>
      <c r="BS85" s="855"/>
      <c r="BT85" s="862"/>
      <c r="BU85" s="309"/>
      <c r="BV85" s="846"/>
      <c r="BW85" s="859"/>
      <c r="BX85" s="831"/>
      <c r="BY85" s="229"/>
      <c r="BZ85" s="816"/>
      <c r="CA85" s="819"/>
      <c r="CB85" s="822"/>
      <c r="CC85" s="819"/>
      <c r="CD85" s="793"/>
      <c r="CE85" s="793"/>
      <c r="CF85" s="793"/>
      <c r="CG85" s="793"/>
      <c r="CH85" s="793"/>
      <c r="CI85" s="793"/>
      <c r="CJ85" s="793"/>
      <c r="CK85" s="793"/>
      <c r="CL85" s="793"/>
      <c r="CM85" s="793"/>
      <c r="CN85" s="793"/>
      <c r="CO85" s="793"/>
      <c r="CP85" s="793"/>
      <c r="CQ85" s="793"/>
      <c r="CR85" s="793"/>
      <c r="CS85" s="793"/>
      <c r="CT85" s="796"/>
      <c r="CU85" s="248"/>
      <c r="CV85" s="816"/>
      <c r="CW85" s="819"/>
      <c r="CX85" s="822"/>
      <c r="CY85" s="819"/>
      <c r="CZ85" s="826"/>
      <c r="DA85" s="827"/>
      <c r="DB85" s="826"/>
      <c r="DC85" s="827"/>
      <c r="DD85" s="790"/>
      <c r="DE85" s="790"/>
      <c r="DF85" s="790"/>
      <c r="DG85" s="793"/>
      <c r="DH85" s="790"/>
      <c r="DI85" s="790"/>
      <c r="DJ85" s="790"/>
      <c r="DK85" s="793"/>
      <c r="DL85" s="790"/>
      <c r="DM85" s="790"/>
      <c r="DN85" s="790"/>
      <c r="DO85" s="793"/>
      <c r="DP85" s="790"/>
      <c r="DQ85" s="790"/>
      <c r="DR85" s="790"/>
      <c r="DS85" s="790"/>
      <c r="DT85" s="796"/>
      <c r="DU85" s="245"/>
      <c r="DV85" s="799"/>
      <c r="DW85" s="802"/>
      <c r="DX85" s="799"/>
      <c r="DY85" s="805"/>
    </row>
    <row r="86" spans="2:129" ht="48.75" customHeight="1">
      <c r="B86" s="946"/>
      <c r="C86" s="924"/>
      <c r="D86" s="927"/>
      <c r="E86" s="1800"/>
      <c r="F86" s="931"/>
      <c r="G86" s="1800"/>
      <c r="H86" s="1800"/>
      <c r="I86" s="1067"/>
      <c r="J86" s="435"/>
      <c r="K86" s="909"/>
      <c r="L86" s="1801"/>
      <c r="M86" s="918"/>
      <c r="N86" s="1800"/>
      <c r="O86" s="1802"/>
      <c r="P86" s="228"/>
      <c r="Q86" s="1803"/>
      <c r="R86" s="1800"/>
      <c r="S86" s="1800"/>
      <c r="T86" s="1800"/>
      <c r="U86" s="1800"/>
      <c r="V86" s="1802"/>
      <c r="W86" s="228"/>
      <c r="X86" s="416"/>
      <c r="Y86" s="415"/>
      <c r="Z86" s="415"/>
      <c r="AA86" s="807"/>
      <c r="AB86" s="808"/>
      <c r="AC86" s="807"/>
      <c r="AD86" s="808"/>
      <c r="AE86" s="807"/>
      <c r="AF86" s="808"/>
      <c r="AG86" s="807"/>
      <c r="AH86" s="808"/>
      <c r="AI86" s="807"/>
      <c r="AJ86" s="808"/>
      <c r="AK86" s="323">
        <f t="shared" si="248"/>
        <v>0</v>
      </c>
      <c r="AL86" s="315"/>
      <c r="AM86" s="316">
        <v>1</v>
      </c>
      <c r="AN86" s="809"/>
      <c r="AO86" s="810"/>
      <c r="AP86" s="813"/>
      <c r="AQ86" s="814"/>
      <c r="AR86" s="809"/>
      <c r="AS86" s="810"/>
      <c r="AT86" s="420"/>
      <c r="AU86" s="408"/>
      <c r="AV86" s="426"/>
      <c r="AW86" s="427"/>
      <c r="AX86" s="428"/>
      <c r="AY86" s="230"/>
      <c r="AZ86" s="879"/>
      <c r="BA86" s="837"/>
      <c r="BB86" s="834"/>
      <c r="BC86" s="837"/>
      <c r="BD86" s="840"/>
      <c r="BE86" s="843"/>
      <c r="BG86" s="490"/>
      <c r="BH86" s="312">
        <v>0.4</v>
      </c>
      <c r="BI86" s="239" t="str">
        <f t="shared" ref="BI86" si="268">IF(ISERROR(IF(V83="R.INHERENTE
2","R. INHERENTE",(IF(BD83="R.RESIDUAL
2","R. RESIDUAL"," ")))),"",(IF(V83="R.INHERENTE
2","R. INHERENTE",(IF(BD83="R.RESIDUAL
2","R. RESIDUAL"," ")))))</f>
        <v xml:space="preserve"> </v>
      </c>
      <c r="BJ86" s="236" t="str">
        <f t="shared" ref="BJ86" si="269">IF(ISERROR(IF(V83="R.INHERENTE
7","R. INHERENTE",(IF(BD83="R.RESIDUAL
7","R. RESIDUAL"," ")))),"",(IF(V83="R.INHERENTE
7","R. INHERENTE",(IF(BD83="R.RESIDUAL
7","R. RESIDUAL"," ")))))</f>
        <v xml:space="preserve"> </v>
      </c>
      <c r="BK86" s="236" t="str">
        <f t="shared" ref="BK86" si="270">IF(ISERROR(IF(V83="R.INHERENTE
12","R. INHERENTE",(IF(BD83="R.RESIDUAL
12","R. RESIDUAL"," ")))),"",(IF(V83="R.INHERENTE
12","R. INHERENTE",(IF(BD83="R.RESIDUAL
12","R. RESIDUAL"," ")))))</f>
        <v xml:space="preserve"> </v>
      </c>
      <c r="BL86" s="237" t="str">
        <f t="shared" ref="BL86" si="271">IF(ISERROR(IF(V83="R.INHERENTE
17","R. INHERENTE",(IF(BD83="R.RESIDUAL
17","R. RESIDUAL"," ")))),"",(IF(V83="R.INHERENTE
17","R. INHERENTE",(IF(BD83="R.RESIDUAL
17","R. RESIDUAL"," ")))))</f>
        <v xml:space="preserve"> </v>
      </c>
      <c r="BM86" s="238" t="str">
        <f t="shared" ref="BM86" si="272">IF(ISERROR(IF(V83="R.INHERENTE
22","R. INHERENTE",(IF(BD83="R.RESIDUAL
22","R. RESIDUAL"," ")))),"",(IF(V83="R.INHERENTE
22","R. INHERENTE",(IF(BD83="R.RESIDUAL
22","R. RESIDUAL"," ")))))</f>
        <v>R. RESIDUAL</v>
      </c>
      <c r="BN86" s="234"/>
      <c r="BO86" s="846"/>
      <c r="BP86" s="855"/>
      <c r="BQ86" s="855"/>
      <c r="BR86" s="855"/>
      <c r="BS86" s="855"/>
      <c r="BT86" s="862"/>
      <c r="BU86" s="309"/>
      <c r="BV86" s="846"/>
      <c r="BW86" s="859"/>
      <c r="BX86" s="831"/>
      <c r="BY86" s="229"/>
      <c r="BZ86" s="816"/>
      <c r="CA86" s="819"/>
      <c r="CB86" s="822"/>
      <c r="CC86" s="819"/>
      <c r="CD86" s="793"/>
      <c r="CE86" s="793"/>
      <c r="CF86" s="793"/>
      <c r="CG86" s="793"/>
      <c r="CH86" s="793"/>
      <c r="CI86" s="793"/>
      <c r="CJ86" s="793"/>
      <c r="CK86" s="793"/>
      <c r="CL86" s="793"/>
      <c r="CM86" s="793"/>
      <c r="CN86" s="793"/>
      <c r="CO86" s="793"/>
      <c r="CP86" s="793"/>
      <c r="CQ86" s="793"/>
      <c r="CR86" s="793"/>
      <c r="CS86" s="793"/>
      <c r="CT86" s="796"/>
      <c r="CU86" s="248"/>
      <c r="CV86" s="816"/>
      <c r="CW86" s="819"/>
      <c r="CX86" s="822"/>
      <c r="CY86" s="819"/>
      <c r="CZ86" s="826"/>
      <c r="DA86" s="827"/>
      <c r="DB86" s="826"/>
      <c r="DC86" s="827"/>
      <c r="DD86" s="790"/>
      <c r="DE86" s="790"/>
      <c r="DF86" s="790"/>
      <c r="DG86" s="793"/>
      <c r="DH86" s="790"/>
      <c r="DI86" s="790"/>
      <c r="DJ86" s="790"/>
      <c r="DK86" s="793"/>
      <c r="DL86" s="790"/>
      <c r="DM86" s="790"/>
      <c r="DN86" s="790"/>
      <c r="DO86" s="793"/>
      <c r="DP86" s="790"/>
      <c r="DQ86" s="790"/>
      <c r="DR86" s="790"/>
      <c r="DS86" s="790"/>
      <c r="DT86" s="796"/>
      <c r="DU86" s="245"/>
      <c r="DV86" s="799"/>
      <c r="DW86" s="802"/>
      <c r="DX86" s="799"/>
      <c r="DY86" s="805"/>
    </row>
    <row r="87" spans="2:129" ht="48.75" customHeight="1">
      <c r="B87" s="947"/>
      <c r="C87" s="925"/>
      <c r="D87" s="928"/>
      <c r="E87" s="1805"/>
      <c r="F87" s="932"/>
      <c r="G87" s="1805"/>
      <c r="H87" s="1805"/>
      <c r="I87" s="1068"/>
      <c r="J87" s="436"/>
      <c r="K87" s="910"/>
      <c r="L87" s="1806"/>
      <c r="M87" s="919"/>
      <c r="N87" s="1805"/>
      <c r="O87" s="1807"/>
      <c r="P87" s="228"/>
      <c r="Q87" s="1808"/>
      <c r="R87" s="1805"/>
      <c r="S87" s="1805"/>
      <c r="T87" s="1805"/>
      <c r="U87" s="1805"/>
      <c r="V87" s="1807"/>
      <c r="W87" s="228"/>
      <c r="X87" s="417"/>
      <c r="Y87" s="418"/>
      <c r="Z87" s="418"/>
      <c r="AA87" s="848"/>
      <c r="AB87" s="849"/>
      <c r="AC87" s="848"/>
      <c r="AD87" s="849"/>
      <c r="AE87" s="848"/>
      <c r="AF87" s="849"/>
      <c r="AG87" s="848"/>
      <c r="AH87" s="849"/>
      <c r="AI87" s="848"/>
      <c r="AJ87" s="849"/>
      <c r="AK87" s="324">
        <f t="shared" si="248"/>
        <v>0</v>
      </c>
      <c r="AL87" s="317"/>
      <c r="AM87" s="318"/>
      <c r="AN87" s="850"/>
      <c r="AO87" s="851"/>
      <c r="AP87" s="852"/>
      <c r="AQ87" s="853"/>
      <c r="AR87" s="850"/>
      <c r="AS87" s="851"/>
      <c r="AT87" s="421"/>
      <c r="AU87" s="422"/>
      <c r="AV87" s="429"/>
      <c r="AW87" s="430"/>
      <c r="AX87" s="431"/>
      <c r="AY87" s="230"/>
      <c r="AZ87" s="880"/>
      <c r="BA87" s="838"/>
      <c r="BB87" s="835"/>
      <c r="BC87" s="838"/>
      <c r="BD87" s="841"/>
      <c r="BE87" s="844"/>
      <c r="BG87" s="490"/>
      <c r="BH87" s="313">
        <v>0.2</v>
      </c>
      <c r="BI87" s="240" t="str">
        <f t="shared" ref="BI87" si="273">IF(ISERROR(IF(V83="R.INHERENTE
1","R. INHERENTE",(IF(BD83="R.RESIDUAL
1","R. RESIDUAL"," ")))),"",(IF(V83="R.INHERENTE
1","R. INHERENTE",(IF(BD83="R.RESIDUAL
1","R. RESIDUAL"," ")))))</f>
        <v xml:space="preserve"> </v>
      </c>
      <c r="BJ87" s="241" t="str">
        <f t="shared" ref="BJ87" si="274">IF(ISERROR(IF(V83="R.INHERENTE
6","R. INHERENTE",(IF(BD83="R.RESIDUAL
6","R. RESIDUAL"," ")))),"",(IF(V83="R.INHERENTE
6","R. INHERENTE",(IF(BD83="R.RESIDUAL
6","R. RESIDUAL"," ")))))</f>
        <v xml:space="preserve"> </v>
      </c>
      <c r="BK87" s="242" t="str">
        <f t="shared" ref="BK87" si="275">IF(ISERROR(IF(V83="R.INHERENTE
11","R. INHERENTE",(IF(BD83="R.RESIDUAL
11","R. RESIDUAL"," ")))),"",(IF(V83="R.INHERENTE
11","R. INHERENTE",(IF(BD83="R.RESIDUAL
11","R. RESIDUAL"," ")))))</f>
        <v xml:space="preserve"> </v>
      </c>
      <c r="BL87" s="243" t="str">
        <f t="shared" ref="BL87" si="276">IF(ISERROR(IF(V83="R.INHERENTE
16","R. INHERENTE",(IF(BD83="R.RESIDUAL
16","R. RESIDUAL"," ")))),"",(IF(V83="R.INHERENTE
16","R. INHERENTE",(IF(BD83="R.RESIDUAL
16","R. RESIDUAL"," ")))))</f>
        <v xml:space="preserve"> </v>
      </c>
      <c r="BM87" s="244" t="str">
        <f t="shared" ref="BM87" si="277">IF(ISERROR(IF(V83="R.INHERENTE
21","R. INHERENTE",(IF(BD83="R.RESIDUAL
21","R. RESIDUAL"," ")))),"",(IF(V83="R.INHERENTE
21","R. INHERENTE",(IF(BD83="R.RESIDUAL
21","R. RESIDUAL"," ")))))</f>
        <v xml:space="preserve"> </v>
      </c>
      <c r="BN87" s="234"/>
      <c r="BO87" s="847"/>
      <c r="BP87" s="856"/>
      <c r="BQ87" s="856"/>
      <c r="BR87" s="856"/>
      <c r="BS87" s="856"/>
      <c r="BT87" s="863"/>
      <c r="BU87" s="309"/>
      <c r="BV87" s="847"/>
      <c r="BW87" s="860"/>
      <c r="BX87" s="832"/>
      <c r="BY87" s="229"/>
      <c r="BZ87" s="817"/>
      <c r="CA87" s="820"/>
      <c r="CB87" s="823"/>
      <c r="CC87" s="820"/>
      <c r="CD87" s="794"/>
      <c r="CE87" s="794"/>
      <c r="CF87" s="794"/>
      <c r="CG87" s="794"/>
      <c r="CH87" s="794"/>
      <c r="CI87" s="794"/>
      <c r="CJ87" s="794"/>
      <c r="CK87" s="794"/>
      <c r="CL87" s="794"/>
      <c r="CM87" s="794"/>
      <c r="CN87" s="794"/>
      <c r="CO87" s="794"/>
      <c r="CP87" s="794"/>
      <c r="CQ87" s="794"/>
      <c r="CR87" s="794"/>
      <c r="CS87" s="794"/>
      <c r="CT87" s="797"/>
      <c r="CU87" s="248"/>
      <c r="CV87" s="817"/>
      <c r="CW87" s="820"/>
      <c r="CX87" s="823"/>
      <c r="CY87" s="820"/>
      <c r="CZ87" s="828"/>
      <c r="DA87" s="829"/>
      <c r="DB87" s="828"/>
      <c r="DC87" s="829"/>
      <c r="DD87" s="791"/>
      <c r="DE87" s="791"/>
      <c r="DF87" s="791"/>
      <c r="DG87" s="794"/>
      <c r="DH87" s="791"/>
      <c r="DI87" s="791"/>
      <c r="DJ87" s="791"/>
      <c r="DK87" s="794"/>
      <c r="DL87" s="791"/>
      <c r="DM87" s="791"/>
      <c r="DN87" s="791"/>
      <c r="DO87" s="794"/>
      <c r="DP87" s="791"/>
      <c r="DQ87" s="791"/>
      <c r="DR87" s="791"/>
      <c r="DS87" s="791"/>
      <c r="DT87" s="797"/>
      <c r="DU87" s="245"/>
      <c r="DV87" s="800"/>
      <c r="DW87" s="803"/>
      <c r="DX87" s="800"/>
      <c r="DY87" s="806"/>
    </row>
    <row r="88" spans="2:129" ht="18" customHeight="1">
      <c r="BI88" s="321">
        <v>0.2</v>
      </c>
      <c r="BJ88" s="322">
        <v>0.4</v>
      </c>
      <c r="BK88" s="322">
        <v>0.60000000000000009</v>
      </c>
      <c r="BL88" s="322">
        <v>0.8</v>
      </c>
      <c r="BM88" s="322">
        <v>1</v>
      </c>
    </row>
    <row r="89" spans="2:129" ht="48.75" customHeight="1">
      <c r="B89" s="945" t="s">
        <v>584</v>
      </c>
      <c r="C89" s="923">
        <v>13</v>
      </c>
      <c r="D89" s="926" t="s">
        <v>822</v>
      </c>
      <c r="E89" s="929" t="s">
        <v>823</v>
      </c>
      <c r="F89" s="930" t="s">
        <v>824</v>
      </c>
      <c r="G89" s="907" t="s">
        <v>825</v>
      </c>
      <c r="H89" s="948" t="s">
        <v>781</v>
      </c>
      <c r="I89" s="949" t="s">
        <v>826</v>
      </c>
      <c r="J89" s="409" t="s">
        <v>827</v>
      </c>
      <c r="K89" s="908" t="s">
        <v>828</v>
      </c>
      <c r="L89" s="950" t="str">
        <f>IF(H89="","",(CONCATENATE("Posibilidad de afectación ",H89," ",I89," ",J89," ",J90," ",J91," ",J92," ",J93)))</f>
        <v xml:space="preserve">Posibilidad de afectación reputacional y económica por la falta de estrategias de los paquetes instrucionales en la Subred, al no cumplir con la gestión del evento adverso y no contar con los cronogramas de implementación.   </v>
      </c>
      <c r="M89" s="917" t="s">
        <v>593</v>
      </c>
      <c r="N89" s="951" t="s">
        <v>594</v>
      </c>
      <c r="O89" s="864" t="s">
        <v>595</v>
      </c>
      <c r="P89" s="228"/>
      <c r="Q89" s="865" t="s">
        <v>654</v>
      </c>
      <c r="R89" s="866">
        <f>IF(ISERROR(VLOOKUP($Q89,Listas!$E$20:$F$24,2,FALSE)),"",(VLOOKUP($Q89,Listas!$E$20:$F$24,2,FALSE)))</f>
        <v>0.6</v>
      </c>
      <c r="S89" s="867" t="str">
        <f>IF(ISERROR(VLOOKUP($R89,Listas!$E$3:$F$7,2,FALSE)),"",(VLOOKUP($R89,Listas!$E$3:$F$7,2,FALSE)))</f>
        <v>MEDIA</v>
      </c>
      <c r="T89" s="868" t="s">
        <v>699</v>
      </c>
      <c r="U89" s="867">
        <f>IF(ISERROR(VLOOKUP($T89,Listas!$E$28:$F$35,2,FALSE)),"",(VLOOKUP($T89,Listas!$E$28:$F$35,2,FALSE)))</f>
        <v>0.8</v>
      </c>
      <c r="V89" s="869" t="str">
        <f t="shared" ref="V89" si="278">IF(R89="","",(CONCATENATE("R.INHERENTE
",(IF(AND($R89=0.2,$U89=0.2),1,(IF(AND($R89=0.2,$U89=0.4),6,(IF(AND($R89=0.2,$U89=0.6),11,(IF(AND($R89=0.2,$U89=0.8),16,(IF(AND($R89=0.2,$U89=1),21,(IF(AND($R89=0.4,$U89=0.2),2,(IF(AND($R89=0.4,$U89=0.4),7,(IF(AND($R89=0.4,$U89=0.6),12,(IF(AND($R89=0.4,$U89=0.8),17,(IF(AND($R89=0.4,$U89=1),22,(IF(AND($R89=0.6,$U89=0.2),3,(IF(AND($R89=0.6,$U89=0.4),8,(IF(AND($R89=0.6,$U89=0.6),13,(IF(AND($R89=0.6,$U89=0.8),18,(IF(AND($R89=0.6,$U89=1),23,(IF(AND($R89=0.8,$U89=0.2),4,(IF(AND($R89=0.8,$U89=0.4),9,(IF(AND($R89=0.8,$U89=0.6),14,(IF(AND($R89=0.8,$U89=0.8),19,(IF(AND($R89=0.8,$U89=1),24,(IF(AND($R89=1,$U89=0.2),5,(IF(AND($R89=1,$U89=0.4),10,(IF(AND($R89=1,$U89=0.6),15,(IF(AND($R89=1,$U89=0.8),20,(IF(AND($R89=1,$U89=1),25,"")))))))))))))))))))))))))))))))))))))))))))))))))))))</f>
        <v>R.INHERENTE
18</v>
      </c>
      <c r="W89" s="228">
        <f>+VLOOKUP($V89,Listas!$D$112:$E$136,2,FALSE)</f>
        <v>18</v>
      </c>
      <c r="X89" s="412" t="s">
        <v>829</v>
      </c>
      <c r="Y89" s="413" t="s">
        <v>599</v>
      </c>
      <c r="Z89" s="413"/>
      <c r="AA89" s="870">
        <v>25</v>
      </c>
      <c r="AB89" s="871"/>
      <c r="AC89" s="870"/>
      <c r="AD89" s="871"/>
      <c r="AE89" s="870"/>
      <c r="AF89" s="871"/>
      <c r="AG89" s="870"/>
      <c r="AH89" s="871"/>
      <c r="AI89" s="870">
        <v>15</v>
      </c>
      <c r="AJ89" s="871"/>
      <c r="AK89" s="340">
        <f t="shared" ref="AK89:AK93" si="279">AA89+AC89+AE89+AG89+AI89</f>
        <v>40</v>
      </c>
      <c r="AL89" s="319">
        <v>0.36</v>
      </c>
      <c r="AM89" s="320"/>
      <c r="AN89" s="906" t="s">
        <v>562</v>
      </c>
      <c r="AO89" s="906"/>
      <c r="AP89" s="907" t="s">
        <v>600</v>
      </c>
      <c r="AQ89" s="907"/>
      <c r="AR89" s="906" t="s">
        <v>562</v>
      </c>
      <c r="AS89" s="906"/>
      <c r="AT89" s="419" t="s">
        <v>830</v>
      </c>
      <c r="AU89" s="407" t="s">
        <v>633</v>
      </c>
      <c r="AV89" s="423" t="s">
        <v>831</v>
      </c>
      <c r="AW89" s="424" t="s">
        <v>832</v>
      </c>
      <c r="AX89" s="425" t="s">
        <v>833</v>
      </c>
      <c r="AY89" s="247">
        <f t="shared" ref="AY89" si="280">+(IF(AND($AZ89&gt;0,$AZ89&lt;=0.2),0.2,(IF(AND($AZ89&gt;0.2,$AZ89&lt;=0.4),0.4,(IF(AND($AZ89&gt;0.4,$AZ89&lt;=0.6),0.6,(IF(AND($AZ89&gt;0.6,$AZ89&lt;=0.8),0.8,(IF($AZ89&gt;0.8,1,""))))))))))</f>
        <v>0.4</v>
      </c>
      <c r="AZ89" s="878">
        <f t="shared" ref="AZ89" si="281">+MIN(AL89:AL93)</f>
        <v>0.216</v>
      </c>
      <c r="BA89" s="836" t="str">
        <f t="shared" si="1"/>
        <v>BAJA</v>
      </c>
      <c r="BB89" s="833">
        <f t="shared" ref="BB89" si="282">+MIN(AM89:AM93)</f>
        <v>0.8</v>
      </c>
      <c r="BC89" s="836" t="str">
        <f t="shared" si="2"/>
        <v>ALTA</v>
      </c>
      <c r="BD89" s="839" t="str">
        <f t="shared" si="3"/>
        <v>R.RESIDUAL
17</v>
      </c>
      <c r="BE89" s="842" t="s">
        <v>834</v>
      </c>
      <c r="BF89" s="247">
        <f t="shared" ref="BF89" si="283">+(IF(AND($BB89&gt;0,$BB89&lt;=0.2),0.2,(IF(AND($BB89&gt;0.2,$BB89&lt;=0.4),0.4,(IF(AND($BB89&gt;0.4,$BB89&lt;=0.6),0.6,(IF(AND($BB89&gt;0.6,$BB89&lt;=0.8),0.8,(IF($BB89&gt;0.8,1,""))))))))))</f>
        <v>0.8</v>
      </c>
      <c r="BG89" s="230">
        <f>+VLOOKUP($BD89,Listas!$F$112:$G$136,2,FALSE)</f>
        <v>17</v>
      </c>
      <c r="BH89" s="312">
        <v>1</v>
      </c>
      <c r="BI89" s="231" t="str">
        <f t="shared" ref="BI89" si="284">IF(ISERROR(IF(V89="R.INHERENTE
5","R. INHERENTE",(IF(BD89="R.RESIDUAL
5","R. RESIDUAL"," ")))),"",(IF(V89="R.INHERENTE
5","R. INHERENTE",(IF(BD89="R.RESIDUAL
5","R. RESIDUAL"," ")))))</f>
        <v xml:space="preserve"> </v>
      </c>
      <c r="BJ89" s="232" t="str">
        <f t="shared" ref="BJ89" si="285">IF(ISERROR(IF(V89="R.INHERENTE
10","R. INHERENTE",(IF(BD89="R.RESIDUAL
10","R. RESIDUAL"," ")))),"",(IF(V89="R.INHERENTE
10","R. INHERENTE",(IF(BD89="R.RESIDUAL
10","R. RESIDUAL"," ")))))</f>
        <v xml:space="preserve"> </v>
      </c>
      <c r="BK89" s="232" t="str">
        <f t="shared" ref="BK89" si="286">IF(ISERROR(IF(V89="R.INHERENTE
15","R. INHERENTE",(IF(BD89="R.RESIDUAL
15","R. RESIDUAL"," ")))),"",(IF(V89="R.INHERENTE
15","R. INHERENTE",(IF(BD89="R.RESIDUAL
15","R. RESIDUAL"," ")))))</f>
        <v xml:space="preserve"> </v>
      </c>
      <c r="BL89" s="232" t="str">
        <f t="shared" ref="BL89" si="287">IF(ISERROR(IF(V89="R.INHERENTE
20","R. INHERENTE",(IF(BD89="R.RESIDUAL
20","R. RESIDUAL"," ")))),"",(IF(V89="R.INHERENTE
20","R. INHERENTE",(IF(BD89="R.RESIDUAL
20","R. RESIDUAL"," ")))))</f>
        <v xml:space="preserve"> </v>
      </c>
      <c r="BM89" s="233" t="str">
        <f t="shared" ref="BM89" si="288">IF(ISERROR(IF(V89="R.INHERENTE
25","R. INHERENTE",(IF(BD89="R.RESIDUAL
25","R. RESIDUAL"," ")))),"",(IF(V89="R.INHERENTE
25","R. INHERENTE",(IF(BD89="R.RESIDUAL
25","R. RESIDUAL"," ")))))</f>
        <v xml:space="preserve"> </v>
      </c>
      <c r="BN89" s="234"/>
      <c r="BO89" s="967" t="s">
        <v>835</v>
      </c>
      <c r="BP89" s="854" t="s">
        <v>835</v>
      </c>
      <c r="BQ89" s="886">
        <v>46023</v>
      </c>
      <c r="BR89" s="886">
        <v>46357</v>
      </c>
      <c r="BS89" s="858" t="s">
        <v>835</v>
      </c>
      <c r="BT89" s="861"/>
      <c r="BU89" s="309"/>
      <c r="BV89" s="845" t="s">
        <v>836</v>
      </c>
      <c r="BW89" s="854" t="s">
        <v>837</v>
      </c>
      <c r="BX89" s="830" t="s">
        <v>838</v>
      </c>
      <c r="BY89" s="229"/>
      <c r="BZ89" s="815" t="s">
        <v>614</v>
      </c>
      <c r="CA89" s="818" t="s">
        <v>615</v>
      </c>
      <c r="CB89" s="821" t="s">
        <v>616</v>
      </c>
      <c r="CC89" s="818" t="s">
        <v>617</v>
      </c>
      <c r="CD89" s="792"/>
      <c r="CE89" s="792"/>
      <c r="CF89" s="792"/>
      <c r="CG89" s="792"/>
      <c r="CH89" s="792"/>
      <c r="CI89" s="792"/>
      <c r="CJ89" s="792"/>
      <c r="CK89" s="792"/>
      <c r="CL89" s="792"/>
      <c r="CM89" s="792"/>
      <c r="CN89" s="792"/>
      <c r="CO89" s="792"/>
      <c r="CP89" s="792"/>
      <c r="CQ89" s="792"/>
      <c r="CR89" s="792"/>
      <c r="CS89" s="792"/>
      <c r="CT89" s="795" t="s">
        <v>618</v>
      </c>
      <c r="CU89" s="248"/>
      <c r="CV89" s="815" t="s">
        <v>614</v>
      </c>
      <c r="CW89" s="818" t="s">
        <v>615</v>
      </c>
      <c r="CX89" s="821" t="s">
        <v>616</v>
      </c>
      <c r="CY89" s="818" t="s">
        <v>617</v>
      </c>
      <c r="CZ89" s="824"/>
      <c r="DA89" s="825"/>
      <c r="DB89" s="824"/>
      <c r="DC89" s="825"/>
      <c r="DD89" s="789"/>
      <c r="DE89" s="789"/>
      <c r="DF89" s="789"/>
      <c r="DG89" s="792"/>
      <c r="DH89" s="789"/>
      <c r="DI89" s="789"/>
      <c r="DJ89" s="789"/>
      <c r="DK89" s="792"/>
      <c r="DL89" s="789"/>
      <c r="DM89" s="789"/>
      <c r="DN89" s="789"/>
      <c r="DO89" s="792"/>
      <c r="DP89" s="789"/>
      <c r="DQ89" s="789"/>
      <c r="DR89" s="789"/>
      <c r="DS89" s="789"/>
      <c r="DT89" s="795" t="s">
        <v>619</v>
      </c>
      <c r="DU89" s="245"/>
      <c r="DV89" s="798"/>
      <c r="DW89" s="801"/>
      <c r="DX89" s="798"/>
      <c r="DY89" s="804"/>
    </row>
    <row r="90" spans="2:129" ht="48.75" customHeight="1">
      <c r="B90" s="946"/>
      <c r="C90" s="924"/>
      <c r="D90" s="927"/>
      <c r="E90" s="1800"/>
      <c r="F90" s="931"/>
      <c r="G90" s="1800"/>
      <c r="H90" s="1800"/>
      <c r="I90" s="1800"/>
      <c r="J90" s="410" t="s">
        <v>839</v>
      </c>
      <c r="K90" s="909"/>
      <c r="L90" s="1801"/>
      <c r="M90" s="918"/>
      <c r="N90" s="1800"/>
      <c r="O90" s="1802"/>
      <c r="P90" s="228"/>
      <c r="Q90" s="1803"/>
      <c r="R90" s="1800"/>
      <c r="S90" s="1800"/>
      <c r="T90" s="1800"/>
      <c r="U90" s="1800"/>
      <c r="V90" s="1802"/>
      <c r="W90" s="228"/>
      <c r="X90" s="414" t="s">
        <v>840</v>
      </c>
      <c r="Y90" s="415" t="s">
        <v>599</v>
      </c>
      <c r="Z90" s="415"/>
      <c r="AA90" s="807">
        <v>25</v>
      </c>
      <c r="AB90" s="808"/>
      <c r="AC90" s="807"/>
      <c r="AD90" s="808"/>
      <c r="AE90" s="807"/>
      <c r="AF90" s="808"/>
      <c r="AG90" s="807"/>
      <c r="AH90" s="808"/>
      <c r="AI90" s="807">
        <v>15</v>
      </c>
      <c r="AJ90" s="808"/>
      <c r="AK90" s="323">
        <f t="shared" si="279"/>
        <v>40</v>
      </c>
      <c r="AL90" s="315">
        <v>0.216</v>
      </c>
      <c r="AM90" s="316"/>
      <c r="AN90" s="812" t="s">
        <v>562</v>
      </c>
      <c r="AO90" s="812"/>
      <c r="AP90" s="811" t="s">
        <v>600</v>
      </c>
      <c r="AQ90" s="811"/>
      <c r="AR90" s="812" t="s">
        <v>562</v>
      </c>
      <c r="AS90" s="812"/>
      <c r="AT90" s="420" t="s">
        <v>841</v>
      </c>
      <c r="AU90" s="408" t="s">
        <v>602</v>
      </c>
      <c r="AV90" s="426" t="s">
        <v>842</v>
      </c>
      <c r="AW90" s="427" t="s">
        <v>832</v>
      </c>
      <c r="AX90" s="428" t="s">
        <v>833</v>
      </c>
      <c r="AY90" s="230"/>
      <c r="AZ90" s="879"/>
      <c r="BA90" s="837"/>
      <c r="BB90" s="834"/>
      <c r="BC90" s="837"/>
      <c r="BD90" s="840"/>
      <c r="BE90" s="843"/>
      <c r="BG90" s="490"/>
      <c r="BH90" s="312">
        <v>0.8</v>
      </c>
      <c r="BI90" s="235" t="str">
        <f t="shared" ref="BI90" si="289">IF(ISERROR(IF(V89="R.INHERENTE
4","R. INHERENTE",(IF(BD89="R.RESIDUAL
4","R. RESIDUAL"," ")))),"",(IF(V89="R.INHERENTE
4","R. INHERENTE",(IF(BD89="R.RESIDUAL
4","R. RESIDUAL"," ")))))</f>
        <v xml:space="preserve"> </v>
      </c>
      <c r="BJ90" s="236" t="str">
        <f t="shared" ref="BJ90" si="290">IF(ISERROR(IF(V89="R.INHERENTE
9","R. INHERENTE",(IF(BD89="R.RESIDUAL
9","R. RESIDUAL"," ")))),"",(IF(V89="R.INHERENTE
9","R. INHERENTE",(IF(BD89="R.RESIDUAL
9","R. RESIDUAL"," ")))))</f>
        <v xml:space="preserve"> </v>
      </c>
      <c r="BK90" s="237" t="str">
        <f t="shared" ref="BK90" si="291">IF(ISERROR(IF(V89="R.INHERENTE
14","R. INHERENTE",(IF(BD89="R.RESIDUAL
14","R. RESIDUAL"," ")))),"",(IF(V89="R.INHERENTE
14","R. INHERENTE",(IF(BD89="R.RESIDUAL
14","R. RESIDUAL"," ")))))</f>
        <v xml:space="preserve"> </v>
      </c>
      <c r="BL90" s="237" t="str">
        <f t="shared" ref="BL90" si="292">IF(ISERROR(IF(V89="R.INHERENTE
19","R. INHERENTE",(IF(BD89="R.RESIDUAL
19","R. RESIDUAL"," ")))),"",(IF(V89="R.INHERENTE
19","R. INHERENTE",(IF(BD89="R.RESIDUAL
19","R. RESIDUAL"," ")))))</f>
        <v xml:space="preserve"> </v>
      </c>
      <c r="BM90" s="238" t="str">
        <f t="shared" ref="BM90" si="293">IF(ISERROR(IF(V89="R.INHERENTE
24","R. INHERENTE",(IF(BD89="R.RESIDUAL
24","R. RESIDUAL"," ")))),"",(IF(V89="R.INHERENTE
24","R. INHERENTE",(IF(BD89="R.RESIDUAL
24","R. RESIDUAL"," ")))))</f>
        <v xml:space="preserve"> </v>
      </c>
      <c r="BN90" s="234"/>
      <c r="BO90" s="968"/>
      <c r="BP90" s="855"/>
      <c r="BQ90" s="887"/>
      <c r="BR90" s="887"/>
      <c r="BS90" s="859"/>
      <c r="BT90" s="862"/>
      <c r="BU90" s="309"/>
      <c r="BV90" s="846"/>
      <c r="BW90" s="859"/>
      <c r="BX90" s="831"/>
      <c r="BY90" s="229"/>
      <c r="BZ90" s="816"/>
      <c r="CA90" s="819"/>
      <c r="CB90" s="822"/>
      <c r="CC90" s="819"/>
      <c r="CD90" s="793"/>
      <c r="CE90" s="793"/>
      <c r="CF90" s="793"/>
      <c r="CG90" s="793"/>
      <c r="CH90" s="793"/>
      <c r="CI90" s="793"/>
      <c r="CJ90" s="793"/>
      <c r="CK90" s="793"/>
      <c r="CL90" s="793"/>
      <c r="CM90" s="793"/>
      <c r="CN90" s="793"/>
      <c r="CO90" s="793"/>
      <c r="CP90" s="793"/>
      <c r="CQ90" s="793"/>
      <c r="CR90" s="793"/>
      <c r="CS90" s="793"/>
      <c r="CT90" s="796"/>
      <c r="CU90" s="248"/>
      <c r="CV90" s="816"/>
      <c r="CW90" s="819"/>
      <c r="CX90" s="822"/>
      <c r="CY90" s="819"/>
      <c r="CZ90" s="826"/>
      <c r="DA90" s="827"/>
      <c r="DB90" s="826"/>
      <c r="DC90" s="827"/>
      <c r="DD90" s="790"/>
      <c r="DE90" s="790"/>
      <c r="DF90" s="790"/>
      <c r="DG90" s="793"/>
      <c r="DH90" s="790"/>
      <c r="DI90" s="790"/>
      <c r="DJ90" s="790"/>
      <c r="DK90" s="793"/>
      <c r="DL90" s="790"/>
      <c r="DM90" s="790"/>
      <c r="DN90" s="790"/>
      <c r="DO90" s="793"/>
      <c r="DP90" s="790"/>
      <c r="DQ90" s="790"/>
      <c r="DR90" s="790"/>
      <c r="DS90" s="790"/>
      <c r="DT90" s="796"/>
      <c r="DU90" s="245"/>
      <c r="DV90" s="799"/>
      <c r="DW90" s="802"/>
      <c r="DX90" s="799"/>
      <c r="DY90" s="805"/>
    </row>
    <row r="91" spans="2:129" ht="48.75" customHeight="1">
      <c r="B91" s="946"/>
      <c r="C91" s="924"/>
      <c r="D91" s="927"/>
      <c r="E91" s="1800"/>
      <c r="F91" s="931"/>
      <c r="G91" s="1800"/>
      <c r="H91" s="1800"/>
      <c r="I91" s="1800"/>
      <c r="J91" s="410"/>
      <c r="K91" s="909"/>
      <c r="L91" s="1801"/>
      <c r="M91" s="918"/>
      <c r="N91" s="1800"/>
      <c r="O91" s="1802"/>
      <c r="P91" s="228"/>
      <c r="Q91" s="1803"/>
      <c r="R91" s="1800"/>
      <c r="S91" s="1800"/>
      <c r="T91" s="1800"/>
      <c r="U91" s="1800"/>
      <c r="V91" s="1802"/>
      <c r="W91" s="228"/>
      <c r="X91" s="414"/>
      <c r="Y91" s="415"/>
      <c r="Z91" s="415"/>
      <c r="AA91" s="807"/>
      <c r="AB91" s="808"/>
      <c r="AC91" s="807"/>
      <c r="AD91" s="808"/>
      <c r="AE91" s="807"/>
      <c r="AF91" s="808"/>
      <c r="AG91" s="807"/>
      <c r="AH91" s="808"/>
      <c r="AI91" s="807"/>
      <c r="AJ91" s="808"/>
      <c r="AK91" s="323">
        <f t="shared" si="279"/>
        <v>0</v>
      </c>
      <c r="AL91" s="315"/>
      <c r="AM91" s="316">
        <v>0.8</v>
      </c>
      <c r="AN91" s="809"/>
      <c r="AO91" s="810"/>
      <c r="AP91" s="813"/>
      <c r="AQ91" s="814"/>
      <c r="AR91" s="809"/>
      <c r="AS91" s="810"/>
      <c r="AT91" s="420"/>
      <c r="AU91" s="408"/>
      <c r="AV91" s="426"/>
      <c r="AW91" s="427"/>
      <c r="AX91" s="428"/>
      <c r="AY91" s="230"/>
      <c r="AZ91" s="879"/>
      <c r="BA91" s="837"/>
      <c r="BB91" s="834"/>
      <c r="BC91" s="837"/>
      <c r="BD91" s="840"/>
      <c r="BE91" s="843"/>
      <c r="BG91" s="490"/>
      <c r="BH91" s="312">
        <v>0.60000000000000009</v>
      </c>
      <c r="BI91" s="235" t="str">
        <f t="shared" ref="BI91" si="294">IF(ISERROR(IF(V89="R.INHERENTE
3","R. INHERENTE",(IF(BD89="R.RESIDUAL
3","R. RESIDUAL"," ")))),"",(IF(V89="R.INHERENTE
3","R. INHERENTE",(IF(BD89="R.RESIDUAL
3","R. RESIDUAL"," ")))))</f>
        <v xml:space="preserve"> </v>
      </c>
      <c r="BJ91" s="236" t="str">
        <f t="shared" ref="BJ91" si="295">IF(ISERROR(IF(V89="R.INHERENTE
8","R. INHERENTE",(IF(BD89="R.RESIDUAL
8","R. RESIDUAL"," ")))),"",(IF(V89="R.INHERENTE
8","R. INHERENTE",(IF(BD89="R.RESIDUAL
8","R. RESIDUAL"," ")))))</f>
        <v xml:space="preserve"> </v>
      </c>
      <c r="BK91" s="236" t="str">
        <f t="shared" ref="BK91" si="296">IF(ISERROR(IF(V89="R.INHERENTE
13","R. INHERENTE",(IF(BD89="R.RESIDUAL
13","R. RESIDUAL"," ")))),"",(IF(V89="R.INHERENTE
13","R. INHERENTE",(IF(BD89="R.RESIDUAL
13","R. RESIDUAL"," ")))))</f>
        <v xml:space="preserve"> </v>
      </c>
      <c r="BL91" s="237" t="str">
        <f t="shared" ref="BL91" si="297">IF(ISERROR(IF(V89="R.INHERENTE
18","R. INHERENTE",(IF(BD89="R.RESIDUAL
18","R. RESIDUAL"," ")))),"",(IF(V89="R.INHERENTE
18","R. INHERENTE",(IF(BD89="R.RESIDUAL
18","R. RESIDUAL"," ")))))</f>
        <v>R. INHERENTE</v>
      </c>
      <c r="BM91" s="238" t="str">
        <f t="shared" ref="BM91" si="298">IF(ISERROR(IF(V89="R.INHERENTE
23","R. INHERENTE",(IF(BD89="R.RESIDUAL
23","R. RESIDUAL"," ")))),"",(IF(V89="R.INHERENTE
23","R. INHERENTE",(IF(BD89="R.RESIDUAL
23","R. RESIDUAL"," ")))))</f>
        <v xml:space="preserve"> </v>
      </c>
      <c r="BN91" s="234"/>
      <c r="BO91" s="968"/>
      <c r="BP91" s="855"/>
      <c r="BQ91" s="887"/>
      <c r="BR91" s="887"/>
      <c r="BS91" s="859"/>
      <c r="BT91" s="862"/>
      <c r="BU91" s="309"/>
      <c r="BV91" s="846"/>
      <c r="BW91" s="859"/>
      <c r="BX91" s="831"/>
      <c r="BY91" s="229"/>
      <c r="BZ91" s="816"/>
      <c r="CA91" s="819"/>
      <c r="CB91" s="822"/>
      <c r="CC91" s="819"/>
      <c r="CD91" s="793"/>
      <c r="CE91" s="793"/>
      <c r="CF91" s="793"/>
      <c r="CG91" s="793"/>
      <c r="CH91" s="793"/>
      <c r="CI91" s="793"/>
      <c r="CJ91" s="793"/>
      <c r="CK91" s="793"/>
      <c r="CL91" s="793"/>
      <c r="CM91" s="793"/>
      <c r="CN91" s="793"/>
      <c r="CO91" s="793"/>
      <c r="CP91" s="793"/>
      <c r="CQ91" s="793"/>
      <c r="CR91" s="793"/>
      <c r="CS91" s="793"/>
      <c r="CT91" s="796"/>
      <c r="CU91" s="248"/>
      <c r="CV91" s="816"/>
      <c r="CW91" s="819"/>
      <c r="CX91" s="822"/>
      <c r="CY91" s="819"/>
      <c r="CZ91" s="826"/>
      <c r="DA91" s="827"/>
      <c r="DB91" s="826"/>
      <c r="DC91" s="827"/>
      <c r="DD91" s="790"/>
      <c r="DE91" s="790"/>
      <c r="DF91" s="790"/>
      <c r="DG91" s="793"/>
      <c r="DH91" s="790"/>
      <c r="DI91" s="790"/>
      <c r="DJ91" s="790"/>
      <c r="DK91" s="793"/>
      <c r="DL91" s="790"/>
      <c r="DM91" s="790"/>
      <c r="DN91" s="790"/>
      <c r="DO91" s="793"/>
      <c r="DP91" s="790"/>
      <c r="DQ91" s="790"/>
      <c r="DR91" s="790"/>
      <c r="DS91" s="790"/>
      <c r="DT91" s="796"/>
      <c r="DU91" s="245"/>
      <c r="DV91" s="799"/>
      <c r="DW91" s="802"/>
      <c r="DX91" s="799"/>
      <c r="DY91" s="805"/>
    </row>
    <row r="92" spans="2:129" ht="48.75" customHeight="1">
      <c r="B92" s="946"/>
      <c r="C92" s="924"/>
      <c r="D92" s="927"/>
      <c r="E92" s="1800"/>
      <c r="F92" s="931"/>
      <c r="G92" s="1800"/>
      <c r="H92" s="1800"/>
      <c r="I92" s="1800"/>
      <c r="J92" s="410"/>
      <c r="K92" s="909"/>
      <c r="L92" s="1801"/>
      <c r="M92" s="918"/>
      <c r="N92" s="1800"/>
      <c r="O92" s="1802"/>
      <c r="P92" s="228"/>
      <c r="Q92" s="1803"/>
      <c r="R92" s="1800"/>
      <c r="S92" s="1800"/>
      <c r="T92" s="1800"/>
      <c r="U92" s="1800"/>
      <c r="V92" s="1802"/>
      <c r="W92" s="228"/>
      <c r="X92" s="416"/>
      <c r="Y92" s="415"/>
      <c r="Z92" s="415"/>
      <c r="AA92" s="807"/>
      <c r="AB92" s="808"/>
      <c r="AC92" s="807"/>
      <c r="AD92" s="808"/>
      <c r="AE92" s="807"/>
      <c r="AF92" s="808"/>
      <c r="AG92" s="807"/>
      <c r="AH92" s="808"/>
      <c r="AI92" s="807"/>
      <c r="AJ92" s="808"/>
      <c r="AK92" s="323">
        <f t="shared" si="279"/>
        <v>0</v>
      </c>
      <c r="AL92" s="315"/>
      <c r="AM92" s="316"/>
      <c r="AN92" s="809"/>
      <c r="AO92" s="810"/>
      <c r="AP92" s="813"/>
      <c r="AQ92" s="814"/>
      <c r="AR92" s="809"/>
      <c r="AS92" s="810"/>
      <c r="AT92" s="420"/>
      <c r="AU92" s="408"/>
      <c r="AV92" s="426"/>
      <c r="AW92" s="427"/>
      <c r="AX92" s="428"/>
      <c r="AY92" s="230"/>
      <c r="AZ92" s="879"/>
      <c r="BA92" s="837"/>
      <c r="BB92" s="834"/>
      <c r="BC92" s="837"/>
      <c r="BD92" s="840"/>
      <c r="BE92" s="843"/>
      <c r="BG92" s="490"/>
      <c r="BH92" s="312">
        <v>0.4</v>
      </c>
      <c r="BI92" s="239" t="str">
        <f t="shared" ref="BI92" si="299">IF(ISERROR(IF(V89="R.INHERENTE
2","R. INHERENTE",(IF(BD89="R.RESIDUAL
2","R. RESIDUAL"," ")))),"",(IF(V89="R.INHERENTE
2","R. INHERENTE",(IF(BD89="R.RESIDUAL
2","R. RESIDUAL"," ")))))</f>
        <v xml:space="preserve"> </v>
      </c>
      <c r="BJ92" s="236" t="str">
        <f t="shared" ref="BJ92" si="300">IF(ISERROR(IF(V89="R.INHERENTE
7","R. INHERENTE",(IF(BD89="R.RESIDUAL
7","R. RESIDUAL"," ")))),"",(IF(V89="R.INHERENTE
7","R. INHERENTE",(IF(BD89="R.RESIDUAL
7","R. RESIDUAL"," ")))))</f>
        <v xml:space="preserve"> </v>
      </c>
      <c r="BK92" s="236" t="str">
        <f t="shared" ref="BK92" si="301">IF(ISERROR(IF(V89="R.INHERENTE
12","R. INHERENTE",(IF(BD89="R.RESIDUAL
12","R. RESIDUAL"," ")))),"",(IF(V89="R.INHERENTE
12","R. INHERENTE",(IF(BD89="R.RESIDUAL
12","R. RESIDUAL"," ")))))</f>
        <v xml:space="preserve"> </v>
      </c>
      <c r="BL92" s="237" t="str">
        <f t="shared" ref="BL92" si="302">IF(ISERROR(IF(V89="R.INHERENTE
17","R. INHERENTE",(IF(BD89="R.RESIDUAL
17","R. RESIDUAL"," ")))),"",(IF(V89="R.INHERENTE
17","R. INHERENTE",(IF(BD89="R.RESIDUAL
17","R. RESIDUAL"," ")))))</f>
        <v>R. RESIDUAL</v>
      </c>
      <c r="BM92" s="238" t="str">
        <f t="shared" ref="BM92" si="303">IF(ISERROR(IF(V89="R.INHERENTE
22","R. INHERENTE",(IF(BD89="R.RESIDUAL
22","R. RESIDUAL"," ")))),"",(IF(V89="R.INHERENTE
22","R. INHERENTE",(IF(BD89="R.RESIDUAL
22","R. RESIDUAL"," ")))))</f>
        <v xml:space="preserve"> </v>
      </c>
      <c r="BN92" s="234"/>
      <c r="BO92" s="968"/>
      <c r="BP92" s="855"/>
      <c r="BQ92" s="887"/>
      <c r="BR92" s="887"/>
      <c r="BS92" s="859"/>
      <c r="BT92" s="862"/>
      <c r="BU92" s="309"/>
      <c r="BV92" s="846"/>
      <c r="BW92" s="859"/>
      <c r="BX92" s="831"/>
      <c r="BY92" s="229"/>
      <c r="BZ92" s="816"/>
      <c r="CA92" s="819"/>
      <c r="CB92" s="822"/>
      <c r="CC92" s="819"/>
      <c r="CD92" s="793"/>
      <c r="CE92" s="793"/>
      <c r="CF92" s="793"/>
      <c r="CG92" s="793"/>
      <c r="CH92" s="793"/>
      <c r="CI92" s="793"/>
      <c r="CJ92" s="793"/>
      <c r="CK92" s="793"/>
      <c r="CL92" s="793"/>
      <c r="CM92" s="793"/>
      <c r="CN92" s="793"/>
      <c r="CO92" s="793"/>
      <c r="CP92" s="793"/>
      <c r="CQ92" s="793"/>
      <c r="CR92" s="793"/>
      <c r="CS92" s="793"/>
      <c r="CT92" s="796"/>
      <c r="CU92" s="248"/>
      <c r="CV92" s="816"/>
      <c r="CW92" s="819"/>
      <c r="CX92" s="822"/>
      <c r="CY92" s="819"/>
      <c r="CZ92" s="826"/>
      <c r="DA92" s="827"/>
      <c r="DB92" s="826"/>
      <c r="DC92" s="827"/>
      <c r="DD92" s="790"/>
      <c r="DE92" s="790"/>
      <c r="DF92" s="790"/>
      <c r="DG92" s="793"/>
      <c r="DH92" s="790"/>
      <c r="DI92" s="790"/>
      <c r="DJ92" s="790"/>
      <c r="DK92" s="793"/>
      <c r="DL92" s="790"/>
      <c r="DM92" s="790"/>
      <c r="DN92" s="790"/>
      <c r="DO92" s="793"/>
      <c r="DP92" s="790"/>
      <c r="DQ92" s="790"/>
      <c r="DR92" s="790"/>
      <c r="DS92" s="790"/>
      <c r="DT92" s="796"/>
      <c r="DU92" s="245"/>
      <c r="DV92" s="799"/>
      <c r="DW92" s="802"/>
      <c r="DX92" s="799"/>
      <c r="DY92" s="805"/>
    </row>
    <row r="93" spans="2:129" ht="48.75" customHeight="1" thickBot="1">
      <c r="B93" s="947"/>
      <c r="C93" s="925"/>
      <c r="D93" s="928"/>
      <c r="E93" s="1805"/>
      <c r="F93" s="932"/>
      <c r="G93" s="1805"/>
      <c r="H93" s="1805"/>
      <c r="I93" s="1805"/>
      <c r="J93" s="411"/>
      <c r="K93" s="910"/>
      <c r="L93" s="1806"/>
      <c r="M93" s="919"/>
      <c r="N93" s="1805"/>
      <c r="O93" s="1807"/>
      <c r="P93" s="228"/>
      <c r="Q93" s="1808"/>
      <c r="R93" s="1805"/>
      <c r="S93" s="1805"/>
      <c r="T93" s="1805"/>
      <c r="U93" s="1805"/>
      <c r="V93" s="1807"/>
      <c r="W93" s="228"/>
      <c r="X93" s="417"/>
      <c r="Y93" s="418"/>
      <c r="Z93" s="418"/>
      <c r="AA93" s="848"/>
      <c r="AB93" s="849"/>
      <c r="AC93" s="848"/>
      <c r="AD93" s="849"/>
      <c r="AE93" s="848"/>
      <c r="AF93" s="849"/>
      <c r="AG93" s="848"/>
      <c r="AH93" s="849"/>
      <c r="AI93" s="848"/>
      <c r="AJ93" s="849"/>
      <c r="AK93" s="324">
        <f t="shared" si="279"/>
        <v>0</v>
      </c>
      <c r="AL93" s="317"/>
      <c r="AM93" s="318"/>
      <c r="AN93" s="850"/>
      <c r="AO93" s="851"/>
      <c r="AP93" s="852"/>
      <c r="AQ93" s="853"/>
      <c r="AR93" s="850"/>
      <c r="AS93" s="851"/>
      <c r="AT93" s="421"/>
      <c r="AU93" s="422"/>
      <c r="AV93" s="429"/>
      <c r="AW93" s="430"/>
      <c r="AX93" s="431"/>
      <c r="AY93" s="230"/>
      <c r="AZ93" s="880"/>
      <c r="BA93" s="838"/>
      <c r="BB93" s="835"/>
      <c r="BC93" s="838"/>
      <c r="BD93" s="841"/>
      <c r="BE93" s="844"/>
      <c r="BG93" s="490"/>
      <c r="BH93" s="313">
        <v>0.2</v>
      </c>
      <c r="BI93" s="240" t="str">
        <f t="shared" ref="BI93" si="304">IF(ISERROR(IF(V89="R.INHERENTE
1","R. INHERENTE",(IF(BD89="R.RESIDUAL
1","R. RESIDUAL"," ")))),"",(IF(V89="R.INHERENTE
1","R. INHERENTE",(IF(BD89="R.RESIDUAL
1","R. RESIDUAL"," ")))))</f>
        <v xml:space="preserve"> </v>
      </c>
      <c r="BJ93" s="241" t="str">
        <f t="shared" ref="BJ93" si="305">IF(ISERROR(IF(V89="R.INHERENTE
6","R. INHERENTE",(IF(BD89="R.RESIDUAL
6","R. RESIDUAL"," ")))),"",(IF(V89="R.INHERENTE
6","R. INHERENTE",(IF(BD89="R.RESIDUAL
6","R. RESIDUAL"," ")))))</f>
        <v xml:space="preserve"> </v>
      </c>
      <c r="BK93" s="242" t="str">
        <f t="shared" ref="BK93" si="306">IF(ISERROR(IF(V89="R.INHERENTE
11","R. INHERENTE",(IF(BD89="R.RESIDUAL
11","R. RESIDUAL"," ")))),"",(IF(V89="R.INHERENTE
11","R. INHERENTE",(IF(BD89="R.RESIDUAL
11","R. RESIDUAL"," ")))))</f>
        <v xml:space="preserve"> </v>
      </c>
      <c r="BL93" s="243" t="str">
        <f t="shared" ref="BL93" si="307">IF(ISERROR(IF(V89="R.INHERENTE
16","R. INHERENTE",(IF(BD89="R.RESIDUAL
16","R. RESIDUAL"," ")))),"",(IF(V89="R.INHERENTE
16","R. INHERENTE",(IF(BD89="R.RESIDUAL
16","R. RESIDUAL"," ")))))</f>
        <v xml:space="preserve"> </v>
      </c>
      <c r="BM93" s="244" t="str">
        <f t="shared" ref="BM93" si="308">IF(ISERROR(IF(V89="R.INHERENTE
21","R. INHERENTE",(IF(BD89="R.RESIDUAL
21","R. RESIDUAL"," ")))),"",(IF(V89="R.INHERENTE
21","R. INHERENTE",(IF(BD89="R.RESIDUAL
21","R. RESIDUAL"," ")))))</f>
        <v xml:space="preserve"> </v>
      </c>
      <c r="BN93" s="234"/>
      <c r="BO93" s="969"/>
      <c r="BP93" s="856"/>
      <c r="BQ93" s="888"/>
      <c r="BR93" s="888"/>
      <c r="BS93" s="860"/>
      <c r="BT93" s="863"/>
      <c r="BU93" s="309"/>
      <c r="BV93" s="847"/>
      <c r="BW93" s="860"/>
      <c r="BX93" s="832"/>
      <c r="BY93" s="229"/>
      <c r="BZ93" s="817"/>
      <c r="CA93" s="820"/>
      <c r="CB93" s="823"/>
      <c r="CC93" s="820"/>
      <c r="CD93" s="794"/>
      <c r="CE93" s="794"/>
      <c r="CF93" s="794"/>
      <c r="CG93" s="794"/>
      <c r="CH93" s="794"/>
      <c r="CI93" s="794"/>
      <c r="CJ93" s="794"/>
      <c r="CK93" s="794"/>
      <c r="CL93" s="794"/>
      <c r="CM93" s="794"/>
      <c r="CN93" s="794"/>
      <c r="CO93" s="794"/>
      <c r="CP93" s="794"/>
      <c r="CQ93" s="794"/>
      <c r="CR93" s="794"/>
      <c r="CS93" s="794"/>
      <c r="CT93" s="797"/>
      <c r="CU93" s="248"/>
      <c r="CV93" s="817"/>
      <c r="CW93" s="820"/>
      <c r="CX93" s="823"/>
      <c r="CY93" s="820"/>
      <c r="CZ93" s="828"/>
      <c r="DA93" s="829"/>
      <c r="DB93" s="828"/>
      <c r="DC93" s="829"/>
      <c r="DD93" s="791"/>
      <c r="DE93" s="791"/>
      <c r="DF93" s="791"/>
      <c r="DG93" s="794"/>
      <c r="DH93" s="791"/>
      <c r="DI93" s="791"/>
      <c r="DJ93" s="791"/>
      <c r="DK93" s="794"/>
      <c r="DL93" s="791"/>
      <c r="DM93" s="791"/>
      <c r="DN93" s="791"/>
      <c r="DO93" s="794"/>
      <c r="DP93" s="791"/>
      <c r="DQ93" s="791"/>
      <c r="DR93" s="791"/>
      <c r="DS93" s="791"/>
      <c r="DT93" s="797"/>
      <c r="DU93" s="245"/>
      <c r="DV93" s="800"/>
      <c r="DW93" s="803"/>
      <c r="DX93" s="800"/>
      <c r="DY93" s="806"/>
    </row>
    <row r="94" spans="2:129" ht="18" customHeight="1">
      <c r="BI94" s="321">
        <v>0.2</v>
      </c>
      <c r="BJ94" s="322">
        <v>0.4</v>
      </c>
      <c r="BK94" s="322">
        <v>0.60000000000000009</v>
      </c>
      <c r="BL94" s="322">
        <v>0.8</v>
      </c>
      <c r="BM94" s="322">
        <v>1</v>
      </c>
    </row>
    <row r="95" spans="2:129" ht="48.75" customHeight="1">
      <c r="B95" s="945" t="s">
        <v>584</v>
      </c>
      <c r="C95" s="923">
        <v>14</v>
      </c>
      <c r="D95" s="926" t="s">
        <v>822</v>
      </c>
      <c r="E95" s="929" t="s">
        <v>843</v>
      </c>
      <c r="F95" s="930" t="s">
        <v>587</v>
      </c>
      <c r="G95" s="907" t="s">
        <v>588</v>
      </c>
      <c r="H95" s="948" t="s">
        <v>673</v>
      </c>
      <c r="I95" s="949" t="s">
        <v>844</v>
      </c>
      <c r="J95" s="409" t="s">
        <v>845</v>
      </c>
      <c r="K95" s="908" t="s">
        <v>846</v>
      </c>
      <c r="L95" s="950" t="str">
        <f>IF(H95="","",(CONCATENATE("Posibilidad de afectación ",H95," ",I95," ",J95," ",J96," ",J97," ",J98," ",J99)))</f>
        <v xml:space="preserve">Posibilidad de afectación reputacional por falta de solidez en los procesos de transformación cultural, debido a que los mecanismos generados de cambio no son afianzados en la institución y a falta de ejecución de las acciones que remueven las oportunidades de mejora establecidas de la autoevaluación de acreditación.                   </v>
      </c>
      <c r="M95" s="917" t="s">
        <v>593</v>
      </c>
      <c r="N95" s="951" t="s">
        <v>594</v>
      </c>
      <c r="O95" s="864" t="s">
        <v>595</v>
      </c>
      <c r="P95" s="228"/>
      <c r="Q95" s="865" t="s">
        <v>654</v>
      </c>
      <c r="R95" s="866">
        <f>IF(ISERROR(VLOOKUP($Q95,Listas!$E$20:$F$24,2,FALSE)),"",(VLOOKUP($Q95,Listas!$E$20:$F$24,2,FALSE)))</f>
        <v>0.6</v>
      </c>
      <c r="S95" s="867" t="str">
        <f>IF(ISERROR(VLOOKUP($R95,Listas!$E$3:$F$7,2,FALSE)),"",(VLOOKUP($R95,Listas!$E$3:$F$7,2,FALSE)))</f>
        <v>MEDIA</v>
      </c>
      <c r="T95" s="868" t="s">
        <v>847</v>
      </c>
      <c r="U95" s="867">
        <f>IF(ISERROR(VLOOKUP($T95,Listas!$E$28:$F$35,2,FALSE)),"",(VLOOKUP($T95,Listas!$E$28:$F$35,2,FALSE)))</f>
        <v>0.6</v>
      </c>
      <c r="V95" s="869" t="str">
        <f t="shared" ref="V95" si="309">IF(R95="","",(CONCATENATE("R.INHERENTE
",(IF(AND($R95=0.2,$U95=0.2),1,(IF(AND($R95=0.2,$U95=0.4),6,(IF(AND($R95=0.2,$U95=0.6),11,(IF(AND($R95=0.2,$U95=0.8),16,(IF(AND($R95=0.2,$U95=1),21,(IF(AND($R95=0.4,$U95=0.2),2,(IF(AND($R95=0.4,$U95=0.4),7,(IF(AND($R95=0.4,$U95=0.6),12,(IF(AND($R95=0.4,$U95=0.8),17,(IF(AND($R95=0.4,$U95=1),22,(IF(AND($R95=0.6,$U95=0.2),3,(IF(AND($R95=0.6,$U95=0.4),8,(IF(AND($R95=0.6,$U95=0.6),13,(IF(AND($R95=0.6,$U95=0.8),18,(IF(AND($R95=0.6,$U95=1),23,(IF(AND($R95=0.8,$U95=0.2),4,(IF(AND($R95=0.8,$U95=0.4),9,(IF(AND($R95=0.8,$U95=0.6),14,(IF(AND($R95=0.8,$U95=0.8),19,(IF(AND($R95=0.8,$U95=1),24,(IF(AND($R95=1,$U95=0.2),5,(IF(AND($R95=1,$U95=0.4),10,(IF(AND($R95=1,$U95=0.6),15,(IF(AND($R95=1,$U95=0.8),20,(IF(AND($R95=1,$U95=1),25,"")))))))))))))))))))))))))))))))))))))))))))))))))))))</f>
        <v>R.INHERENTE
13</v>
      </c>
      <c r="W95" s="228">
        <f>+VLOOKUP($V95,Listas!$D$112:$E$136,2,FALSE)</f>
        <v>13</v>
      </c>
      <c r="X95" s="412" t="s">
        <v>848</v>
      </c>
      <c r="Y95" s="413" t="s">
        <v>599</v>
      </c>
      <c r="Z95" s="413"/>
      <c r="AA95" s="870">
        <v>25</v>
      </c>
      <c r="AB95" s="871"/>
      <c r="AC95" s="870"/>
      <c r="AD95" s="871"/>
      <c r="AE95" s="870"/>
      <c r="AF95" s="871"/>
      <c r="AG95" s="870"/>
      <c r="AH95" s="871"/>
      <c r="AI95" s="870">
        <v>15</v>
      </c>
      <c r="AJ95" s="871"/>
      <c r="AK95" s="340">
        <f t="shared" ref="AK95:AK99" si="310">AA95+AC95+AE95+AG95+AI95</f>
        <v>40</v>
      </c>
      <c r="AL95" s="319">
        <v>0.36</v>
      </c>
      <c r="AM95" s="320"/>
      <c r="AN95" s="906" t="s">
        <v>562</v>
      </c>
      <c r="AO95" s="906"/>
      <c r="AP95" s="907" t="s">
        <v>600</v>
      </c>
      <c r="AQ95" s="907"/>
      <c r="AR95" s="906" t="s">
        <v>562</v>
      </c>
      <c r="AS95" s="906"/>
      <c r="AT95" s="419" t="s">
        <v>849</v>
      </c>
      <c r="AU95" s="407" t="s">
        <v>633</v>
      </c>
      <c r="AV95" s="423" t="s">
        <v>850</v>
      </c>
      <c r="AW95" s="424" t="s">
        <v>851</v>
      </c>
      <c r="AX95" s="425" t="s">
        <v>833</v>
      </c>
      <c r="AY95" s="247">
        <f t="shared" ref="AY95" si="311">+(IF(AND($AZ95&gt;0,$AZ95&lt;=0.2),0.2,(IF(AND($AZ95&gt;0.2,$AZ95&lt;=0.4),0.4,(IF(AND($AZ95&gt;0.4,$AZ95&lt;=0.6),0.6,(IF(AND($AZ95&gt;0.6,$AZ95&lt;=0.8),0.8,(IF($AZ95&gt;0.8,1,""))))))))))</f>
        <v>0.4</v>
      </c>
      <c r="AZ95" s="878">
        <f t="shared" ref="AZ95" si="312">+MIN(AL95:AL99)</f>
        <v>0.216</v>
      </c>
      <c r="BA95" s="836" t="str">
        <f t="shared" ref="BA95" si="313">+(IF($AY95=0.2,"MUY BAJA",(IF($AY95=0.4,"BAJA",(IF($AY95=0.6,"MEDIA",(IF($AY95=0.8,"ALTA",(IF($AY95=1,"MUY ALTA",""))))))))))</f>
        <v>BAJA</v>
      </c>
      <c r="BB95" s="833">
        <f t="shared" ref="BB95" si="314">+MIN(AM95:AM99)</f>
        <v>0.6</v>
      </c>
      <c r="BC95" s="836" t="str">
        <f t="shared" ref="BC95" si="315">+(IF($BF95=0.2,"MUY BAJA",(IF($BF95=0.4,"BAJA",(IF($BF95=0.6,"MEDIA",(IF($BF95=0.8,"ALTA",(IF($BF95=1,"MUY ALTA",""))))))))))</f>
        <v>MEDIA</v>
      </c>
      <c r="BD95" s="839" t="str">
        <f t="shared" ref="BD95" si="316">IF($AY95="","",(CONCATENATE("R.RESIDUAL
",(IF(AND($AY95=0.2,$BF95=0.2),1,(IF(AND($AY95=0.2,$BF95=0.4),6,(IF(AND($AY95=0.2,$BF95=0.6),11,(IF(AND($AY95=0.2,$BF95=0.8),16,(IF(AND($AY95=0.2,$BF95=1),21,(IF(AND($AY95=0.4,$BF95=0.2),2,(IF(AND($AY95=0.4,$BF95=0.4),7,(IF(AND($AY95=0.4,$BF95=0.6),12,(IF(AND($AY95=0.4,$BF95=0.8),17,(IF(AND($AY95=0.4,$BF95=1),22,(IF(AND($AY95=0.6,$BF95=0.2),3,(IF(AND($AY95=0.6,$BF95=0.4),8,(IF(AND($AY95=0.6,$BF95=0.6),13,(IF(AND($AY95=0.6,$BF95=0.8),18,(IF(AND($AY95=0.6,$BF95=1),23,(IF(AND($AY95=0.8,$BF95=0.2),4,(IF(AND($AY95=0.8,$BF95=0.4),9,(IF(AND($AY95=0.8,$BF95=0.6),14,(IF(AND($AY95=0.8,$BF95=0.8),19,(IF(AND($AY95=0.8,$BF95=1),24,(IF(AND($AY95=1,$BF95=0.2),5,(IF(AND($AY95=1,$BF95=0.4),10,(IF(AND($AY95=1,$BF95=0.6),15,(IF(AND($AY95=1,$BF95=0.8),20,(IF(AND($AY95=1,$BF95=1),25,"")))))))))))))))))))))))))))))))))))))))))))))))))))))</f>
        <v>R.RESIDUAL
12</v>
      </c>
      <c r="BE95" s="842" t="s">
        <v>834</v>
      </c>
      <c r="BF95" s="247">
        <f t="shared" ref="BF95" si="317">+(IF(AND($BB95&gt;0,$BB95&lt;=0.2),0.2,(IF(AND($BB95&gt;0.2,$BB95&lt;=0.4),0.4,(IF(AND($BB95&gt;0.4,$BB95&lt;=0.6),0.6,(IF(AND($BB95&gt;0.6,$BB95&lt;=0.8),0.8,(IF($BB95&gt;0.8,1,""))))))))))</f>
        <v>0.6</v>
      </c>
      <c r="BG95" s="230">
        <f>+VLOOKUP($BD95,Listas!$F$112:$G$136,2,FALSE)</f>
        <v>12</v>
      </c>
      <c r="BH95" s="312">
        <v>1</v>
      </c>
      <c r="BI95" s="231" t="str">
        <f t="shared" ref="BI95" si="318">IF(ISERROR(IF(V95="R.INHERENTE
5","R. INHERENTE",(IF(BD95="R.RESIDUAL
5","R. RESIDUAL"," ")))),"",(IF(V95="R.INHERENTE
5","R. INHERENTE",(IF(BD95="R.RESIDUAL
5","R. RESIDUAL"," ")))))</f>
        <v xml:space="preserve"> </v>
      </c>
      <c r="BJ95" s="232" t="str">
        <f t="shared" ref="BJ95" si="319">IF(ISERROR(IF(V95="R.INHERENTE
10","R. INHERENTE",(IF(BD95="R.RESIDUAL
10","R. RESIDUAL"," ")))),"",(IF(V95="R.INHERENTE
10","R. INHERENTE",(IF(BD95="R.RESIDUAL
10","R. RESIDUAL"," ")))))</f>
        <v xml:space="preserve"> </v>
      </c>
      <c r="BK95" s="232" t="str">
        <f t="shared" ref="BK95" si="320">IF(ISERROR(IF(V95="R.INHERENTE
15","R. INHERENTE",(IF(BD95="R.RESIDUAL
15","R. RESIDUAL"," ")))),"",(IF(V95="R.INHERENTE
15","R. INHERENTE",(IF(BD95="R.RESIDUAL
15","R. RESIDUAL"," ")))))</f>
        <v xml:space="preserve"> </v>
      </c>
      <c r="BL95" s="232" t="str">
        <f t="shared" ref="BL95" si="321">IF(ISERROR(IF(V95="R.INHERENTE
20","R. INHERENTE",(IF(BD95="R.RESIDUAL
20","R. RESIDUAL"," ")))),"",(IF(V95="R.INHERENTE
20","R. INHERENTE",(IF(BD95="R.RESIDUAL
20","R. RESIDUAL"," ")))))</f>
        <v xml:space="preserve"> </v>
      </c>
      <c r="BM95" s="233" t="str">
        <f t="shared" ref="BM95" si="322">IF(ISERROR(IF(V95="R.INHERENTE
25","R. INHERENTE",(IF(BD95="R.RESIDUAL
25","R. RESIDUAL"," ")))),"",(IF(V95="R.INHERENTE
25","R. INHERENTE",(IF(BD95="R.RESIDUAL
25","R. RESIDUAL"," ")))))</f>
        <v xml:space="preserve"> </v>
      </c>
      <c r="BN95" s="234"/>
      <c r="BO95" s="967" t="s">
        <v>835</v>
      </c>
      <c r="BP95" s="854" t="s">
        <v>835</v>
      </c>
      <c r="BQ95" s="886">
        <v>46023</v>
      </c>
      <c r="BR95" s="886">
        <v>46357</v>
      </c>
      <c r="BS95" s="858" t="s">
        <v>835</v>
      </c>
      <c r="BT95" s="861"/>
      <c r="BU95" s="309"/>
      <c r="BV95" s="845" t="s">
        <v>852</v>
      </c>
      <c r="BW95" s="854" t="s">
        <v>853</v>
      </c>
      <c r="BX95" s="830" t="s">
        <v>854</v>
      </c>
      <c r="BY95" s="229"/>
      <c r="BZ95" s="815" t="s">
        <v>614</v>
      </c>
      <c r="CA95" s="818" t="s">
        <v>615</v>
      </c>
      <c r="CB95" s="821" t="s">
        <v>616</v>
      </c>
      <c r="CC95" s="818" t="s">
        <v>617</v>
      </c>
      <c r="CD95" s="792"/>
      <c r="CE95" s="792"/>
      <c r="CF95" s="792"/>
      <c r="CG95" s="792"/>
      <c r="CH95" s="792"/>
      <c r="CI95" s="792"/>
      <c r="CJ95" s="792"/>
      <c r="CK95" s="792"/>
      <c r="CL95" s="792"/>
      <c r="CM95" s="792"/>
      <c r="CN95" s="792"/>
      <c r="CO95" s="792"/>
      <c r="CP95" s="792"/>
      <c r="CQ95" s="792"/>
      <c r="CR95" s="792"/>
      <c r="CS95" s="792"/>
      <c r="CT95" s="795" t="s">
        <v>618</v>
      </c>
      <c r="CU95" s="248"/>
      <c r="CV95" s="815" t="s">
        <v>614</v>
      </c>
      <c r="CW95" s="818" t="s">
        <v>615</v>
      </c>
      <c r="CX95" s="821" t="s">
        <v>616</v>
      </c>
      <c r="CY95" s="818" t="s">
        <v>617</v>
      </c>
      <c r="CZ95" s="824"/>
      <c r="DA95" s="825"/>
      <c r="DB95" s="824"/>
      <c r="DC95" s="825"/>
      <c r="DD95" s="789"/>
      <c r="DE95" s="789"/>
      <c r="DF95" s="789"/>
      <c r="DG95" s="792"/>
      <c r="DH95" s="789"/>
      <c r="DI95" s="789"/>
      <c r="DJ95" s="789"/>
      <c r="DK95" s="792"/>
      <c r="DL95" s="789"/>
      <c r="DM95" s="789"/>
      <c r="DN95" s="789"/>
      <c r="DO95" s="792"/>
      <c r="DP95" s="789"/>
      <c r="DQ95" s="789"/>
      <c r="DR95" s="789"/>
      <c r="DS95" s="789"/>
      <c r="DT95" s="795" t="s">
        <v>619</v>
      </c>
      <c r="DU95" s="245"/>
      <c r="DV95" s="798"/>
      <c r="DW95" s="801"/>
      <c r="DX95" s="798"/>
      <c r="DY95" s="804"/>
    </row>
    <row r="96" spans="2:129" ht="48.75" customHeight="1">
      <c r="B96" s="946"/>
      <c r="C96" s="924"/>
      <c r="D96" s="927"/>
      <c r="E96" s="1800"/>
      <c r="F96" s="931"/>
      <c r="G96" s="1800"/>
      <c r="H96" s="1800"/>
      <c r="I96" s="1800"/>
      <c r="J96" s="410" t="s">
        <v>855</v>
      </c>
      <c r="K96" s="909"/>
      <c r="L96" s="1801"/>
      <c r="M96" s="918"/>
      <c r="N96" s="1800"/>
      <c r="O96" s="1802"/>
      <c r="P96" s="228"/>
      <c r="Q96" s="1803"/>
      <c r="R96" s="1800"/>
      <c r="S96" s="1800"/>
      <c r="T96" s="1800"/>
      <c r="U96" s="1800"/>
      <c r="V96" s="1802"/>
      <c r="W96" s="228"/>
      <c r="X96" s="414" t="s">
        <v>856</v>
      </c>
      <c r="Y96" s="415" t="s">
        <v>599</v>
      </c>
      <c r="Z96" s="415"/>
      <c r="AA96" s="807">
        <v>25</v>
      </c>
      <c r="AB96" s="808"/>
      <c r="AC96" s="807"/>
      <c r="AD96" s="808"/>
      <c r="AE96" s="807"/>
      <c r="AF96" s="808"/>
      <c r="AG96" s="807"/>
      <c r="AH96" s="808"/>
      <c r="AI96" s="807">
        <v>15</v>
      </c>
      <c r="AJ96" s="808"/>
      <c r="AK96" s="323">
        <f t="shared" si="310"/>
        <v>40</v>
      </c>
      <c r="AL96" s="315">
        <v>0.216</v>
      </c>
      <c r="AM96" s="316"/>
      <c r="AN96" s="812" t="s">
        <v>562</v>
      </c>
      <c r="AO96" s="812"/>
      <c r="AP96" s="811" t="s">
        <v>600</v>
      </c>
      <c r="AQ96" s="811"/>
      <c r="AR96" s="812" t="s">
        <v>562</v>
      </c>
      <c r="AS96" s="812"/>
      <c r="AT96" s="420" t="s">
        <v>857</v>
      </c>
      <c r="AU96" s="408" t="s">
        <v>633</v>
      </c>
      <c r="AV96" s="426" t="s">
        <v>858</v>
      </c>
      <c r="AW96" s="427" t="s">
        <v>851</v>
      </c>
      <c r="AX96" s="428" t="s">
        <v>833</v>
      </c>
      <c r="AY96" s="230"/>
      <c r="AZ96" s="879"/>
      <c r="BA96" s="837"/>
      <c r="BB96" s="834"/>
      <c r="BC96" s="837"/>
      <c r="BD96" s="840"/>
      <c r="BE96" s="843"/>
      <c r="BG96" s="490"/>
      <c r="BH96" s="312">
        <v>0.8</v>
      </c>
      <c r="BI96" s="235" t="str">
        <f t="shared" ref="BI96" si="323">IF(ISERROR(IF(V95="R.INHERENTE
4","R. INHERENTE",(IF(BD95="R.RESIDUAL
4","R. RESIDUAL"," ")))),"",(IF(V95="R.INHERENTE
4","R. INHERENTE",(IF(BD95="R.RESIDUAL
4","R. RESIDUAL"," ")))))</f>
        <v xml:space="preserve"> </v>
      </c>
      <c r="BJ96" s="236" t="str">
        <f t="shared" ref="BJ96" si="324">IF(ISERROR(IF(V95="R.INHERENTE
9","R. INHERENTE",(IF(BD95="R.RESIDUAL
9","R. RESIDUAL"," ")))),"",(IF(V95="R.INHERENTE
9","R. INHERENTE",(IF(BD95="R.RESIDUAL
9","R. RESIDUAL"," ")))))</f>
        <v xml:space="preserve"> </v>
      </c>
      <c r="BK96" s="237" t="str">
        <f t="shared" ref="BK96" si="325">IF(ISERROR(IF(V95="R.INHERENTE
14","R. INHERENTE",(IF(BD95="R.RESIDUAL
14","R. RESIDUAL"," ")))),"",(IF(V95="R.INHERENTE
14","R. INHERENTE",(IF(BD95="R.RESIDUAL
14","R. RESIDUAL"," ")))))</f>
        <v xml:space="preserve"> </v>
      </c>
      <c r="BL96" s="237" t="str">
        <f t="shared" ref="BL96" si="326">IF(ISERROR(IF(V95="R.INHERENTE
19","R. INHERENTE",(IF(BD95="R.RESIDUAL
19","R. RESIDUAL"," ")))),"",(IF(V95="R.INHERENTE
19","R. INHERENTE",(IF(BD95="R.RESIDUAL
19","R. RESIDUAL"," ")))))</f>
        <v xml:space="preserve"> </v>
      </c>
      <c r="BM96" s="238" t="str">
        <f t="shared" ref="BM96" si="327">IF(ISERROR(IF(V95="R.INHERENTE
24","R. INHERENTE",(IF(BD95="R.RESIDUAL
24","R. RESIDUAL"," ")))),"",(IF(V95="R.INHERENTE
24","R. INHERENTE",(IF(BD95="R.RESIDUAL
24","R. RESIDUAL"," ")))))</f>
        <v xml:space="preserve"> </v>
      </c>
      <c r="BN96" s="234"/>
      <c r="BO96" s="968"/>
      <c r="BP96" s="855"/>
      <c r="BQ96" s="887"/>
      <c r="BR96" s="887"/>
      <c r="BS96" s="859"/>
      <c r="BT96" s="862"/>
      <c r="BU96" s="309"/>
      <c r="BV96" s="846"/>
      <c r="BW96" s="859" t="s">
        <v>859</v>
      </c>
      <c r="BX96" s="831"/>
      <c r="BY96" s="229"/>
      <c r="BZ96" s="816"/>
      <c r="CA96" s="819"/>
      <c r="CB96" s="822"/>
      <c r="CC96" s="819"/>
      <c r="CD96" s="793"/>
      <c r="CE96" s="793"/>
      <c r="CF96" s="793"/>
      <c r="CG96" s="793"/>
      <c r="CH96" s="793"/>
      <c r="CI96" s="793"/>
      <c r="CJ96" s="793"/>
      <c r="CK96" s="793"/>
      <c r="CL96" s="793"/>
      <c r="CM96" s="793"/>
      <c r="CN96" s="793"/>
      <c r="CO96" s="793"/>
      <c r="CP96" s="793"/>
      <c r="CQ96" s="793"/>
      <c r="CR96" s="793"/>
      <c r="CS96" s="793"/>
      <c r="CT96" s="796"/>
      <c r="CU96" s="248"/>
      <c r="CV96" s="816"/>
      <c r="CW96" s="819"/>
      <c r="CX96" s="822"/>
      <c r="CY96" s="819"/>
      <c r="CZ96" s="826"/>
      <c r="DA96" s="827"/>
      <c r="DB96" s="826"/>
      <c r="DC96" s="827"/>
      <c r="DD96" s="790"/>
      <c r="DE96" s="790"/>
      <c r="DF96" s="790"/>
      <c r="DG96" s="793"/>
      <c r="DH96" s="790"/>
      <c r="DI96" s="790"/>
      <c r="DJ96" s="790"/>
      <c r="DK96" s="793"/>
      <c r="DL96" s="790"/>
      <c r="DM96" s="790"/>
      <c r="DN96" s="790"/>
      <c r="DO96" s="793"/>
      <c r="DP96" s="790"/>
      <c r="DQ96" s="790"/>
      <c r="DR96" s="790"/>
      <c r="DS96" s="790"/>
      <c r="DT96" s="796"/>
      <c r="DU96" s="245"/>
      <c r="DV96" s="799"/>
      <c r="DW96" s="802"/>
      <c r="DX96" s="799"/>
      <c r="DY96" s="805"/>
    </row>
    <row r="97" spans="2:129" ht="48.75" customHeight="1">
      <c r="B97" s="946"/>
      <c r="C97" s="924"/>
      <c r="D97" s="927"/>
      <c r="E97" s="1800"/>
      <c r="F97" s="931"/>
      <c r="G97" s="1800"/>
      <c r="H97" s="1800"/>
      <c r="I97" s="1800"/>
      <c r="J97" s="410"/>
      <c r="K97" s="909"/>
      <c r="L97" s="1801"/>
      <c r="M97" s="918"/>
      <c r="N97" s="1800"/>
      <c r="O97" s="1802"/>
      <c r="P97" s="228"/>
      <c r="Q97" s="1803"/>
      <c r="R97" s="1800"/>
      <c r="S97" s="1800"/>
      <c r="T97" s="1800"/>
      <c r="U97" s="1800"/>
      <c r="V97" s="1802"/>
      <c r="W97" s="228"/>
      <c r="X97" s="414"/>
      <c r="Y97" s="415"/>
      <c r="Z97" s="415"/>
      <c r="AA97" s="807"/>
      <c r="AB97" s="808"/>
      <c r="AC97" s="807"/>
      <c r="AD97" s="808"/>
      <c r="AE97" s="807"/>
      <c r="AF97" s="808"/>
      <c r="AG97" s="807"/>
      <c r="AH97" s="808"/>
      <c r="AI97" s="807"/>
      <c r="AJ97" s="808"/>
      <c r="AK97" s="323">
        <f t="shared" si="310"/>
        <v>0</v>
      </c>
      <c r="AL97" s="315"/>
      <c r="AM97" s="316">
        <v>0.6</v>
      </c>
      <c r="AN97" s="809"/>
      <c r="AO97" s="810"/>
      <c r="AP97" s="813"/>
      <c r="AQ97" s="814"/>
      <c r="AR97" s="809"/>
      <c r="AS97" s="810"/>
      <c r="AT97" s="420"/>
      <c r="AU97" s="408"/>
      <c r="AV97" s="426"/>
      <c r="AW97" s="427"/>
      <c r="AX97" s="428"/>
      <c r="AY97" s="230"/>
      <c r="AZ97" s="879"/>
      <c r="BA97" s="837"/>
      <c r="BB97" s="834"/>
      <c r="BC97" s="837"/>
      <c r="BD97" s="840"/>
      <c r="BE97" s="843"/>
      <c r="BG97" s="490"/>
      <c r="BH97" s="312">
        <v>0.60000000000000009</v>
      </c>
      <c r="BI97" s="235" t="str">
        <f t="shared" ref="BI97" si="328">IF(ISERROR(IF(V95="R.INHERENTE
3","R. INHERENTE",(IF(BD95="R.RESIDUAL
3","R. RESIDUAL"," ")))),"",(IF(V95="R.INHERENTE
3","R. INHERENTE",(IF(BD95="R.RESIDUAL
3","R. RESIDUAL"," ")))))</f>
        <v xml:space="preserve"> </v>
      </c>
      <c r="BJ97" s="236" t="str">
        <f t="shared" ref="BJ97" si="329">IF(ISERROR(IF(V95="R.INHERENTE
8","R. INHERENTE",(IF(BD95="R.RESIDUAL
8","R. RESIDUAL"," ")))),"",(IF(V95="R.INHERENTE
8","R. INHERENTE",(IF(BD95="R.RESIDUAL
8","R. RESIDUAL"," ")))))</f>
        <v xml:space="preserve"> </v>
      </c>
      <c r="BK97" s="236" t="str">
        <f t="shared" ref="BK97" si="330">IF(ISERROR(IF(V95="R.INHERENTE
13","R. INHERENTE",(IF(BD95="R.RESIDUAL
13","R. RESIDUAL"," ")))),"",(IF(V95="R.INHERENTE
13","R. INHERENTE",(IF(BD95="R.RESIDUAL
13","R. RESIDUAL"," ")))))</f>
        <v>R. INHERENTE</v>
      </c>
      <c r="BL97" s="237" t="str">
        <f t="shared" ref="BL97" si="331">IF(ISERROR(IF(V95="R.INHERENTE
18","R. INHERENTE",(IF(BD95="R.RESIDUAL
18","R. RESIDUAL"," ")))),"",(IF(V95="R.INHERENTE
18","R. INHERENTE",(IF(BD95="R.RESIDUAL
18","R. RESIDUAL"," ")))))</f>
        <v xml:space="preserve"> </v>
      </c>
      <c r="BM97" s="238" t="str">
        <f t="shared" ref="BM97" si="332">IF(ISERROR(IF(V95="R.INHERENTE
23","R. INHERENTE",(IF(BD95="R.RESIDUAL
23","R. RESIDUAL"," ")))),"",(IF(V95="R.INHERENTE
23","R. INHERENTE",(IF(BD95="R.RESIDUAL
23","R. RESIDUAL"," ")))))</f>
        <v xml:space="preserve"> </v>
      </c>
      <c r="BN97" s="234"/>
      <c r="BO97" s="968"/>
      <c r="BP97" s="855"/>
      <c r="BQ97" s="887"/>
      <c r="BR97" s="887"/>
      <c r="BS97" s="859"/>
      <c r="BT97" s="862"/>
      <c r="BU97" s="309"/>
      <c r="BV97" s="846"/>
      <c r="BW97" s="859"/>
      <c r="BX97" s="831"/>
      <c r="BY97" s="229"/>
      <c r="BZ97" s="816"/>
      <c r="CA97" s="819"/>
      <c r="CB97" s="822"/>
      <c r="CC97" s="819"/>
      <c r="CD97" s="793"/>
      <c r="CE97" s="793"/>
      <c r="CF97" s="793"/>
      <c r="CG97" s="793"/>
      <c r="CH97" s="793"/>
      <c r="CI97" s="793"/>
      <c r="CJ97" s="793"/>
      <c r="CK97" s="793"/>
      <c r="CL97" s="793"/>
      <c r="CM97" s="793"/>
      <c r="CN97" s="793"/>
      <c r="CO97" s="793"/>
      <c r="CP97" s="793"/>
      <c r="CQ97" s="793"/>
      <c r="CR97" s="793"/>
      <c r="CS97" s="793"/>
      <c r="CT97" s="796"/>
      <c r="CU97" s="248"/>
      <c r="CV97" s="816"/>
      <c r="CW97" s="819"/>
      <c r="CX97" s="822"/>
      <c r="CY97" s="819"/>
      <c r="CZ97" s="826"/>
      <c r="DA97" s="827"/>
      <c r="DB97" s="826"/>
      <c r="DC97" s="827"/>
      <c r="DD97" s="790"/>
      <c r="DE97" s="790"/>
      <c r="DF97" s="790"/>
      <c r="DG97" s="793"/>
      <c r="DH97" s="790"/>
      <c r="DI97" s="790"/>
      <c r="DJ97" s="790"/>
      <c r="DK97" s="793"/>
      <c r="DL97" s="790"/>
      <c r="DM97" s="790"/>
      <c r="DN97" s="790"/>
      <c r="DO97" s="793"/>
      <c r="DP97" s="790"/>
      <c r="DQ97" s="790"/>
      <c r="DR97" s="790"/>
      <c r="DS97" s="790"/>
      <c r="DT97" s="796"/>
      <c r="DU97" s="245"/>
      <c r="DV97" s="799"/>
      <c r="DW97" s="802"/>
      <c r="DX97" s="799"/>
      <c r="DY97" s="805"/>
    </row>
    <row r="98" spans="2:129" ht="48.75" customHeight="1">
      <c r="B98" s="946"/>
      <c r="C98" s="924"/>
      <c r="D98" s="927"/>
      <c r="E98" s="1800"/>
      <c r="F98" s="931"/>
      <c r="G98" s="1800"/>
      <c r="H98" s="1800"/>
      <c r="I98" s="1800"/>
      <c r="J98" s="410"/>
      <c r="K98" s="909"/>
      <c r="L98" s="1801"/>
      <c r="M98" s="918"/>
      <c r="N98" s="1800"/>
      <c r="O98" s="1802"/>
      <c r="P98" s="228"/>
      <c r="Q98" s="1803"/>
      <c r="R98" s="1800"/>
      <c r="S98" s="1800"/>
      <c r="T98" s="1800"/>
      <c r="U98" s="1800"/>
      <c r="V98" s="1802"/>
      <c r="W98" s="228"/>
      <c r="X98" s="416"/>
      <c r="Y98" s="415"/>
      <c r="Z98" s="415"/>
      <c r="AA98" s="807"/>
      <c r="AB98" s="808"/>
      <c r="AC98" s="807"/>
      <c r="AD98" s="808"/>
      <c r="AE98" s="807"/>
      <c r="AF98" s="808"/>
      <c r="AG98" s="807"/>
      <c r="AH98" s="808"/>
      <c r="AI98" s="807"/>
      <c r="AJ98" s="808"/>
      <c r="AK98" s="323">
        <f t="shared" si="310"/>
        <v>0</v>
      </c>
      <c r="AL98" s="315"/>
      <c r="AM98" s="316"/>
      <c r="AN98" s="809"/>
      <c r="AO98" s="810"/>
      <c r="AP98" s="813"/>
      <c r="AQ98" s="814"/>
      <c r="AR98" s="809"/>
      <c r="AS98" s="810"/>
      <c r="AT98" s="420"/>
      <c r="AU98" s="408"/>
      <c r="AV98" s="426"/>
      <c r="AW98" s="427"/>
      <c r="AX98" s="428"/>
      <c r="AY98" s="230"/>
      <c r="AZ98" s="879"/>
      <c r="BA98" s="837"/>
      <c r="BB98" s="834"/>
      <c r="BC98" s="837"/>
      <c r="BD98" s="840"/>
      <c r="BE98" s="843"/>
      <c r="BG98" s="490"/>
      <c r="BH98" s="312">
        <v>0.4</v>
      </c>
      <c r="BI98" s="239" t="str">
        <f t="shared" ref="BI98" si="333">IF(ISERROR(IF(V95="R.INHERENTE
2","R. INHERENTE",(IF(BD95="R.RESIDUAL
2","R. RESIDUAL"," ")))),"",(IF(V95="R.INHERENTE
2","R. INHERENTE",(IF(BD95="R.RESIDUAL
2","R. RESIDUAL"," ")))))</f>
        <v xml:space="preserve"> </v>
      </c>
      <c r="BJ98" s="236" t="str">
        <f t="shared" ref="BJ98" si="334">IF(ISERROR(IF(V95="R.INHERENTE
7","R. INHERENTE",(IF(BD95="R.RESIDUAL
7","R. RESIDUAL"," ")))),"",(IF(V95="R.INHERENTE
7","R. INHERENTE",(IF(BD95="R.RESIDUAL
7","R. RESIDUAL"," ")))))</f>
        <v xml:space="preserve"> </v>
      </c>
      <c r="BK98" s="236" t="str">
        <f t="shared" ref="BK98" si="335">IF(ISERROR(IF(V95="R.INHERENTE
12","R. INHERENTE",(IF(BD95="R.RESIDUAL
12","R. RESIDUAL"," ")))),"",(IF(V95="R.INHERENTE
12","R. INHERENTE",(IF(BD95="R.RESIDUAL
12","R. RESIDUAL"," ")))))</f>
        <v>R. RESIDUAL</v>
      </c>
      <c r="BL98" s="237" t="str">
        <f t="shared" ref="BL98" si="336">IF(ISERROR(IF(V95="R.INHERENTE
17","R. INHERENTE",(IF(BD95="R.RESIDUAL
17","R. RESIDUAL"," ")))),"",(IF(V95="R.INHERENTE
17","R. INHERENTE",(IF(BD95="R.RESIDUAL
17","R. RESIDUAL"," ")))))</f>
        <v xml:space="preserve"> </v>
      </c>
      <c r="BM98" s="238" t="str">
        <f t="shared" ref="BM98" si="337">IF(ISERROR(IF(V95="R.INHERENTE
22","R. INHERENTE",(IF(BD95="R.RESIDUAL
22","R. RESIDUAL"," ")))),"",(IF(V95="R.INHERENTE
22","R. INHERENTE",(IF(BD95="R.RESIDUAL
22","R. RESIDUAL"," ")))))</f>
        <v xml:space="preserve"> </v>
      </c>
      <c r="BN98" s="234"/>
      <c r="BO98" s="968"/>
      <c r="BP98" s="855"/>
      <c r="BQ98" s="887"/>
      <c r="BR98" s="887"/>
      <c r="BS98" s="859"/>
      <c r="BT98" s="862"/>
      <c r="BU98" s="309"/>
      <c r="BV98" s="846"/>
      <c r="BW98" s="859"/>
      <c r="BX98" s="831"/>
      <c r="BY98" s="229"/>
      <c r="BZ98" s="816"/>
      <c r="CA98" s="819"/>
      <c r="CB98" s="822"/>
      <c r="CC98" s="819"/>
      <c r="CD98" s="793"/>
      <c r="CE98" s="793"/>
      <c r="CF98" s="793"/>
      <c r="CG98" s="793"/>
      <c r="CH98" s="793"/>
      <c r="CI98" s="793"/>
      <c r="CJ98" s="793"/>
      <c r="CK98" s="793"/>
      <c r="CL98" s="793"/>
      <c r="CM98" s="793"/>
      <c r="CN98" s="793"/>
      <c r="CO98" s="793"/>
      <c r="CP98" s="793"/>
      <c r="CQ98" s="793"/>
      <c r="CR98" s="793"/>
      <c r="CS98" s="793"/>
      <c r="CT98" s="796"/>
      <c r="CU98" s="248"/>
      <c r="CV98" s="816"/>
      <c r="CW98" s="819"/>
      <c r="CX98" s="822"/>
      <c r="CY98" s="819"/>
      <c r="CZ98" s="826"/>
      <c r="DA98" s="827"/>
      <c r="DB98" s="826"/>
      <c r="DC98" s="827"/>
      <c r="DD98" s="790"/>
      <c r="DE98" s="790"/>
      <c r="DF98" s="790"/>
      <c r="DG98" s="793"/>
      <c r="DH98" s="790"/>
      <c r="DI98" s="790"/>
      <c r="DJ98" s="790"/>
      <c r="DK98" s="793"/>
      <c r="DL98" s="790"/>
      <c r="DM98" s="790"/>
      <c r="DN98" s="790"/>
      <c r="DO98" s="793"/>
      <c r="DP98" s="790"/>
      <c r="DQ98" s="790"/>
      <c r="DR98" s="790"/>
      <c r="DS98" s="790"/>
      <c r="DT98" s="796"/>
      <c r="DU98" s="245"/>
      <c r="DV98" s="799"/>
      <c r="DW98" s="802"/>
      <c r="DX98" s="799"/>
      <c r="DY98" s="805"/>
    </row>
    <row r="99" spans="2:129" ht="48.75" customHeight="1">
      <c r="B99" s="947"/>
      <c r="C99" s="925"/>
      <c r="D99" s="928"/>
      <c r="E99" s="1805"/>
      <c r="F99" s="932"/>
      <c r="G99" s="1805"/>
      <c r="H99" s="1805"/>
      <c r="I99" s="1805"/>
      <c r="J99" s="411" t="s">
        <v>860</v>
      </c>
      <c r="K99" s="910"/>
      <c r="L99" s="1806"/>
      <c r="M99" s="919"/>
      <c r="N99" s="1805"/>
      <c r="O99" s="1807"/>
      <c r="P99" s="228"/>
      <c r="Q99" s="1808"/>
      <c r="R99" s="1805"/>
      <c r="S99" s="1805"/>
      <c r="T99" s="1805"/>
      <c r="U99" s="1805"/>
      <c r="V99" s="1807"/>
      <c r="W99" s="228"/>
      <c r="X99" s="417"/>
      <c r="Y99" s="418"/>
      <c r="Z99" s="418"/>
      <c r="AA99" s="848"/>
      <c r="AB99" s="849"/>
      <c r="AC99" s="848"/>
      <c r="AD99" s="849"/>
      <c r="AE99" s="848"/>
      <c r="AF99" s="849"/>
      <c r="AG99" s="848"/>
      <c r="AH99" s="849"/>
      <c r="AI99" s="848"/>
      <c r="AJ99" s="849"/>
      <c r="AK99" s="324">
        <f t="shared" si="310"/>
        <v>0</v>
      </c>
      <c r="AL99" s="317"/>
      <c r="AM99" s="318"/>
      <c r="AN99" s="850"/>
      <c r="AO99" s="851"/>
      <c r="AP99" s="852"/>
      <c r="AQ99" s="853"/>
      <c r="AR99" s="850"/>
      <c r="AS99" s="851"/>
      <c r="AT99" s="421"/>
      <c r="AU99" s="422"/>
      <c r="AV99" s="429"/>
      <c r="AW99" s="430"/>
      <c r="AX99" s="431"/>
      <c r="AY99" s="230"/>
      <c r="AZ99" s="880"/>
      <c r="BA99" s="838"/>
      <c r="BB99" s="835"/>
      <c r="BC99" s="838"/>
      <c r="BD99" s="841"/>
      <c r="BE99" s="844"/>
      <c r="BG99" s="490"/>
      <c r="BH99" s="313">
        <v>0.2</v>
      </c>
      <c r="BI99" s="240" t="str">
        <f t="shared" ref="BI99" si="338">IF(ISERROR(IF(V95="R.INHERENTE
1","R. INHERENTE",(IF(BD95="R.RESIDUAL
1","R. RESIDUAL"," ")))),"",(IF(V95="R.INHERENTE
1","R. INHERENTE",(IF(BD95="R.RESIDUAL
1","R. RESIDUAL"," ")))))</f>
        <v xml:space="preserve"> </v>
      </c>
      <c r="BJ99" s="241" t="str">
        <f t="shared" ref="BJ99" si="339">IF(ISERROR(IF(V95="R.INHERENTE
6","R. INHERENTE",(IF(BD95="R.RESIDUAL
6","R. RESIDUAL"," ")))),"",(IF(V95="R.INHERENTE
6","R. INHERENTE",(IF(BD95="R.RESIDUAL
6","R. RESIDUAL"," ")))))</f>
        <v xml:space="preserve"> </v>
      </c>
      <c r="BK99" s="242" t="str">
        <f t="shared" ref="BK99" si="340">IF(ISERROR(IF(V95="R.INHERENTE
11","R. INHERENTE",(IF(BD95="R.RESIDUAL
11","R. RESIDUAL"," ")))),"",(IF(V95="R.INHERENTE
11","R. INHERENTE",(IF(BD95="R.RESIDUAL
11","R. RESIDUAL"," ")))))</f>
        <v xml:space="preserve"> </v>
      </c>
      <c r="BL99" s="243" t="str">
        <f t="shared" ref="BL99" si="341">IF(ISERROR(IF(V95="R.INHERENTE
16","R. INHERENTE",(IF(BD95="R.RESIDUAL
16","R. RESIDUAL"," ")))),"",(IF(V95="R.INHERENTE
16","R. INHERENTE",(IF(BD95="R.RESIDUAL
16","R. RESIDUAL"," ")))))</f>
        <v xml:space="preserve"> </v>
      </c>
      <c r="BM99" s="244" t="str">
        <f t="shared" ref="BM99" si="342">IF(ISERROR(IF(V95="R.INHERENTE
21","R. INHERENTE",(IF(BD95="R.RESIDUAL
21","R. RESIDUAL"," ")))),"",(IF(V95="R.INHERENTE
21","R. INHERENTE",(IF(BD95="R.RESIDUAL
21","R. RESIDUAL"," ")))))</f>
        <v xml:space="preserve"> </v>
      </c>
      <c r="BN99" s="234"/>
      <c r="BO99" s="969"/>
      <c r="BP99" s="856"/>
      <c r="BQ99" s="888"/>
      <c r="BR99" s="888"/>
      <c r="BS99" s="860"/>
      <c r="BT99" s="863"/>
      <c r="BU99" s="309"/>
      <c r="BV99" s="847"/>
      <c r="BW99" s="860"/>
      <c r="BX99" s="832"/>
      <c r="BY99" s="229"/>
      <c r="BZ99" s="817"/>
      <c r="CA99" s="820"/>
      <c r="CB99" s="823"/>
      <c r="CC99" s="820"/>
      <c r="CD99" s="794"/>
      <c r="CE99" s="794"/>
      <c r="CF99" s="794"/>
      <c r="CG99" s="794"/>
      <c r="CH99" s="794"/>
      <c r="CI99" s="794"/>
      <c r="CJ99" s="794"/>
      <c r="CK99" s="794"/>
      <c r="CL99" s="794"/>
      <c r="CM99" s="794"/>
      <c r="CN99" s="794"/>
      <c r="CO99" s="794"/>
      <c r="CP99" s="794"/>
      <c r="CQ99" s="794"/>
      <c r="CR99" s="794"/>
      <c r="CS99" s="794"/>
      <c r="CT99" s="797"/>
      <c r="CU99" s="248"/>
      <c r="CV99" s="817"/>
      <c r="CW99" s="820"/>
      <c r="CX99" s="823"/>
      <c r="CY99" s="820"/>
      <c r="CZ99" s="828"/>
      <c r="DA99" s="829"/>
      <c r="DB99" s="828"/>
      <c r="DC99" s="829"/>
      <c r="DD99" s="791"/>
      <c r="DE99" s="791"/>
      <c r="DF99" s="791"/>
      <c r="DG99" s="794"/>
      <c r="DH99" s="791"/>
      <c r="DI99" s="791"/>
      <c r="DJ99" s="791"/>
      <c r="DK99" s="794"/>
      <c r="DL99" s="791"/>
      <c r="DM99" s="791"/>
      <c r="DN99" s="791"/>
      <c r="DO99" s="794"/>
      <c r="DP99" s="791"/>
      <c r="DQ99" s="791"/>
      <c r="DR99" s="791"/>
      <c r="DS99" s="791"/>
      <c r="DT99" s="797"/>
      <c r="DU99" s="245"/>
      <c r="DV99" s="800"/>
      <c r="DW99" s="803"/>
      <c r="DX99" s="800"/>
      <c r="DY99" s="806"/>
    </row>
    <row r="100" spans="2:129" ht="18" customHeight="1">
      <c r="BI100" s="321">
        <v>0.2</v>
      </c>
      <c r="BJ100" s="322">
        <v>0.4</v>
      </c>
      <c r="BK100" s="322">
        <v>0.60000000000000009</v>
      </c>
      <c r="BL100" s="322">
        <v>0.8</v>
      </c>
      <c r="BM100" s="322">
        <v>1</v>
      </c>
    </row>
    <row r="101" spans="2:129" ht="48.75" customHeight="1">
      <c r="B101" s="945" t="s">
        <v>584</v>
      </c>
      <c r="C101" s="923">
        <v>15</v>
      </c>
      <c r="D101" s="926" t="s">
        <v>822</v>
      </c>
      <c r="E101" s="929" t="s">
        <v>823</v>
      </c>
      <c r="F101" s="930" t="s">
        <v>824</v>
      </c>
      <c r="G101" s="907" t="s">
        <v>588</v>
      </c>
      <c r="H101" s="948" t="s">
        <v>781</v>
      </c>
      <c r="I101" s="949" t="s">
        <v>861</v>
      </c>
      <c r="J101" s="409" t="s">
        <v>862</v>
      </c>
      <c r="K101" s="908" t="s">
        <v>863</v>
      </c>
      <c r="L101" s="950" t="str">
        <f>IF(H101="","",(CONCATENATE("Posibilidad de afectación ",H101," ",I101," ",J101," ",J102," ",J103," ",J104," ",J105)))</f>
        <v xml:space="preserve">Posibilidad de afectación reputacional y económica por falta de autocontrol y autogestión de los procesos para el desarrollo de las acciones establecidas en el Pamec de la vigencia, a falta del seguimiento oportuno y socialización a los responsables del cumplimiento de las acciones.   </v>
      </c>
      <c r="M101" s="917" t="s">
        <v>593</v>
      </c>
      <c r="N101" s="951" t="s">
        <v>594</v>
      </c>
      <c r="O101" s="864" t="s">
        <v>595</v>
      </c>
      <c r="P101" s="228"/>
      <c r="Q101" s="865" t="s">
        <v>654</v>
      </c>
      <c r="R101" s="866">
        <f>IF(ISERROR(VLOOKUP($Q101,Listas!$E$20:$F$24,2,FALSE)),"",(VLOOKUP($Q101,Listas!$E$20:$F$24,2,FALSE)))</f>
        <v>0.6</v>
      </c>
      <c r="S101" s="867" t="str">
        <f>IF(ISERROR(VLOOKUP($R101,Listas!$E$3:$F$7,2,FALSE)),"",(VLOOKUP($R101,Listas!$E$3:$F$7,2,FALSE)))</f>
        <v>MEDIA</v>
      </c>
      <c r="T101" s="868" t="s">
        <v>847</v>
      </c>
      <c r="U101" s="867">
        <f>IF(ISERROR(VLOOKUP($T101,Listas!$E$28:$F$35,2,FALSE)),"",(VLOOKUP($T101,Listas!$E$28:$F$35,2,FALSE)))</f>
        <v>0.6</v>
      </c>
      <c r="V101" s="869" t="str">
        <f t="shared" ref="V101" si="343">IF(R101="","",(CONCATENATE("R.INHERENTE
",(IF(AND($R101=0.2,$U101=0.2),1,(IF(AND($R101=0.2,$U101=0.4),6,(IF(AND($R101=0.2,$U101=0.6),11,(IF(AND($R101=0.2,$U101=0.8),16,(IF(AND($R101=0.2,$U101=1),21,(IF(AND($R101=0.4,$U101=0.2),2,(IF(AND($R101=0.4,$U101=0.4),7,(IF(AND($R101=0.4,$U101=0.6),12,(IF(AND($R101=0.4,$U101=0.8),17,(IF(AND($R101=0.4,$U101=1),22,(IF(AND($R101=0.6,$U101=0.2),3,(IF(AND($R101=0.6,$U101=0.4),8,(IF(AND($R101=0.6,$U101=0.6),13,(IF(AND($R101=0.6,$U101=0.8),18,(IF(AND($R101=0.6,$U101=1),23,(IF(AND($R101=0.8,$U101=0.2),4,(IF(AND($R101=0.8,$U101=0.4),9,(IF(AND($R101=0.8,$U101=0.6),14,(IF(AND($R101=0.8,$U101=0.8),19,(IF(AND($R101=0.8,$U101=1),24,(IF(AND($R101=1,$U101=0.2),5,(IF(AND($R101=1,$U101=0.4),10,(IF(AND($R101=1,$U101=0.6),15,(IF(AND($R101=1,$U101=0.8),20,(IF(AND($R101=1,$U101=1),25,"")))))))))))))))))))))))))))))))))))))))))))))))))))))</f>
        <v>R.INHERENTE
13</v>
      </c>
      <c r="W101" s="228">
        <f>+VLOOKUP($V101,Listas!$D$112:$E$136,2,FALSE)</f>
        <v>13</v>
      </c>
      <c r="X101" s="412" t="s">
        <v>864</v>
      </c>
      <c r="Y101" s="413" t="s">
        <v>599</v>
      </c>
      <c r="Z101" s="413"/>
      <c r="AA101" s="870">
        <v>25</v>
      </c>
      <c r="AB101" s="871"/>
      <c r="AC101" s="870"/>
      <c r="AD101" s="871"/>
      <c r="AE101" s="870"/>
      <c r="AF101" s="871"/>
      <c r="AG101" s="870"/>
      <c r="AH101" s="871"/>
      <c r="AI101" s="870">
        <v>15</v>
      </c>
      <c r="AJ101" s="871"/>
      <c r="AK101" s="340">
        <f t="shared" ref="AK101:AK105" si="344">AA101+AC101+AE101+AG101+AI101</f>
        <v>40</v>
      </c>
      <c r="AL101" s="319">
        <v>0.36</v>
      </c>
      <c r="AM101" s="320"/>
      <c r="AN101" s="906" t="s">
        <v>563</v>
      </c>
      <c r="AO101" s="906"/>
      <c r="AP101" s="907" t="s">
        <v>600</v>
      </c>
      <c r="AQ101" s="907"/>
      <c r="AR101" s="906" t="s">
        <v>562</v>
      </c>
      <c r="AS101" s="906"/>
      <c r="AT101" s="419" t="s">
        <v>865</v>
      </c>
      <c r="AU101" s="407" t="s">
        <v>633</v>
      </c>
      <c r="AV101" s="423" t="s">
        <v>866</v>
      </c>
      <c r="AW101" s="424" t="s">
        <v>867</v>
      </c>
      <c r="AX101" s="425" t="s">
        <v>868</v>
      </c>
      <c r="AY101" s="247">
        <f t="shared" ref="AY101" si="345">+(IF(AND($AZ101&gt;0,$AZ101&lt;=0.2),0.2,(IF(AND($AZ101&gt;0.2,$AZ101&lt;=0.4),0.4,(IF(AND($AZ101&gt;0.4,$AZ101&lt;=0.6),0.6,(IF(AND($AZ101&gt;0.6,$AZ101&lt;=0.8),0.8,(IF($AZ101&gt;0.8,1,""))))))))))</f>
        <v>0.4</v>
      </c>
      <c r="AZ101" s="878">
        <f t="shared" ref="AZ101" si="346">+MIN(AL101:AL105)</f>
        <v>0.252</v>
      </c>
      <c r="BA101" s="836" t="str">
        <f t="shared" ref="BA101" si="347">+(IF($AY101=0.2,"MUY BAJA",(IF($AY101=0.4,"BAJA",(IF($AY101=0.6,"MEDIA",(IF($AY101=0.8,"ALTA",(IF($AY101=1,"MUY ALTA",""))))))))))</f>
        <v>BAJA</v>
      </c>
      <c r="BB101" s="833">
        <f t="shared" ref="BB101" si="348">+MIN(AM101:AM105)</f>
        <v>0.6</v>
      </c>
      <c r="BC101" s="836" t="str">
        <f t="shared" ref="BC101" si="349">+(IF($BF101=0.2,"MUY BAJA",(IF($BF101=0.4,"BAJA",(IF($BF101=0.6,"MEDIA",(IF($BF101=0.8,"ALTA",(IF($BF101=1,"MUY ALTA",""))))))))))</f>
        <v>MEDIA</v>
      </c>
      <c r="BD101" s="839" t="str">
        <f t="shared" ref="BD101" si="350">IF($AY101="","",(CONCATENATE("R.RESIDUAL
",(IF(AND($AY101=0.2,$BF101=0.2),1,(IF(AND($AY101=0.2,$BF101=0.4),6,(IF(AND($AY101=0.2,$BF101=0.6),11,(IF(AND($AY101=0.2,$BF101=0.8),16,(IF(AND($AY101=0.2,$BF101=1),21,(IF(AND($AY101=0.4,$BF101=0.2),2,(IF(AND($AY101=0.4,$BF101=0.4),7,(IF(AND($AY101=0.4,$BF101=0.6),12,(IF(AND($AY101=0.4,$BF101=0.8),17,(IF(AND($AY101=0.4,$BF101=1),22,(IF(AND($AY101=0.6,$BF101=0.2),3,(IF(AND($AY101=0.6,$BF101=0.4),8,(IF(AND($AY101=0.6,$BF101=0.6),13,(IF(AND($AY101=0.6,$BF101=0.8),18,(IF(AND($AY101=0.6,$BF101=1),23,(IF(AND($AY101=0.8,$BF101=0.2),4,(IF(AND($AY101=0.8,$BF101=0.4),9,(IF(AND($AY101=0.8,$BF101=0.6),14,(IF(AND($AY101=0.8,$BF101=0.8),19,(IF(AND($AY101=0.8,$BF101=1),24,(IF(AND($AY101=1,$BF101=0.2),5,(IF(AND($AY101=1,$BF101=0.4),10,(IF(AND($AY101=1,$BF101=0.6),15,(IF(AND($AY101=1,$BF101=0.8),20,(IF(AND($AY101=1,$BF101=1),25,"")))))))))))))))))))))))))))))))))))))))))))))))))))))</f>
        <v>R.RESIDUAL
12</v>
      </c>
      <c r="BE101" s="842" t="s">
        <v>834</v>
      </c>
      <c r="BF101" s="247">
        <f t="shared" ref="BF101" si="351">+(IF(AND($BB101&gt;0,$BB101&lt;=0.2),0.2,(IF(AND($BB101&gt;0.2,$BB101&lt;=0.4),0.4,(IF(AND($BB101&gt;0.4,$BB101&lt;=0.6),0.6,(IF(AND($BB101&gt;0.6,$BB101&lt;=0.8),0.8,(IF($BB101&gt;0.8,1,""))))))))))</f>
        <v>0.6</v>
      </c>
      <c r="BG101" s="230">
        <f>+VLOOKUP($BD101,Listas!$F$112:$G$136,2,FALSE)</f>
        <v>12</v>
      </c>
      <c r="BH101" s="312">
        <v>1</v>
      </c>
      <c r="BI101" s="231" t="str">
        <f t="shared" ref="BI101" si="352">IF(ISERROR(IF(V101="R.INHERENTE
5","R. INHERENTE",(IF(BD101="R.RESIDUAL
5","R. RESIDUAL"," ")))),"",(IF(V101="R.INHERENTE
5","R. INHERENTE",(IF(BD101="R.RESIDUAL
5","R. RESIDUAL"," ")))))</f>
        <v xml:space="preserve"> </v>
      </c>
      <c r="BJ101" s="232" t="str">
        <f t="shared" ref="BJ101" si="353">IF(ISERROR(IF(V101="R.INHERENTE
10","R. INHERENTE",(IF(BD101="R.RESIDUAL
10","R. RESIDUAL"," ")))),"",(IF(V101="R.INHERENTE
10","R. INHERENTE",(IF(BD101="R.RESIDUAL
10","R. RESIDUAL"," ")))))</f>
        <v xml:space="preserve"> </v>
      </c>
      <c r="BK101" s="232" t="str">
        <f t="shared" ref="BK101" si="354">IF(ISERROR(IF(V101="R.INHERENTE
15","R. INHERENTE",(IF(BD101="R.RESIDUAL
15","R. RESIDUAL"," ")))),"",(IF(V101="R.INHERENTE
15","R. INHERENTE",(IF(BD101="R.RESIDUAL
15","R. RESIDUAL"," ")))))</f>
        <v xml:space="preserve"> </v>
      </c>
      <c r="BL101" s="232" t="str">
        <f t="shared" ref="BL101" si="355">IF(ISERROR(IF(V101="R.INHERENTE
20","R. INHERENTE",(IF(BD101="R.RESIDUAL
20","R. RESIDUAL"," ")))),"",(IF(V101="R.INHERENTE
20","R. INHERENTE",(IF(BD101="R.RESIDUAL
20","R. RESIDUAL"," ")))))</f>
        <v xml:space="preserve"> </v>
      </c>
      <c r="BM101" s="233" t="str">
        <f t="shared" ref="BM101" si="356">IF(ISERROR(IF(V101="R.INHERENTE
25","R. INHERENTE",(IF(BD101="R.RESIDUAL
25","R. RESIDUAL"," ")))),"",(IF(V101="R.INHERENTE
25","R. INHERENTE",(IF(BD101="R.RESIDUAL
25","R. RESIDUAL"," ")))))</f>
        <v xml:space="preserve"> </v>
      </c>
      <c r="BN101" s="234"/>
      <c r="BO101" s="967" t="s">
        <v>835</v>
      </c>
      <c r="BP101" s="854" t="s">
        <v>835</v>
      </c>
      <c r="BQ101" s="886">
        <v>46023</v>
      </c>
      <c r="BR101" s="886">
        <v>46357</v>
      </c>
      <c r="BS101" s="858" t="s">
        <v>835</v>
      </c>
      <c r="BT101" s="861"/>
      <c r="BU101" s="309"/>
      <c r="BV101" s="845" t="s">
        <v>869</v>
      </c>
      <c r="BW101" s="854" t="s">
        <v>870</v>
      </c>
      <c r="BX101" s="830" t="s">
        <v>871</v>
      </c>
      <c r="BY101" s="229"/>
      <c r="BZ101" s="815" t="s">
        <v>614</v>
      </c>
      <c r="CA101" s="818" t="s">
        <v>615</v>
      </c>
      <c r="CB101" s="821" t="s">
        <v>616</v>
      </c>
      <c r="CC101" s="818" t="s">
        <v>617</v>
      </c>
      <c r="CD101" s="792"/>
      <c r="CE101" s="792"/>
      <c r="CF101" s="792"/>
      <c r="CG101" s="792"/>
      <c r="CH101" s="792"/>
      <c r="CI101" s="792"/>
      <c r="CJ101" s="792"/>
      <c r="CK101" s="792"/>
      <c r="CL101" s="792"/>
      <c r="CM101" s="792"/>
      <c r="CN101" s="792"/>
      <c r="CO101" s="792"/>
      <c r="CP101" s="792"/>
      <c r="CQ101" s="792"/>
      <c r="CR101" s="792"/>
      <c r="CS101" s="792"/>
      <c r="CT101" s="795" t="s">
        <v>618</v>
      </c>
      <c r="CU101" s="248"/>
      <c r="CV101" s="815" t="s">
        <v>614</v>
      </c>
      <c r="CW101" s="818" t="s">
        <v>615</v>
      </c>
      <c r="CX101" s="821" t="s">
        <v>616</v>
      </c>
      <c r="CY101" s="818" t="s">
        <v>617</v>
      </c>
      <c r="CZ101" s="824"/>
      <c r="DA101" s="825"/>
      <c r="DB101" s="824"/>
      <c r="DC101" s="825"/>
      <c r="DD101" s="789"/>
      <c r="DE101" s="789"/>
      <c r="DF101" s="789"/>
      <c r="DG101" s="792"/>
      <c r="DH101" s="789"/>
      <c r="DI101" s="789"/>
      <c r="DJ101" s="789"/>
      <c r="DK101" s="792"/>
      <c r="DL101" s="789"/>
      <c r="DM101" s="789"/>
      <c r="DN101" s="789"/>
      <c r="DO101" s="792"/>
      <c r="DP101" s="789"/>
      <c r="DQ101" s="789"/>
      <c r="DR101" s="789"/>
      <c r="DS101" s="789"/>
      <c r="DT101" s="795" t="s">
        <v>619</v>
      </c>
      <c r="DU101" s="245"/>
      <c r="DV101" s="798"/>
      <c r="DW101" s="801"/>
      <c r="DX101" s="798"/>
      <c r="DY101" s="804"/>
    </row>
    <row r="102" spans="2:129" ht="48.75" customHeight="1">
      <c r="B102" s="946"/>
      <c r="C102" s="924"/>
      <c r="D102" s="927"/>
      <c r="E102" s="1800"/>
      <c r="F102" s="931"/>
      <c r="G102" s="1800"/>
      <c r="H102" s="1800"/>
      <c r="I102" s="1800"/>
      <c r="J102" s="410" t="s">
        <v>872</v>
      </c>
      <c r="K102" s="909"/>
      <c r="L102" s="1801"/>
      <c r="M102" s="918"/>
      <c r="N102" s="1800"/>
      <c r="O102" s="1802"/>
      <c r="P102" s="228"/>
      <c r="Q102" s="1803"/>
      <c r="R102" s="1800"/>
      <c r="S102" s="1800"/>
      <c r="T102" s="1800"/>
      <c r="U102" s="1800"/>
      <c r="V102" s="1802"/>
      <c r="W102" s="228"/>
      <c r="X102" s="414" t="s">
        <v>873</v>
      </c>
      <c r="Y102" s="415" t="s">
        <v>599</v>
      </c>
      <c r="Z102" s="415"/>
      <c r="AA102" s="807"/>
      <c r="AB102" s="808"/>
      <c r="AC102" s="807">
        <v>15</v>
      </c>
      <c r="AD102" s="808"/>
      <c r="AE102" s="807"/>
      <c r="AF102" s="808"/>
      <c r="AG102" s="807"/>
      <c r="AH102" s="808"/>
      <c r="AI102" s="807">
        <v>15</v>
      </c>
      <c r="AJ102" s="808"/>
      <c r="AK102" s="323">
        <f t="shared" si="344"/>
        <v>30</v>
      </c>
      <c r="AL102" s="315">
        <v>0.252</v>
      </c>
      <c r="AM102" s="316"/>
      <c r="AN102" s="812" t="s">
        <v>563</v>
      </c>
      <c r="AO102" s="812"/>
      <c r="AP102" s="811" t="s">
        <v>815</v>
      </c>
      <c r="AQ102" s="811"/>
      <c r="AR102" s="812" t="s">
        <v>562</v>
      </c>
      <c r="AS102" s="812"/>
      <c r="AT102" s="420" t="s">
        <v>874</v>
      </c>
      <c r="AU102" s="408" t="s">
        <v>875</v>
      </c>
      <c r="AV102" s="426" t="s">
        <v>876</v>
      </c>
      <c r="AW102" s="427" t="s">
        <v>867</v>
      </c>
      <c r="AX102" s="428" t="s">
        <v>868</v>
      </c>
      <c r="AY102" s="230"/>
      <c r="AZ102" s="879"/>
      <c r="BA102" s="837"/>
      <c r="BB102" s="834"/>
      <c r="BC102" s="837"/>
      <c r="BD102" s="840"/>
      <c r="BE102" s="843"/>
      <c r="BG102" s="490"/>
      <c r="BH102" s="312">
        <v>0.8</v>
      </c>
      <c r="BI102" s="235" t="str">
        <f t="shared" ref="BI102" si="357">IF(ISERROR(IF(V101="R.INHERENTE
4","R. INHERENTE",(IF(BD101="R.RESIDUAL
4","R. RESIDUAL"," ")))),"",(IF(V101="R.INHERENTE
4","R. INHERENTE",(IF(BD101="R.RESIDUAL
4","R. RESIDUAL"," ")))))</f>
        <v xml:space="preserve"> </v>
      </c>
      <c r="BJ102" s="236" t="str">
        <f t="shared" ref="BJ102" si="358">IF(ISERROR(IF(V101="R.INHERENTE
9","R. INHERENTE",(IF(BD101="R.RESIDUAL
9","R. RESIDUAL"," ")))),"",(IF(V101="R.INHERENTE
9","R. INHERENTE",(IF(BD101="R.RESIDUAL
9","R. RESIDUAL"," ")))))</f>
        <v xml:space="preserve"> </v>
      </c>
      <c r="BK102" s="237" t="str">
        <f t="shared" ref="BK102" si="359">IF(ISERROR(IF(V101="R.INHERENTE
14","R. INHERENTE",(IF(BD101="R.RESIDUAL
14","R. RESIDUAL"," ")))),"",(IF(V101="R.INHERENTE
14","R. INHERENTE",(IF(BD101="R.RESIDUAL
14","R. RESIDUAL"," ")))))</f>
        <v xml:space="preserve"> </v>
      </c>
      <c r="BL102" s="237" t="str">
        <f t="shared" ref="BL102" si="360">IF(ISERROR(IF(V101="R.INHERENTE
19","R. INHERENTE",(IF(BD101="R.RESIDUAL
19","R. RESIDUAL"," ")))),"",(IF(V101="R.INHERENTE
19","R. INHERENTE",(IF(BD101="R.RESIDUAL
19","R. RESIDUAL"," ")))))</f>
        <v xml:space="preserve"> </v>
      </c>
      <c r="BM102" s="238" t="str">
        <f t="shared" ref="BM102" si="361">IF(ISERROR(IF(V101="R.INHERENTE
24","R. INHERENTE",(IF(BD101="R.RESIDUAL
24","R. RESIDUAL"," ")))),"",(IF(V101="R.INHERENTE
24","R. INHERENTE",(IF(BD101="R.RESIDUAL
24","R. RESIDUAL"," ")))))</f>
        <v xml:space="preserve"> </v>
      </c>
      <c r="BN102" s="234"/>
      <c r="BO102" s="968"/>
      <c r="BP102" s="855"/>
      <c r="BQ102" s="887"/>
      <c r="BR102" s="887"/>
      <c r="BS102" s="859"/>
      <c r="BT102" s="862"/>
      <c r="BU102" s="309"/>
      <c r="BV102" s="846"/>
      <c r="BW102" s="859" t="s">
        <v>870</v>
      </c>
      <c r="BX102" s="831"/>
      <c r="BY102" s="229"/>
      <c r="BZ102" s="816"/>
      <c r="CA102" s="819"/>
      <c r="CB102" s="822"/>
      <c r="CC102" s="819"/>
      <c r="CD102" s="793"/>
      <c r="CE102" s="793"/>
      <c r="CF102" s="793"/>
      <c r="CG102" s="793"/>
      <c r="CH102" s="793"/>
      <c r="CI102" s="793"/>
      <c r="CJ102" s="793"/>
      <c r="CK102" s="793"/>
      <c r="CL102" s="793"/>
      <c r="CM102" s="793"/>
      <c r="CN102" s="793"/>
      <c r="CO102" s="793"/>
      <c r="CP102" s="793"/>
      <c r="CQ102" s="793"/>
      <c r="CR102" s="793"/>
      <c r="CS102" s="793"/>
      <c r="CT102" s="796"/>
      <c r="CU102" s="248"/>
      <c r="CV102" s="816"/>
      <c r="CW102" s="819"/>
      <c r="CX102" s="822"/>
      <c r="CY102" s="819"/>
      <c r="CZ102" s="826"/>
      <c r="DA102" s="827"/>
      <c r="DB102" s="826"/>
      <c r="DC102" s="827"/>
      <c r="DD102" s="790"/>
      <c r="DE102" s="790"/>
      <c r="DF102" s="790"/>
      <c r="DG102" s="793"/>
      <c r="DH102" s="790"/>
      <c r="DI102" s="790"/>
      <c r="DJ102" s="790"/>
      <c r="DK102" s="793"/>
      <c r="DL102" s="790"/>
      <c r="DM102" s="790"/>
      <c r="DN102" s="790"/>
      <c r="DO102" s="793"/>
      <c r="DP102" s="790"/>
      <c r="DQ102" s="790"/>
      <c r="DR102" s="790"/>
      <c r="DS102" s="790"/>
      <c r="DT102" s="796"/>
      <c r="DU102" s="245"/>
      <c r="DV102" s="799"/>
      <c r="DW102" s="802"/>
      <c r="DX102" s="799"/>
      <c r="DY102" s="805"/>
    </row>
    <row r="103" spans="2:129" ht="48.75" customHeight="1">
      <c r="B103" s="946"/>
      <c r="C103" s="924"/>
      <c r="D103" s="927"/>
      <c r="E103" s="1800"/>
      <c r="F103" s="931"/>
      <c r="G103" s="1800"/>
      <c r="H103" s="1800"/>
      <c r="I103" s="1800"/>
      <c r="J103" s="410"/>
      <c r="K103" s="909"/>
      <c r="L103" s="1801"/>
      <c r="M103" s="918"/>
      <c r="N103" s="1800"/>
      <c r="O103" s="1802"/>
      <c r="P103" s="228"/>
      <c r="Q103" s="1803"/>
      <c r="R103" s="1800"/>
      <c r="S103" s="1800"/>
      <c r="T103" s="1800"/>
      <c r="U103" s="1800"/>
      <c r="V103" s="1802"/>
      <c r="W103" s="228"/>
      <c r="X103" s="414"/>
      <c r="Y103" s="415"/>
      <c r="Z103" s="415"/>
      <c r="AA103" s="807"/>
      <c r="AB103" s="808"/>
      <c r="AC103" s="807"/>
      <c r="AD103" s="808"/>
      <c r="AE103" s="807"/>
      <c r="AF103" s="808"/>
      <c r="AG103" s="807"/>
      <c r="AH103" s="808"/>
      <c r="AI103" s="807"/>
      <c r="AJ103" s="808"/>
      <c r="AK103" s="323">
        <f t="shared" si="344"/>
        <v>0</v>
      </c>
      <c r="AL103" s="315"/>
      <c r="AM103" s="316">
        <v>0.6</v>
      </c>
      <c r="AN103" s="809"/>
      <c r="AO103" s="810"/>
      <c r="AP103" s="813"/>
      <c r="AQ103" s="814"/>
      <c r="AR103" s="809"/>
      <c r="AS103" s="810"/>
      <c r="AT103" s="420"/>
      <c r="AU103" s="408"/>
      <c r="AV103" s="426"/>
      <c r="AW103" s="427"/>
      <c r="AX103" s="428"/>
      <c r="AY103" s="230"/>
      <c r="AZ103" s="879"/>
      <c r="BA103" s="837"/>
      <c r="BB103" s="834"/>
      <c r="BC103" s="837"/>
      <c r="BD103" s="840"/>
      <c r="BE103" s="843"/>
      <c r="BG103" s="490"/>
      <c r="BH103" s="312">
        <v>0.60000000000000009</v>
      </c>
      <c r="BI103" s="235" t="str">
        <f t="shared" ref="BI103" si="362">IF(ISERROR(IF(V101="R.INHERENTE
3","R. INHERENTE",(IF(BD101="R.RESIDUAL
3","R. RESIDUAL"," ")))),"",(IF(V101="R.INHERENTE
3","R. INHERENTE",(IF(BD101="R.RESIDUAL
3","R. RESIDUAL"," ")))))</f>
        <v xml:space="preserve"> </v>
      </c>
      <c r="BJ103" s="236" t="str">
        <f t="shared" ref="BJ103" si="363">IF(ISERROR(IF(V101="R.INHERENTE
8","R. INHERENTE",(IF(BD101="R.RESIDUAL
8","R. RESIDUAL"," ")))),"",(IF(V101="R.INHERENTE
8","R. INHERENTE",(IF(BD101="R.RESIDUAL
8","R. RESIDUAL"," ")))))</f>
        <v xml:space="preserve"> </v>
      </c>
      <c r="BK103" s="236" t="str">
        <f t="shared" ref="BK103" si="364">IF(ISERROR(IF(V101="R.INHERENTE
13","R. INHERENTE",(IF(BD101="R.RESIDUAL
13","R. RESIDUAL"," ")))),"",(IF(V101="R.INHERENTE
13","R. INHERENTE",(IF(BD101="R.RESIDUAL
13","R. RESIDUAL"," ")))))</f>
        <v>R. INHERENTE</v>
      </c>
      <c r="BL103" s="237" t="str">
        <f t="shared" ref="BL103" si="365">IF(ISERROR(IF(V101="R.INHERENTE
18","R. INHERENTE",(IF(BD101="R.RESIDUAL
18","R. RESIDUAL"," ")))),"",(IF(V101="R.INHERENTE
18","R. INHERENTE",(IF(BD101="R.RESIDUAL
18","R. RESIDUAL"," ")))))</f>
        <v xml:space="preserve"> </v>
      </c>
      <c r="BM103" s="238" t="str">
        <f t="shared" ref="BM103" si="366">IF(ISERROR(IF(V101="R.INHERENTE
23","R. INHERENTE",(IF(BD101="R.RESIDUAL
23","R. RESIDUAL"," ")))),"",(IF(V101="R.INHERENTE
23","R. INHERENTE",(IF(BD101="R.RESIDUAL
23","R. RESIDUAL"," ")))))</f>
        <v xml:space="preserve"> </v>
      </c>
      <c r="BN103" s="234"/>
      <c r="BO103" s="968"/>
      <c r="BP103" s="855"/>
      <c r="BQ103" s="887"/>
      <c r="BR103" s="887"/>
      <c r="BS103" s="859"/>
      <c r="BT103" s="862"/>
      <c r="BU103" s="309"/>
      <c r="BV103" s="846"/>
      <c r="BW103" s="859"/>
      <c r="BX103" s="831"/>
      <c r="BY103" s="229"/>
      <c r="BZ103" s="816"/>
      <c r="CA103" s="819"/>
      <c r="CB103" s="822"/>
      <c r="CC103" s="819"/>
      <c r="CD103" s="793"/>
      <c r="CE103" s="793"/>
      <c r="CF103" s="793"/>
      <c r="CG103" s="793"/>
      <c r="CH103" s="793"/>
      <c r="CI103" s="793"/>
      <c r="CJ103" s="793"/>
      <c r="CK103" s="793"/>
      <c r="CL103" s="793"/>
      <c r="CM103" s="793"/>
      <c r="CN103" s="793"/>
      <c r="CO103" s="793"/>
      <c r="CP103" s="793"/>
      <c r="CQ103" s="793"/>
      <c r="CR103" s="793"/>
      <c r="CS103" s="793"/>
      <c r="CT103" s="796"/>
      <c r="CU103" s="248"/>
      <c r="CV103" s="816"/>
      <c r="CW103" s="819"/>
      <c r="CX103" s="822"/>
      <c r="CY103" s="819"/>
      <c r="CZ103" s="826"/>
      <c r="DA103" s="827"/>
      <c r="DB103" s="826"/>
      <c r="DC103" s="827"/>
      <c r="DD103" s="790"/>
      <c r="DE103" s="790"/>
      <c r="DF103" s="790"/>
      <c r="DG103" s="793"/>
      <c r="DH103" s="790"/>
      <c r="DI103" s="790"/>
      <c r="DJ103" s="790"/>
      <c r="DK103" s="793"/>
      <c r="DL103" s="790"/>
      <c r="DM103" s="790"/>
      <c r="DN103" s="790"/>
      <c r="DO103" s="793"/>
      <c r="DP103" s="790"/>
      <c r="DQ103" s="790"/>
      <c r="DR103" s="790"/>
      <c r="DS103" s="790"/>
      <c r="DT103" s="796"/>
      <c r="DU103" s="245"/>
      <c r="DV103" s="799"/>
      <c r="DW103" s="802"/>
      <c r="DX103" s="799"/>
      <c r="DY103" s="805"/>
    </row>
    <row r="104" spans="2:129" ht="48.75" customHeight="1">
      <c r="B104" s="946"/>
      <c r="C104" s="924"/>
      <c r="D104" s="927"/>
      <c r="E104" s="1800"/>
      <c r="F104" s="931"/>
      <c r="G104" s="1800"/>
      <c r="H104" s="1800"/>
      <c r="I104" s="1800"/>
      <c r="J104" s="410"/>
      <c r="K104" s="909"/>
      <c r="L104" s="1801"/>
      <c r="M104" s="918"/>
      <c r="N104" s="1800"/>
      <c r="O104" s="1802"/>
      <c r="P104" s="228"/>
      <c r="Q104" s="1803"/>
      <c r="R104" s="1800"/>
      <c r="S104" s="1800"/>
      <c r="T104" s="1800"/>
      <c r="U104" s="1800"/>
      <c r="V104" s="1802"/>
      <c r="W104" s="228"/>
      <c r="X104" s="416"/>
      <c r="Y104" s="415"/>
      <c r="Z104" s="415"/>
      <c r="AA104" s="807"/>
      <c r="AB104" s="808"/>
      <c r="AC104" s="807"/>
      <c r="AD104" s="808"/>
      <c r="AE104" s="807"/>
      <c r="AF104" s="808"/>
      <c r="AG104" s="807"/>
      <c r="AH104" s="808"/>
      <c r="AI104" s="807"/>
      <c r="AJ104" s="808"/>
      <c r="AK104" s="323">
        <f t="shared" si="344"/>
        <v>0</v>
      </c>
      <c r="AL104" s="315"/>
      <c r="AM104" s="316"/>
      <c r="AN104" s="809"/>
      <c r="AO104" s="810"/>
      <c r="AP104" s="813"/>
      <c r="AQ104" s="814"/>
      <c r="AR104" s="809"/>
      <c r="AS104" s="810"/>
      <c r="AT104" s="420"/>
      <c r="AU104" s="408"/>
      <c r="AV104" s="426"/>
      <c r="AW104" s="427"/>
      <c r="AX104" s="428"/>
      <c r="AY104" s="230"/>
      <c r="AZ104" s="879"/>
      <c r="BA104" s="837"/>
      <c r="BB104" s="834"/>
      <c r="BC104" s="837"/>
      <c r="BD104" s="840"/>
      <c r="BE104" s="843"/>
      <c r="BG104" s="490"/>
      <c r="BH104" s="312">
        <v>0.4</v>
      </c>
      <c r="BI104" s="239" t="str">
        <f t="shared" ref="BI104" si="367">IF(ISERROR(IF(V101="R.INHERENTE
2","R. INHERENTE",(IF(BD101="R.RESIDUAL
2","R. RESIDUAL"," ")))),"",(IF(V101="R.INHERENTE
2","R. INHERENTE",(IF(BD101="R.RESIDUAL
2","R. RESIDUAL"," ")))))</f>
        <v xml:space="preserve"> </v>
      </c>
      <c r="BJ104" s="236" t="str">
        <f t="shared" ref="BJ104" si="368">IF(ISERROR(IF(V101="R.INHERENTE
7","R. INHERENTE",(IF(BD101="R.RESIDUAL
7","R. RESIDUAL"," ")))),"",(IF(V101="R.INHERENTE
7","R. INHERENTE",(IF(BD101="R.RESIDUAL
7","R. RESIDUAL"," ")))))</f>
        <v xml:space="preserve"> </v>
      </c>
      <c r="BK104" s="236" t="str">
        <f t="shared" ref="BK104" si="369">IF(ISERROR(IF(V101="R.INHERENTE
12","R. INHERENTE",(IF(BD101="R.RESIDUAL
12","R. RESIDUAL"," ")))),"",(IF(V101="R.INHERENTE
12","R. INHERENTE",(IF(BD101="R.RESIDUAL
12","R. RESIDUAL"," ")))))</f>
        <v>R. RESIDUAL</v>
      </c>
      <c r="BL104" s="237" t="str">
        <f t="shared" ref="BL104" si="370">IF(ISERROR(IF(V101="R.INHERENTE
17","R. INHERENTE",(IF(BD101="R.RESIDUAL
17","R. RESIDUAL"," ")))),"",(IF(V101="R.INHERENTE
17","R. INHERENTE",(IF(BD101="R.RESIDUAL
17","R. RESIDUAL"," ")))))</f>
        <v xml:space="preserve"> </v>
      </c>
      <c r="BM104" s="238" t="str">
        <f t="shared" ref="BM104" si="371">IF(ISERROR(IF(V101="R.INHERENTE
22","R. INHERENTE",(IF(BD101="R.RESIDUAL
22","R. RESIDUAL"," ")))),"",(IF(V101="R.INHERENTE
22","R. INHERENTE",(IF(BD101="R.RESIDUAL
22","R. RESIDUAL"," ")))))</f>
        <v xml:space="preserve"> </v>
      </c>
      <c r="BN104" s="234"/>
      <c r="BO104" s="968"/>
      <c r="BP104" s="855"/>
      <c r="BQ104" s="887"/>
      <c r="BR104" s="887"/>
      <c r="BS104" s="859"/>
      <c r="BT104" s="862"/>
      <c r="BU104" s="309"/>
      <c r="BV104" s="846"/>
      <c r="BW104" s="859"/>
      <c r="BX104" s="831"/>
      <c r="BY104" s="229"/>
      <c r="BZ104" s="816"/>
      <c r="CA104" s="819"/>
      <c r="CB104" s="822"/>
      <c r="CC104" s="819"/>
      <c r="CD104" s="793"/>
      <c r="CE104" s="793"/>
      <c r="CF104" s="793"/>
      <c r="CG104" s="793"/>
      <c r="CH104" s="793"/>
      <c r="CI104" s="793"/>
      <c r="CJ104" s="793"/>
      <c r="CK104" s="793"/>
      <c r="CL104" s="793"/>
      <c r="CM104" s="793"/>
      <c r="CN104" s="793"/>
      <c r="CO104" s="793"/>
      <c r="CP104" s="793"/>
      <c r="CQ104" s="793"/>
      <c r="CR104" s="793"/>
      <c r="CS104" s="793"/>
      <c r="CT104" s="796"/>
      <c r="CU104" s="248"/>
      <c r="CV104" s="816"/>
      <c r="CW104" s="819"/>
      <c r="CX104" s="822"/>
      <c r="CY104" s="819"/>
      <c r="CZ104" s="826"/>
      <c r="DA104" s="827"/>
      <c r="DB104" s="826"/>
      <c r="DC104" s="827"/>
      <c r="DD104" s="790"/>
      <c r="DE104" s="790"/>
      <c r="DF104" s="790"/>
      <c r="DG104" s="793"/>
      <c r="DH104" s="790"/>
      <c r="DI104" s="790"/>
      <c r="DJ104" s="790"/>
      <c r="DK104" s="793"/>
      <c r="DL104" s="790"/>
      <c r="DM104" s="790"/>
      <c r="DN104" s="790"/>
      <c r="DO104" s="793"/>
      <c r="DP104" s="790"/>
      <c r="DQ104" s="790"/>
      <c r="DR104" s="790"/>
      <c r="DS104" s="790"/>
      <c r="DT104" s="796"/>
      <c r="DU104" s="245"/>
      <c r="DV104" s="799"/>
      <c r="DW104" s="802"/>
      <c r="DX104" s="799"/>
      <c r="DY104" s="805"/>
    </row>
    <row r="105" spans="2:129" ht="48.75" customHeight="1">
      <c r="B105" s="947"/>
      <c r="C105" s="925"/>
      <c r="D105" s="928"/>
      <c r="E105" s="1805"/>
      <c r="F105" s="932"/>
      <c r="G105" s="1805"/>
      <c r="H105" s="1805"/>
      <c r="I105" s="1805"/>
      <c r="J105" s="411"/>
      <c r="K105" s="910"/>
      <c r="L105" s="1806"/>
      <c r="M105" s="919"/>
      <c r="N105" s="1805"/>
      <c r="O105" s="1807"/>
      <c r="P105" s="228"/>
      <c r="Q105" s="1808"/>
      <c r="R105" s="1805"/>
      <c r="S105" s="1805"/>
      <c r="T105" s="1805"/>
      <c r="U105" s="1805"/>
      <c r="V105" s="1807"/>
      <c r="W105" s="228"/>
      <c r="X105" s="417"/>
      <c r="Y105" s="418"/>
      <c r="Z105" s="418"/>
      <c r="AA105" s="848"/>
      <c r="AB105" s="849"/>
      <c r="AC105" s="848"/>
      <c r="AD105" s="849"/>
      <c r="AE105" s="848"/>
      <c r="AF105" s="849"/>
      <c r="AG105" s="848"/>
      <c r="AH105" s="849"/>
      <c r="AI105" s="848"/>
      <c r="AJ105" s="849"/>
      <c r="AK105" s="324">
        <f t="shared" si="344"/>
        <v>0</v>
      </c>
      <c r="AL105" s="317"/>
      <c r="AM105" s="318"/>
      <c r="AN105" s="850"/>
      <c r="AO105" s="851"/>
      <c r="AP105" s="852"/>
      <c r="AQ105" s="853"/>
      <c r="AR105" s="850"/>
      <c r="AS105" s="851"/>
      <c r="AT105" s="421"/>
      <c r="AU105" s="422"/>
      <c r="AV105" s="429"/>
      <c r="AW105" s="430"/>
      <c r="AX105" s="431"/>
      <c r="AY105" s="230"/>
      <c r="AZ105" s="880"/>
      <c r="BA105" s="838"/>
      <c r="BB105" s="835"/>
      <c r="BC105" s="838"/>
      <c r="BD105" s="841"/>
      <c r="BE105" s="844"/>
      <c r="BG105" s="490"/>
      <c r="BH105" s="313">
        <v>0.2</v>
      </c>
      <c r="BI105" s="240" t="str">
        <f t="shared" ref="BI105" si="372">IF(ISERROR(IF(V101="R.INHERENTE
1","R. INHERENTE",(IF(BD101="R.RESIDUAL
1","R. RESIDUAL"," ")))),"",(IF(V101="R.INHERENTE
1","R. INHERENTE",(IF(BD101="R.RESIDUAL
1","R. RESIDUAL"," ")))))</f>
        <v xml:space="preserve"> </v>
      </c>
      <c r="BJ105" s="241" t="str">
        <f t="shared" ref="BJ105" si="373">IF(ISERROR(IF(V101="R.INHERENTE
6","R. INHERENTE",(IF(BD101="R.RESIDUAL
6","R. RESIDUAL"," ")))),"",(IF(V101="R.INHERENTE
6","R. INHERENTE",(IF(BD101="R.RESIDUAL
6","R. RESIDUAL"," ")))))</f>
        <v xml:space="preserve"> </v>
      </c>
      <c r="BK105" s="242" t="str">
        <f t="shared" ref="BK105" si="374">IF(ISERROR(IF(V101="R.INHERENTE
11","R. INHERENTE",(IF(BD101="R.RESIDUAL
11","R. RESIDUAL"," ")))),"",(IF(V101="R.INHERENTE
11","R. INHERENTE",(IF(BD101="R.RESIDUAL
11","R. RESIDUAL"," ")))))</f>
        <v xml:space="preserve"> </v>
      </c>
      <c r="BL105" s="243" t="str">
        <f t="shared" ref="BL105" si="375">IF(ISERROR(IF(V101="R.INHERENTE
16","R. INHERENTE",(IF(BD101="R.RESIDUAL
16","R. RESIDUAL"," ")))),"",(IF(V101="R.INHERENTE
16","R. INHERENTE",(IF(BD101="R.RESIDUAL
16","R. RESIDUAL"," ")))))</f>
        <v xml:space="preserve"> </v>
      </c>
      <c r="BM105" s="244" t="str">
        <f t="shared" ref="BM105" si="376">IF(ISERROR(IF(V101="R.INHERENTE
21","R. INHERENTE",(IF(BD101="R.RESIDUAL
21","R. RESIDUAL"," ")))),"",(IF(V101="R.INHERENTE
21","R. INHERENTE",(IF(BD101="R.RESIDUAL
21","R. RESIDUAL"," ")))))</f>
        <v xml:space="preserve"> </v>
      </c>
      <c r="BN105" s="234"/>
      <c r="BO105" s="969"/>
      <c r="BP105" s="856"/>
      <c r="BQ105" s="888"/>
      <c r="BR105" s="888"/>
      <c r="BS105" s="860"/>
      <c r="BT105" s="863"/>
      <c r="BU105" s="309"/>
      <c r="BV105" s="847"/>
      <c r="BW105" s="860"/>
      <c r="BX105" s="832"/>
      <c r="BY105" s="229"/>
      <c r="BZ105" s="817"/>
      <c r="CA105" s="820"/>
      <c r="CB105" s="823"/>
      <c r="CC105" s="820"/>
      <c r="CD105" s="794"/>
      <c r="CE105" s="794"/>
      <c r="CF105" s="794"/>
      <c r="CG105" s="794"/>
      <c r="CH105" s="794"/>
      <c r="CI105" s="794"/>
      <c r="CJ105" s="794"/>
      <c r="CK105" s="794"/>
      <c r="CL105" s="794"/>
      <c r="CM105" s="794"/>
      <c r="CN105" s="794"/>
      <c r="CO105" s="794"/>
      <c r="CP105" s="794"/>
      <c r="CQ105" s="794"/>
      <c r="CR105" s="794"/>
      <c r="CS105" s="794"/>
      <c r="CT105" s="797"/>
      <c r="CU105" s="248"/>
      <c r="CV105" s="817"/>
      <c r="CW105" s="820"/>
      <c r="CX105" s="823"/>
      <c r="CY105" s="820"/>
      <c r="CZ105" s="828"/>
      <c r="DA105" s="829"/>
      <c r="DB105" s="828"/>
      <c r="DC105" s="829"/>
      <c r="DD105" s="791"/>
      <c r="DE105" s="791"/>
      <c r="DF105" s="791"/>
      <c r="DG105" s="794"/>
      <c r="DH105" s="791"/>
      <c r="DI105" s="791"/>
      <c r="DJ105" s="791"/>
      <c r="DK105" s="794"/>
      <c r="DL105" s="791"/>
      <c r="DM105" s="791"/>
      <c r="DN105" s="791"/>
      <c r="DO105" s="794"/>
      <c r="DP105" s="791"/>
      <c r="DQ105" s="791"/>
      <c r="DR105" s="791"/>
      <c r="DS105" s="791"/>
      <c r="DT105" s="797"/>
      <c r="DU105" s="245"/>
      <c r="DV105" s="800"/>
      <c r="DW105" s="803"/>
      <c r="DX105" s="800"/>
      <c r="DY105" s="806"/>
    </row>
    <row r="106" spans="2:129" ht="18" customHeight="1">
      <c r="BI106" s="321">
        <v>0.2</v>
      </c>
      <c r="BJ106" s="322">
        <v>0.4</v>
      </c>
      <c r="BK106" s="322">
        <v>0.60000000000000009</v>
      </c>
      <c r="BL106" s="322">
        <v>0.8</v>
      </c>
      <c r="BM106" s="322">
        <v>1</v>
      </c>
    </row>
    <row r="107" spans="2:129" ht="48.75" customHeight="1">
      <c r="B107" s="945" t="s">
        <v>584</v>
      </c>
      <c r="C107" s="923">
        <v>16</v>
      </c>
      <c r="D107" s="926" t="s">
        <v>822</v>
      </c>
      <c r="E107" s="929" t="s">
        <v>823</v>
      </c>
      <c r="F107" s="930" t="s">
        <v>824</v>
      </c>
      <c r="G107" s="907" t="s">
        <v>588</v>
      </c>
      <c r="H107" s="948" t="s">
        <v>589</v>
      </c>
      <c r="I107" s="949" t="s">
        <v>877</v>
      </c>
      <c r="J107" s="409" t="s">
        <v>878</v>
      </c>
      <c r="K107" s="908" t="s">
        <v>879</v>
      </c>
      <c r="L107" s="950" t="str">
        <f>IF(H107="","",(CONCATENATE("Posibilidad de afectación ",H107," ",I107," ",J107," ",J108," ",J109," ",J110," ",J111)))</f>
        <v xml:space="preserve">Posibilidad de afectación económica y reputacional por omisión en la vigilancia y control en el cumplimiento de los  requisitos definidos en el componente de habilitación, debido al no funcionamiento del aplicativo REPS de ministerio de salud, calidad del dato de la notificación y solicitudes contrarias en la normatividad vigente.    </v>
      </c>
      <c r="M107" s="917" t="s">
        <v>593</v>
      </c>
      <c r="N107" s="951" t="s">
        <v>594</v>
      </c>
      <c r="O107" s="864" t="s">
        <v>595</v>
      </c>
      <c r="P107" s="228"/>
      <c r="Q107" s="865" t="s">
        <v>654</v>
      </c>
      <c r="R107" s="866">
        <f>IF(ISERROR(VLOOKUP($Q107,Listas!$E$20:$F$24,2,FALSE)),"",(VLOOKUP($Q107,Listas!$E$20:$F$24,2,FALSE)))</f>
        <v>0.6</v>
      </c>
      <c r="S107" s="867" t="str">
        <f>IF(ISERROR(VLOOKUP($R107,Listas!$E$3:$F$7,2,FALSE)),"",(VLOOKUP($R107,Listas!$E$3:$F$7,2,FALSE)))</f>
        <v>MEDIA</v>
      </c>
      <c r="T107" s="868" t="s">
        <v>678</v>
      </c>
      <c r="U107" s="867">
        <f>IF(ISERROR(VLOOKUP($T107,Listas!$E$28:$F$35,2,FALSE)),"",(VLOOKUP($T107,Listas!$E$28:$F$35,2,FALSE)))</f>
        <v>0.4</v>
      </c>
      <c r="V107" s="869" t="str">
        <f t="shared" ref="V107" si="377">IF(R107="","",(CONCATENATE("R.INHERENTE
",(IF(AND($R107=0.2,$U107=0.2),1,(IF(AND($R107=0.2,$U107=0.4),6,(IF(AND($R107=0.2,$U107=0.6),11,(IF(AND($R107=0.2,$U107=0.8),16,(IF(AND($R107=0.2,$U107=1),21,(IF(AND($R107=0.4,$U107=0.2),2,(IF(AND($R107=0.4,$U107=0.4),7,(IF(AND($R107=0.4,$U107=0.6),12,(IF(AND($R107=0.4,$U107=0.8),17,(IF(AND($R107=0.4,$U107=1),22,(IF(AND($R107=0.6,$U107=0.2),3,(IF(AND($R107=0.6,$U107=0.4),8,(IF(AND($R107=0.6,$U107=0.6),13,(IF(AND($R107=0.6,$U107=0.8),18,(IF(AND($R107=0.6,$U107=1),23,(IF(AND($R107=0.8,$U107=0.2),4,(IF(AND($R107=0.8,$U107=0.4),9,(IF(AND($R107=0.8,$U107=0.6),14,(IF(AND($R107=0.8,$U107=0.8),19,(IF(AND($R107=0.8,$U107=1),24,(IF(AND($R107=1,$U107=0.2),5,(IF(AND($R107=1,$U107=0.4),10,(IF(AND($R107=1,$U107=0.6),15,(IF(AND($R107=1,$U107=0.8),20,(IF(AND($R107=1,$U107=1),25,"")))))))))))))))))))))))))))))))))))))))))))))))))))))</f>
        <v>R.INHERENTE
8</v>
      </c>
      <c r="W107" s="228">
        <f>+VLOOKUP($V107,Listas!$D$112:$E$136,2,FALSE)</f>
        <v>8</v>
      </c>
      <c r="X107" s="412" t="s">
        <v>880</v>
      </c>
      <c r="Y107" s="413"/>
      <c r="Z107" s="413" t="s">
        <v>648</v>
      </c>
      <c r="AA107" s="870"/>
      <c r="AB107" s="871"/>
      <c r="AC107" s="870"/>
      <c r="AD107" s="871"/>
      <c r="AE107" s="870">
        <v>10</v>
      </c>
      <c r="AF107" s="871"/>
      <c r="AG107" s="870"/>
      <c r="AH107" s="871"/>
      <c r="AI107" s="870">
        <v>15</v>
      </c>
      <c r="AJ107" s="871"/>
      <c r="AK107" s="487">
        <v>0.25</v>
      </c>
      <c r="AL107" s="489">
        <f>((R107-(R107*AK107)))</f>
        <v>0.44999999999999996</v>
      </c>
      <c r="AM107" s="488"/>
      <c r="AN107" s="873" t="s">
        <v>562</v>
      </c>
      <c r="AO107" s="906"/>
      <c r="AP107" s="907" t="s">
        <v>600</v>
      </c>
      <c r="AQ107" s="907"/>
      <c r="AR107" s="906" t="s">
        <v>562</v>
      </c>
      <c r="AS107" s="906"/>
      <c r="AT107" s="419" t="s">
        <v>881</v>
      </c>
      <c r="AU107" s="407" t="s">
        <v>602</v>
      </c>
      <c r="AV107" s="423" t="s">
        <v>882</v>
      </c>
      <c r="AW107" s="424" t="s">
        <v>883</v>
      </c>
      <c r="AX107" s="425" t="s">
        <v>884</v>
      </c>
      <c r="AY107" s="247">
        <f t="shared" ref="AY107" si="378">+(IF(AND($AZ107&gt;0,$AZ107&lt;=0.2),0.2,(IF(AND($AZ107&gt;0.2,$AZ107&lt;=0.4),0.4,(IF(AND($AZ107&gt;0.4,$AZ107&lt;=0.6),0.6,(IF(AND($AZ107&gt;0.6,$AZ107&lt;=0.8),0.8,(IF($AZ107&gt;0.8,1,""))))))))))</f>
        <v>0.4</v>
      </c>
      <c r="AZ107" s="878">
        <f t="shared" ref="AZ107" si="379">+MIN(AL107:AL111)</f>
        <v>0.33749999999999997</v>
      </c>
      <c r="BA107" s="836" t="str">
        <f t="shared" ref="BA107" si="380">+(IF($AY107=0.2,"MUY BAJA",(IF($AY107=0.4,"BAJA",(IF($AY107=0.6,"MEDIA",(IF($AY107=0.8,"ALTA",(IF($AY107=1,"MUY ALTA",""))))))))))</f>
        <v>BAJA</v>
      </c>
      <c r="BB107" s="833">
        <f>+MIN(AM107:AM111)</f>
        <v>0.33800000000000002</v>
      </c>
      <c r="BC107" s="836" t="str">
        <f t="shared" ref="BC107" si="381">+(IF($BF107=0.2,"MUY BAJA",(IF($BF107=0.4,"BAJA",(IF($BF107=0.6,"MEDIA",(IF($BF107=0.8,"ALTA",(IF($BF107=1,"MUY ALTA",""))))))))))</f>
        <v>BAJA</v>
      </c>
      <c r="BD107" s="839" t="str">
        <f t="shared" ref="BD107" si="382">IF($AY107="","",(CONCATENATE("R.RESIDUAL
",(IF(AND($AY107=0.2,$BF107=0.2),1,(IF(AND($AY107=0.2,$BF107=0.4),6,(IF(AND($AY107=0.2,$BF107=0.6),11,(IF(AND($AY107=0.2,$BF107=0.8),16,(IF(AND($AY107=0.2,$BF107=1),21,(IF(AND($AY107=0.4,$BF107=0.2),2,(IF(AND($AY107=0.4,$BF107=0.4),7,(IF(AND($AY107=0.4,$BF107=0.6),12,(IF(AND($AY107=0.4,$BF107=0.8),17,(IF(AND($AY107=0.4,$BF107=1),22,(IF(AND($AY107=0.6,$BF107=0.2),3,(IF(AND($AY107=0.6,$BF107=0.4),8,(IF(AND($AY107=0.6,$BF107=0.6),13,(IF(AND($AY107=0.6,$BF107=0.8),18,(IF(AND($AY107=0.6,$BF107=1),23,(IF(AND($AY107=0.8,$BF107=0.2),4,(IF(AND($AY107=0.8,$BF107=0.4),9,(IF(AND($AY107=0.8,$BF107=0.6),14,(IF(AND($AY107=0.8,$BF107=0.8),19,(IF(AND($AY107=0.8,$BF107=1),24,(IF(AND($AY107=1,$BF107=0.2),5,(IF(AND($AY107=1,$BF107=0.4),10,(IF(AND($AY107=1,$BF107=0.6),15,(IF(AND($AY107=1,$BF107=0.8),20,(IF(AND($AY107=1,$BF107=1),25,"")))))))))))))))))))))))))))))))))))))))))))))))))))))</f>
        <v>R.RESIDUAL
7</v>
      </c>
      <c r="BE107" s="842" t="s">
        <v>834</v>
      </c>
      <c r="BF107" s="247">
        <f t="shared" ref="BF107" si="383">+(IF(AND($BB107&gt;0,$BB107&lt;=0.2),0.2,(IF(AND($BB107&gt;0.2,$BB107&lt;=0.4),0.4,(IF(AND($BB107&gt;0.4,$BB107&lt;=0.6),0.6,(IF(AND($BB107&gt;0.6,$BB107&lt;=0.8),0.8,(IF($BB107&gt;0.8,1,""))))))))))</f>
        <v>0.4</v>
      </c>
      <c r="BG107" s="230">
        <f>+VLOOKUP($BD107,Listas!$F$112:$G$136,2,FALSE)</f>
        <v>7</v>
      </c>
      <c r="BH107" s="312">
        <v>1</v>
      </c>
      <c r="BI107" s="231" t="str">
        <f t="shared" ref="BI107" si="384">IF(ISERROR(IF(V107="R.INHERENTE
5","R. INHERENTE",(IF(BD107="R.RESIDUAL
5","R. RESIDUAL"," ")))),"",(IF(V107="R.INHERENTE
5","R. INHERENTE",(IF(BD107="R.RESIDUAL
5","R. RESIDUAL"," ")))))</f>
        <v xml:space="preserve"> </v>
      </c>
      <c r="BJ107" s="232" t="str">
        <f t="shared" ref="BJ107" si="385">IF(ISERROR(IF(V107="R.INHERENTE
10","R. INHERENTE",(IF(BD107="R.RESIDUAL
10","R. RESIDUAL"," ")))),"",(IF(V107="R.INHERENTE
10","R. INHERENTE",(IF(BD107="R.RESIDUAL
10","R. RESIDUAL"," ")))))</f>
        <v xml:space="preserve"> </v>
      </c>
      <c r="BK107" s="232" t="str">
        <f t="shared" ref="BK107" si="386">IF(ISERROR(IF(V107="R.INHERENTE
15","R. INHERENTE",(IF(BD107="R.RESIDUAL
15","R. RESIDUAL"," ")))),"",(IF(V107="R.INHERENTE
15","R. INHERENTE",(IF(BD107="R.RESIDUAL
15","R. RESIDUAL"," ")))))</f>
        <v xml:space="preserve"> </v>
      </c>
      <c r="BL107" s="232" t="str">
        <f t="shared" ref="BL107" si="387">IF(ISERROR(IF(V107="R.INHERENTE
20","R. INHERENTE",(IF(BD107="R.RESIDUAL
20","R. RESIDUAL"," ")))),"",(IF(V107="R.INHERENTE
20","R. INHERENTE",(IF(BD107="R.RESIDUAL
20","R. RESIDUAL"," ")))))</f>
        <v xml:space="preserve"> </v>
      </c>
      <c r="BM107" s="233" t="str">
        <f t="shared" ref="BM107" si="388">IF(ISERROR(IF(V107="R.INHERENTE
25","R. INHERENTE",(IF(BD107="R.RESIDUAL
25","R. RESIDUAL"," ")))),"",(IF(V107="R.INHERENTE
25","R. INHERENTE",(IF(BD107="R.RESIDUAL
25","R. RESIDUAL"," ")))))</f>
        <v xml:space="preserve"> </v>
      </c>
      <c r="BN107" s="234"/>
      <c r="BO107" s="967" t="s">
        <v>835</v>
      </c>
      <c r="BP107" s="854" t="s">
        <v>835</v>
      </c>
      <c r="BQ107" s="886">
        <v>46023</v>
      </c>
      <c r="BR107" s="886">
        <v>46357</v>
      </c>
      <c r="BS107" s="858" t="s">
        <v>835</v>
      </c>
      <c r="BT107" s="861"/>
      <c r="BU107" s="309"/>
      <c r="BV107" s="845" t="s">
        <v>885</v>
      </c>
      <c r="BW107" s="854" t="s">
        <v>886</v>
      </c>
      <c r="BX107" s="830" t="s">
        <v>887</v>
      </c>
      <c r="BY107" s="229"/>
      <c r="BZ107" s="815" t="s">
        <v>614</v>
      </c>
      <c r="CA107" s="818" t="s">
        <v>615</v>
      </c>
      <c r="CB107" s="821" t="s">
        <v>616</v>
      </c>
      <c r="CC107" s="818" t="s">
        <v>617</v>
      </c>
      <c r="CD107" s="792"/>
      <c r="CE107" s="792"/>
      <c r="CF107" s="792"/>
      <c r="CG107" s="792"/>
      <c r="CH107" s="792"/>
      <c r="CI107" s="792"/>
      <c r="CJ107" s="792"/>
      <c r="CK107" s="792"/>
      <c r="CL107" s="792"/>
      <c r="CM107" s="792"/>
      <c r="CN107" s="792"/>
      <c r="CO107" s="792"/>
      <c r="CP107" s="792"/>
      <c r="CQ107" s="792"/>
      <c r="CR107" s="792"/>
      <c r="CS107" s="792"/>
      <c r="CT107" s="795" t="s">
        <v>618</v>
      </c>
      <c r="CU107" s="248"/>
      <c r="CV107" s="815" t="s">
        <v>614</v>
      </c>
      <c r="CW107" s="818" t="s">
        <v>615</v>
      </c>
      <c r="CX107" s="821" t="s">
        <v>616</v>
      </c>
      <c r="CY107" s="818" t="s">
        <v>617</v>
      </c>
      <c r="CZ107" s="824"/>
      <c r="DA107" s="825"/>
      <c r="DB107" s="824"/>
      <c r="DC107" s="825"/>
      <c r="DD107" s="789"/>
      <c r="DE107" s="789"/>
      <c r="DF107" s="789"/>
      <c r="DG107" s="792"/>
      <c r="DH107" s="789"/>
      <c r="DI107" s="789"/>
      <c r="DJ107" s="789"/>
      <c r="DK107" s="792"/>
      <c r="DL107" s="789"/>
      <c r="DM107" s="789"/>
      <c r="DN107" s="789"/>
      <c r="DO107" s="792"/>
      <c r="DP107" s="789"/>
      <c r="DQ107" s="789"/>
      <c r="DR107" s="789"/>
      <c r="DS107" s="789"/>
      <c r="DT107" s="795" t="s">
        <v>619</v>
      </c>
      <c r="DU107" s="245"/>
      <c r="DV107" s="798"/>
      <c r="DW107" s="801"/>
      <c r="DX107" s="798"/>
      <c r="DY107" s="804"/>
    </row>
    <row r="108" spans="2:129" ht="48.75" customHeight="1">
      <c r="B108" s="946"/>
      <c r="C108" s="924"/>
      <c r="D108" s="927"/>
      <c r="E108" s="1800"/>
      <c r="F108" s="931"/>
      <c r="G108" s="1800"/>
      <c r="H108" s="1800"/>
      <c r="I108" s="1800"/>
      <c r="J108" s="410"/>
      <c r="K108" s="909"/>
      <c r="L108" s="1801"/>
      <c r="M108" s="918"/>
      <c r="N108" s="1800"/>
      <c r="O108" s="1802"/>
      <c r="P108" s="228"/>
      <c r="Q108" s="1803"/>
      <c r="R108" s="1800"/>
      <c r="S108" s="1800"/>
      <c r="T108" s="1800"/>
      <c r="U108" s="1800"/>
      <c r="V108" s="1802"/>
      <c r="W108" s="228"/>
      <c r="X108" s="414" t="s">
        <v>888</v>
      </c>
      <c r="Y108" s="415"/>
      <c r="Z108" s="415" t="s">
        <v>648</v>
      </c>
      <c r="AA108" s="807"/>
      <c r="AB108" s="808"/>
      <c r="AC108" s="807"/>
      <c r="AD108" s="808"/>
      <c r="AE108" s="807">
        <v>10</v>
      </c>
      <c r="AF108" s="808"/>
      <c r="AG108" s="807">
        <v>0</v>
      </c>
      <c r="AH108" s="808"/>
      <c r="AI108" s="807">
        <v>15</v>
      </c>
      <c r="AJ108" s="808"/>
      <c r="AK108" s="487">
        <v>0.25</v>
      </c>
      <c r="AL108" s="315">
        <f>AL107-(AL107*AK108)</f>
        <v>0.33749999999999997</v>
      </c>
      <c r="AM108" s="316"/>
      <c r="AN108" s="809"/>
      <c r="AO108" s="810"/>
      <c r="AP108" s="813"/>
      <c r="AQ108" s="814"/>
      <c r="AR108" s="809"/>
      <c r="AS108" s="810"/>
      <c r="AT108" s="420" t="s">
        <v>888</v>
      </c>
      <c r="AU108" s="408" t="s">
        <v>602</v>
      </c>
      <c r="AV108" s="426" t="s">
        <v>889</v>
      </c>
      <c r="AW108" s="424" t="s">
        <v>890</v>
      </c>
      <c r="AX108" s="428"/>
      <c r="AY108" s="230"/>
      <c r="AZ108" s="879"/>
      <c r="BA108" s="837"/>
      <c r="BB108" s="834"/>
      <c r="BC108" s="837"/>
      <c r="BD108" s="840"/>
      <c r="BE108" s="843"/>
      <c r="BG108" s="490"/>
      <c r="BH108" s="312">
        <v>0.8</v>
      </c>
      <c r="BI108" s="235" t="str">
        <f t="shared" ref="BI108" si="389">IF(ISERROR(IF(V107="R.INHERENTE
4","R. INHERENTE",(IF(BD107="R.RESIDUAL
4","R. RESIDUAL"," ")))),"",(IF(V107="R.INHERENTE
4","R. INHERENTE",(IF(BD107="R.RESIDUAL
4","R. RESIDUAL"," ")))))</f>
        <v xml:space="preserve"> </v>
      </c>
      <c r="BJ108" s="236" t="str">
        <f t="shared" ref="BJ108" si="390">IF(ISERROR(IF(V107="R.INHERENTE
9","R. INHERENTE",(IF(BD107="R.RESIDUAL
9","R. RESIDUAL"," ")))),"",(IF(V107="R.INHERENTE
9","R. INHERENTE",(IF(BD107="R.RESIDUAL
9","R. RESIDUAL"," ")))))</f>
        <v xml:space="preserve"> </v>
      </c>
      <c r="BK108" s="237" t="str">
        <f t="shared" ref="BK108" si="391">IF(ISERROR(IF(V107="R.INHERENTE
14","R. INHERENTE",(IF(BD107="R.RESIDUAL
14","R. RESIDUAL"," ")))),"",(IF(V107="R.INHERENTE
14","R. INHERENTE",(IF(BD107="R.RESIDUAL
14","R. RESIDUAL"," ")))))</f>
        <v xml:space="preserve"> </v>
      </c>
      <c r="BL108" s="237" t="str">
        <f t="shared" ref="BL108" si="392">IF(ISERROR(IF(V107="R.INHERENTE
19","R. INHERENTE",(IF(BD107="R.RESIDUAL
19","R. RESIDUAL"," ")))),"",(IF(V107="R.INHERENTE
19","R. INHERENTE",(IF(BD107="R.RESIDUAL
19","R. RESIDUAL"," ")))))</f>
        <v xml:space="preserve"> </v>
      </c>
      <c r="BM108" s="238" t="str">
        <f t="shared" ref="BM108" si="393">IF(ISERROR(IF(V107="R.INHERENTE
24","R. INHERENTE",(IF(BD107="R.RESIDUAL
24","R. RESIDUAL"," ")))),"",(IF(V107="R.INHERENTE
24","R. INHERENTE",(IF(BD107="R.RESIDUAL
24","R. RESIDUAL"," ")))))</f>
        <v xml:space="preserve"> </v>
      </c>
      <c r="BN108" s="234"/>
      <c r="BO108" s="968"/>
      <c r="BP108" s="855"/>
      <c r="BQ108" s="887"/>
      <c r="BR108" s="887"/>
      <c r="BS108" s="859"/>
      <c r="BT108" s="862"/>
      <c r="BU108" s="309"/>
      <c r="BV108" s="846"/>
      <c r="BW108" s="859"/>
      <c r="BX108" s="831"/>
      <c r="BY108" s="229"/>
      <c r="BZ108" s="816"/>
      <c r="CA108" s="819"/>
      <c r="CB108" s="822"/>
      <c r="CC108" s="819"/>
      <c r="CD108" s="793"/>
      <c r="CE108" s="793"/>
      <c r="CF108" s="793"/>
      <c r="CG108" s="793"/>
      <c r="CH108" s="793"/>
      <c r="CI108" s="793"/>
      <c r="CJ108" s="793"/>
      <c r="CK108" s="793"/>
      <c r="CL108" s="793"/>
      <c r="CM108" s="793"/>
      <c r="CN108" s="793"/>
      <c r="CO108" s="793"/>
      <c r="CP108" s="793"/>
      <c r="CQ108" s="793"/>
      <c r="CR108" s="793"/>
      <c r="CS108" s="793"/>
      <c r="CT108" s="796"/>
      <c r="CU108" s="248"/>
      <c r="CV108" s="816"/>
      <c r="CW108" s="819"/>
      <c r="CX108" s="822"/>
      <c r="CY108" s="819"/>
      <c r="CZ108" s="826"/>
      <c r="DA108" s="827"/>
      <c r="DB108" s="826"/>
      <c r="DC108" s="827"/>
      <c r="DD108" s="790"/>
      <c r="DE108" s="790"/>
      <c r="DF108" s="790"/>
      <c r="DG108" s="793"/>
      <c r="DH108" s="790"/>
      <c r="DI108" s="790"/>
      <c r="DJ108" s="790"/>
      <c r="DK108" s="793"/>
      <c r="DL108" s="790"/>
      <c r="DM108" s="790"/>
      <c r="DN108" s="790"/>
      <c r="DO108" s="793"/>
      <c r="DP108" s="790"/>
      <c r="DQ108" s="790"/>
      <c r="DR108" s="790"/>
      <c r="DS108" s="790"/>
      <c r="DT108" s="796"/>
      <c r="DU108" s="245"/>
      <c r="DV108" s="799"/>
      <c r="DW108" s="802"/>
      <c r="DX108" s="799"/>
      <c r="DY108" s="805"/>
    </row>
    <row r="109" spans="2:129" ht="48.75" customHeight="1">
      <c r="B109" s="946"/>
      <c r="C109" s="924"/>
      <c r="D109" s="927"/>
      <c r="E109" s="1800"/>
      <c r="F109" s="931"/>
      <c r="G109" s="1800"/>
      <c r="H109" s="1800"/>
      <c r="I109" s="1800"/>
      <c r="J109" s="410"/>
      <c r="K109" s="909"/>
      <c r="L109" s="1801"/>
      <c r="M109" s="918"/>
      <c r="N109" s="1800"/>
      <c r="O109" s="1802"/>
      <c r="P109" s="228"/>
      <c r="Q109" s="1803"/>
      <c r="R109" s="1800"/>
      <c r="S109" s="1800"/>
      <c r="T109" s="1800"/>
      <c r="U109" s="1800"/>
      <c r="V109" s="1802"/>
      <c r="W109" s="228"/>
      <c r="X109" s="414"/>
      <c r="Y109" s="415"/>
      <c r="Z109" s="415"/>
      <c r="AA109" s="807"/>
      <c r="AB109" s="808"/>
      <c r="AC109" s="807"/>
      <c r="AD109" s="808"/>
      <c r="AE109" s="807"/>
      <c r="AF109" s="808"/>
      <c r="AG109" s="807"/>
      <c r="AH109" s="808"/>
      <c r="AI109" s="807"/>
      <c r="AJ109" s="808"/>
      <c r="AK109" s="323">
        <f t="shared" ref="AK109:AK111" si="394">AA109+AC109+AE109+AG109+AI109</f>
        <v>0</v>
      </c>
      <c r="AL109" s="315"/>
      <c r="AM109" s="320">
        <v>0.33800000000000002</v>
      </c>
      <c r="AN109" s="809"/>
      <c r="AO109" s="810"/>
      <c r="AP109" s="813"/>
      <c r="AQ109" s="814"/>
      <c r="AR109" s="809"/>
      <c r="AS109" s="810"/>
      <c r="AT109" s="420"/>
      <c r="AU109" s="408"/>
      <c r="AV109" s="426"/>
      <c r="AW109" s="427"/>
      <c r="AX109" s="428"/>
      <c r="AY109" s="230"/>
      <c r="AZ109" s="879"/>
      <c r="BA109" s="837"/>
      <c r="BB109" s="834"/>
      <c r="BC109" s="837"/>
      <c r="BD109" s="840"/>
      <c r="BE109" s="843"/>
      <c r="BG109" s="490"/>
      <c r="BH109" s="312">
        <v>0.60000000000000009</v>
      </c>
      <c r="BI109" s="235" t="str">
        <f t="shared" ref="BI109" si="395">IF(ISERROR(IF(V107="R.INHERENTE
3","R. INHERENTE",(IF(BD107="R.RESIDUAL
3","R. RESIDUAL"," ")))),"",(IF(V107="R.INHERENTE
3","R. INHERENTE",(IF(BD107="R.RESIDUAL
3","R. RESIDUAL"," ")))))</f>
        <v xml:space="preserve"> </v>
      </c>
      <c r="BJ109" s="236" t="str">
        <f t="shared" ref="BJ109" si="396">IF(ISERROR(IF(V107="R.INHERENTE
8","R. INHERENTE",(IF(BD107="R.RESIDUAL
8","R. RESIDUAL"," ")))),"",(IF(V107="R.INHERENTE
8","R. INHERENTE",(IF(BD107="R.RESIDUAL
8","R. RESIDUAL"," ")))))</f>
        <v>R. INHERENTE</v>
      </c>
      <c r="BK109" s="236" t="str">
        <f t="shared" ref="BK109" si="397">IF(ISERROR(IF(V107="R.INHERENTE
13","R. INHERENTE",(IF(BD107="R.RESIDUAL
13","R. RESIDUAL"," ")))),"",(IF(V107="R.INHERENTE
13","R. INHERENTE",(IF(BD107="R.RESIDUAL
13","R. RESIDUAL"," ")))))</f>
        <v xml:space="preserve"> </v>
      </c>
      <c r="BL109" s="237" t="str">
        <f t="shared" ref="BL109" si="398">IF(ISERROR(IF(V107="R.INHERENTE
18","R. INHERENTE",(IF(BD107="R.RESIDUAL
18","R. RESIDUAL"," ")))),"",(IF(V107="R.INHERENTE
18","R. INHERENTE",(IF(BD107="R.RESIDUAL
18","R. RESIDUAL"," ")))))</f>
        <v xml:space="preserve"> </v>
      </c>
      <c r="BM109" s="238" t="str">
        <f t="shared" ref="BM109" si="399">IF(ISERROR(IF(V107="R.INHERENTE
23","R. INHERENTE",(IF(BD107="R.RESIDUAL
23","R. RESIDUAL"," ")))),"",(IF(V107="R.INHERENTE
23","R. INHERENTE",(IF(BD107="R.RESIDUAL
23","R. RESIDUAL"," ")))))</f>
        <v xml:space="preserve"> </v>
      </c>
      <c r="BN109" s="234"/>
      <c r="BO109" s="968"/>
      <c r="BP109" s="855"/>
      <c r="BQ109" s="887"/>
      <c r="BR109" s="887"/>
      <c r="BS109" s="859"/>
      <c r="BT109" s="862"/>
      <c r="BU109" s="309"/>
      <c r="BV109" s="846"/>
      <c r="BW109" s="859"/>
      <c r="BX109" s="831"/>
      <c r="BY109" s="229"/>
      <c r="BZ109" s="816"/>
      <c r="CA109" s="819"/>
      <c r="CB109" s="822"/>
      <c r="CC109" s="819"/>
      <c r="CD109" s="793"/>
      <c r="CE109" s="793"/>
      <c r="CF109" s="793"/>
      <c r="CG109" s="793"/>
      <c r="CH109" s="793"/>
      <c r="CI109" s="793"/>
      <c r="CJ109" s="793"/>
      <c r="CK109" s="793"/>
      <c r="CL109" s="793"/>
      <c r="CM109" s="793"/>
      <c r="CN109" s="793"/>
      <c r="CO109" s="793"/>
      <c r="CP109" s="793"/>
      <c r="CQ109" s="793"/>
      <c r="CR109" s="793"/>
      <c r="CS109" s="793"/>
      <c r="CT109" s="796"/>
      <c r="CU109" s="248"/>
      <c r="CV109" s="816"/>
      <c r="CW109" s="819"/>
      <c r="CX109" s="822"/>
      <c r="CY109" s="819"/>
      <c r="CZ109" s="826"/>
      <c r="DA109" s="827"/>
      <c r="DB109" s="826"/>
      <c r="DC109" s="827"/>
      <c r="DD109" s="790"/>
      <c r="DE109" s="790"/>
      <c r="DF109" s="790"/>
      <c r="DG109" s="793"/>
      <c r="DH109" s="790"/>
      <c r="DI109" s="790"/>
      <c r="DJ109" s="790"/>
      <c r="DK109" s="793"/>
      <c r="DL109" s="790"/>
      <c r="DM109" s="790"/>
      <c r="DN109" s="790"/>
      <c r="DO109" s="793"/>
      <c r="DP109" s="790"/>
      <c r="DQ109" s="790"/>
      <c r="DR109" s="790"/>
      <c r="DS109" s="790"/>
      <c r="DT109" s="796"/>
      <c r="DU109" s="245"/>
      <c r="DV109" s="799"/>
      <c r="DW109" s="802"/>
      <c r="DX109" s="799"/>
      <c r="DY109" s="805"/>
    </row>
    <row r="110" spans="2:129" ht="48.75" customHeight="1">
      <c r="B110" s="946"/>
      <c r="C110" s="924"/>
      <c r="D110" s="927"/>
      <c r="E110" s="1800"/>
      <c r="F110" s="931"/>
      <c r="G110" s="1800"/>
      <c r="H110" s="1800"/>
      <c r="I110" s="1800"/>
      <c r="J110" s="410"/>
      <c r="K110" s="909"/>
      <c r="L110" s="1801"/>
      <c r="M110" s="918"/>
      <c r="N110" s="1800"/>
      <c r="O110" s="1802"/>
      <c r="P110" s="228"/>
      <c r="Q110" s="1803"/>
      <c r="R110" s="1800"/>
      <c r="S110" s="1800"/>
      <c r="T110" s="1800"/>
      <c r="U110" s="1800"/>
      <c r="V110" s="1802"/>
      <c r="W110" s="228"/>
      <c r="X110" s="416"/>
      <c r="Y110" s="415"/>
      <c r="Z110" s="415"/>
      <c r="AA110" s="807"/>
      <c r="AB110" s="808"/>
      <c r="AC110" s="807"/>
      <c r="AD110" s="808"/>
      <c r="AE110" s="807"/>
      <c r="AF110" s="808"/>
      <c r="AG110" s="807"/>
      <c r="AH110" s="808"/>
      <c r="AI110" s="807"/>
      <c r="AJ110" s="808"/>
      <c r="AK110" s="323">
        <f t="shared" si="394"/>
        <v>0</v>
      </c>
      <c r="AL110" s="315"/>
      <c r="AM110" s="316"/>
      <c r="AN110" s="809"/>
      <c r="AO110" s="810"/>
      <c r="AP110" s="813"/>
      <c r="AQ110" s="814"/>
      <c r="AR110" s="809"/>
      <c r="AS110" s="810"/>
      <c r="AT110" s="420"/>
      <c r="AU110" s="408"/>
      <c r="AV110" s="426"/>
      <c r="AW110" s="427"/>
      <c r="AX110" s="428"/>
      <c r="AY110" s="230"/>
      <c r="AZ110" s="879"/>
      <c r="BA110" s="837"/>
      <c r="BB110" s="834"/>
      <c r="BC110" s="837"/>
      <c r="BD110" s="840"/>
      <c r="BE110" s="843"/>
      <c r="BG110" s="490"/>
      <c r="BH110" s="312">
        <v>0.4</v>
      </c>
      <c r="BI110" s="239" t="str">
        <f t="shared" ref="BI110" si="400">IF(ISERROR(IF(V107="R.INHERENTE
2","R. INHERENTE",(IF(BD107="R.RESIDUAL
2","R. RESIDUAL"," ")))),"",(IF(V107="R.INHERENTE
2","R. INHERENTE",(IF(BD107="R.RESIDUAL
2","R. RESIDUAL"," ")))))</f>
        <v xml:space="preserve"> </v>
      </c>
      <c r="BJ110" s="236" t="str">
        <f t="shared" ref="BJ110" si="401">IF(ISERROR(IF(V107="R.INHERENTE
7","R. INHERENTE",(IF(BD107="R.RESIDUAL
7","R. RESIDUAL"," ")))),"",(IF(V107="R.INHERENTE
7","R. INHERENTE",(IF(BD107="R.RESIDUAL
7","R. RESIDUAL"," ")))))</f>
        <v>R. RESIDUAL</v>
      </c>
      <c r="BK110" s="236" t="str">
        <f t="shared" ref="BK110" si="402">IF(ISERROR(IF(V107="R.INHERENTE
12","R. INHERENTE",(IF(BD107="R.RESIDUAL
12","R. RESIDUAL"," ")))),"",(IF(V107="R.INHERENTE
12","R. INHERENTE",(IF(BD107="R.RESIDUAL
12","R. RESIDUAL"," ")))))</f>
        <v xml:space="preserve"> </v>
      </c>
      <c r="BL110" s="237" t="str">
        <f t="shared" ref="BL110" si="403">IF(ISERROR(IF(V107="R.INHERENTE
17","R. INHERENTE",(IF(BD107="R.RESIDUAL
17","R. RESIDUAL"," ")))),"",(IF(V107="R.INHERENTE
17","R. INHERENTE",(IF(BD107="R.RESIDUAL
17","R. RESIDUAL"," ")))))</f>
        <v xml:space="preserve"> </v>
      </c>
      <c r="BM110" s="238" t="str">
        <f t="shared" ref="BM110" si="404">IF(ISERROR(IF(V107="R.INHERENTE
22","R. INHERENTE",(IF(BD107="R.RESIDUAL
22","R. RESIDUAL"," ")))),"",(IF(V107="R.INHERENTE
22","R. INHERENTE",(IF(BD107="R.RESIDUAL
22","R. RESIDUAL"," ")))))</f>
        <v xml:space="preserve"> </v>
      </c>
      <c r="BN110" s="234"/>
      <c r="BO110" s="968"/>
      <c r="BP110" s="855"/>
      <c r="BQ110" s="887"/>
      <c r="BR110" s="887"/>
      <c r="BS110" s="859"/>
      <c r="BT110" s="862"/>
      <c r="BU110" s="309"/>
      <c r="BV110" s="846"/>
      <c r="BW110" s="859"/>
      <c r="BX110" s="831"/>
      <c r="BY110" s="229"/>
      <c r="BZ110" s="816"/>
      <c r="CA110" s="819"/>
      <c r="CB110" s="822"/>
      <c r="CC110" s="819"/>
      <c r="CD110" s="793"/>
      <c r="CE110" s="793"/>
      <c r="CF110" s="793"/>
      <c r="CG110" s="793"/>
      <c r="CH110" s="793"/>
      <c r="CI110" s="793"/>
      <c r="CJ110" s="793"/>
      <c r="CK110" s="793"/>
      <c r="CL110" s="793"/>
      <c r="CM110" s="793"/>
      <c r="CN110" s="793"/>
      <c r="CO110" s="793"/>
      <c r="CP110" s="793"/>
      <c r="CQ110" s="793"/>
      <c r="CR110" s="793"/>
      <c r="CS110" s="793"/>
      <c r="CT110" s="796"/>
      <c r="CU110" s="248"/>
      <c r="CV110" s="816"/>
      <c r="CW110" s="819"/>
      <c r="CX110" s="822"/>
      <c r="CY110" s="819"/>
      <c r="CZ110" s="826"/>
      <c r="DA110" s="827"/>
      <c r="DB110" s="826"/>
      <c r="DC110" s="827"/>
      <c r="DD110" s="790"/>
      <c r="DE110" s="790"/>
      <c r="DF110" s="790"/>
      <c r="DG110" s="793"/>
      <c r="DH110" s="790"/>
      <c r="DI110" s="790"/>
      <c r="DJ110" s="790"/>
      <c r="DK110" s="793"/>
      <c r="DL110" s="790"/>
      <c r="DM110" s="790"/>
      <c r="DN110" s="790"/>
      <c r="DO110" s="793"/>
      <c r="DP110" s="790"/>
      <c r="DQ110" s="790"/>
      <c r="DR110" s="790"/>
      <c r="DS110" s="790"/>
      <c r="DT110" s="796"/>
      <c r="DU110" s="245"/>
      <c r="DV110" s="799"/>
      <c r="DW110" s="802"/>
      <c r="DX110" s="799"/>
      <c r="DY110" s="805"/>
    </row>
    <row r="111" spans="2:129" ht="48.75" customHeight="1">
      <c r="B111" s="947"/>
      <c r="C111" s="925"/>
      <c r="D111" s="928"/>
      <c r="E111" s="1805"/>
      <c r="F111" s="932"/>
      <c r="G111" s="1805"/>
      <c r="H111" s="1805"/>
      <c r="I111" s="1805"/>
      <c r="J111" s="411"/>
      <c r="K111" s="910"/>
      <c r="L111" s="1806"/>
      <c r="M111" s="919"/>
      <c r="N111" s="1805"/>
      <c r="O111" s="1807"/>
      <c r="P111" s="228"/>
      <c r="Q111" s="1808"/>
      <c r="R111" s="1805"/>
      <c r="S111" s="1805"/>
      <c r="T111" s="1805"/>
      <c r="U111" s="1805"/>
      <c r="V111" s="1807"/>
      <c r="W111" s="228"/>
      <c r="X111" s="417"/>
      <c r="Y111" s="418"/>
      <c r="Z111" s="418"/>
      <c r="AA111" s="848"/>
      <c r="AB111" s="849"/>
      <c r="AC111" s="848"/>
      <c r="AD111" s="849"/>
      <c r="AE111" s="848"/>
      <c r="AF111" s="849"/>
      <c r="AG111" s="848"/>
      <c r="AH111" s="849"/>
      <c r="AI111" s="848"/>
      <c r="AJ111" s="849"/>
      <c r="AK111" s="324">
        <f t="shared" si="394"/>
        <v>0</v>
      </c>
      <c r="AL111" s="317"/>
      <c r="AM111" s="318"/>
      <c r="AN111" s="850"/>
      <c r="AO111" s="851"/>
      <c r="AP111" s="852"/>
      <c r="AQ111" s="853"/>
      <c r="AR111" s="850"/>
      <c r="AS111" s="851"/>
      <c r="AT111" s="421"/>
      <c r="AU111" s="422"/>
      <c r="AV111" s="429"/>
      <c r="AW111" s="430"/>
      <c r="AX111" s="431"/>
      <c r="AY111" s="230"/>
      <c r="AZ111" s="880"/>
      <c r="BA111" s="838"/>
      <c r="BB111" s="835"/>
      <c r="BC111" s="838"/>
      <c r="BD111" s="841"/>
      <c r="BE111" s="844"/>
      <c r="BG111" s="490"/>
      <c r="BH111" s="313">
        <v>0.2</v>
      </c>
      <c r="BI111" s="240" t="str">
        <f t="shared" ref="BI111" si="405">IF(ISERROR(IF(V107="R.INHERENTE
1","R. INHERENTE",(IF(BD107="R.RESIDUAL
1","R. RESIDUAL"," ")))),"",(IF(V107="R.INHERENTE
1","R. INHERENTE",(IF(BD107="R.RESIDUAL
1","R. RESIDUAL"," ")))))</f>
        <v xml:space="preserve"> </v>
      </c>
      <c r="BJ111" s="241" t="str">
        <f t="shared" ref="BJ111" si="406">IF(ISERROR(IF(V107="R.INHERENTE
6","R. INHERENTE",(IF(BD107="R.RESIDUAL
6","R. RESIDUAL"," ")))),"",(IF(V107="R.INHERENTE
6","R. INHERENTE",(IF(BD107="R.RESIDUAL
6","R. RESIDUAL"," ")))))</f>
        <v xml:space="preserve"> </v>
      </c>
      <c r="BK111" s="242" t="str">
        <f t="shared" ref="BK111" si="407">IF(ISERROR(IF(V107="R.INHERENTE
11","R. INHERENTE",(IF(BD107="R.RESIDUAL
11","R. RESIDUAL"," ")))),"",(IF(V107="R.INHERENTE
11","R. INHERENTE",(IF(BD107="R.RESIDUAL
11","R. RESIDUAL"," ")))))</f>
        <v xml:space="preserve"> </v>
      </c>
      <c r="BL111" s="243" t="str">
        <f t="shared" ref="BL111" si="408">IF(ISERROR(IF(V107="R.INHERENTE
16","R. INHERENTE",(IF(BD107="R.RESIDUAL
16","R. RESIDUAL"," ")))),"",(IF(V107="R.INHERENTE
16","R. INHERENTE",(IF(BD107="R.RESIDUAL
16","R. RESIDUAL"," ")))))</f>
        <v xml:space="preserve"> </v>
      </c>
      <c r="BM111" s="244" t="str">
        <f t="shared" ref="BM111" si="409">IF(ISERROR(IF(V107="R.INHERENTE
21","R. INHERENTE",(IF(BD107="R.RESIDUAL
21","R. RESIDUAL"," ")))),"",(IF(V107="R.INHERENTE
21","R. INHERENTE",(IF(BD107="R.RESIDUAL
21","R. RESIDUAL"," ")))))</f>
        <v xml:space="preserve"> </v>
      </c>
      <c r="BN111" s="234"/>
      <c r="BO111" s="969"/>
      <c r="BP111" s="856"/>
      <c r="BQ111" s="888"/>
      <c r="BR111" s="888"/>
      <c r="BS111" s="860"/>
      <c r="BT111" s="863"/>
      <c r="BU111" s="309"/>
      <c r="BV111" s="847"/>
      <c r="BW111" s="860"/>
      <c r="BX111" s="832"/>
      <c r="BY111" s="229"/>
      <c r="BZ111" s="817"/>
      <c r="CA111" s="820"/>
      <c r="CB111" s="823"/>
      <c r="CC111" s="820"/>
      <c r="CD111" s="794"/>
      <c r="CE111" s="794"/>
      <c r="CF111" s="794"/>
      <c r="CG111" s="794"/>
      <c r="CH111" s="794"/>
      <c r="CI111" s="794"/>
      <c r="CJ111" s="794"/>
      <c r="CK111" s="794"/>
      <c r="CL111" s="794"/>
      <c r="CM111" s="794"/>
      <c r="CN111" s="794"/>
      <c r="CO111" s="794"/>
      <c r="CP111" s="794"/>
      <c r="CQ111" s="794"/>
      <c r="CR111" s="794"/>
      <c r="CS111" s="794"/>
      <c r="CT111" s="797"/>
      <c r="CU111" s="248"/>
      <c r="CV111" s="817"/>
      <c r="CW111" s="820"/>
      <c r="CX111" s="823"/>
      <c r="CY111" s="820"/>
      <c r="CZ111" s="828"/>
      <c r="DA111" s="829"/>
      <c r="DB111" s="828"/>
      <c r="DC111" s="829"/>
      <c r="DD111" s="791"/>
      <c r="DE111" s="791"/>
      <c r="DF111" s="791"/>
      <c r="DG111" s="794"/>
      <c r="DH111" s="791"/>
      <c r="DI111" s="791"/>
      <c r="DJ111" s="791"/>
      <c r="DK111" s="794"/>
      <c r="DL111" s="791"/>
      <c r="DM111" s="791"/>
      <c r="DN111" s="791"/>
      <c r="DO111" s="794"/>
      <c r="DP111" s="791"/>
      <c r="DQ111" s="791"/>
      <c r="DR111" s="791"/>
      <c r="DS111" s="791"/>
      <c r="DT111" s="797"/>
      <c r="DU111" s="245"/>
      <c r="DV111" s="800"/>
      <c r="DW111" s="803"/>
      <c r="DX111" s="800"/>
      <c r="DY111" s="806"/>
    </row>
    <row r="112" spans="2:129" ht="18" customHeight="1">
      <c r="BI112" s="321">
        <v>0.2</v>
      </c>
      <c r="BJ112" s="322">
        <v>0.4</v>
      </c>
      <c r="BK112" s="322">
        <v>0.60000000000000009</v>
      </c>
      <c r="BL112" s="322">
        <v>0.8</v>
      </c>
      <c r="BM112" s="322">
        <v>1</v>
      </c>
    </row>
    <row r="113" spans="2:129" ht="48.75" customHeight="1">
      <c r="B113" s="945" t="s">
        <v>584</v>
      </c>
      <c r="C113" s="923">
        <v>17</v>
      </c>
      <c r="D113" s="926" t="s">
        <v>891</v>
      </c>
      <c r="E113" s="929" t="s">
        <v>843</v>
      </c>
      <c r="F113" s="930" t="s">
        <v>587</v>
      </c>
      <c r="G113" s="907" t="s">
        <v>588</v>
      </c>
      <c r="H113" s="948" t="s">
        <v>673</v>
      </c>
      <c r="I113" s="949" t="s">
        <v>892</v>
      </c>
      <c r="J113" s="409" t="s">
        <v>893</v>
      </c>
      <c r="K113" s="908" t="s">
        <v>894</v>
      </c>
      <c r="L113" s="950" t="str">
        <f>IF(H113="","",(CONCATENATE("Posibilidad de afectación ",H113," ",I113," ",J113," ",J114," ",J115," ",J116," ",J117)))</f>
        <v xml:space="preserve">Posibilidad de afectación reputacional por brindar información desactualizada e inexacta al usuario por parte de los informadores, debido a insuficiente conocimiento sobre portafolio de servicios contratados y normatividad vigente del sector salud y deficiente flujo de comunicación sobre novedades en la prestación de servicios asistenciales y administrativos.   </v>
      </c>
      <c r="M113" s="917" t="s">
        <v>593</v>
      </c>
      <c r="N113" s="951" t="s">
        <v>594</v>
      </c>
      <c r="O113" s="864" t="s">
        <v>595</v>
      </c>
      <c r="P113" s="228"/>
      <c r="Q113" s="865" t="s">
        <v>630</v>
      </c>
      <c r="R113" s="866">
        <f>IF(ISERROR(VLOOKUP($Q113,Listas!$E$20:$F$24,2,FALSE)),"",(VLOOKUP($Q113,Listas!$E$20:$F$24,2,FALSE)))</f>
        <v>1</v>
      </c>
      <c r="S113" s="867" t="str">
        <f>IF(ISERROR(VLOOKUP($R113,Listas!$E$3:$F$7,2,FALSE)),"",(VLOOKUP($R113,Listas!$E$3:$F$7,2,FALSE)))</f>
        <v xml:space="preserve">MUY ALTA </v>
      </c>
      <c r="T113" s="868" t="s">
        <v>847</v>
      </c>
      <c r="U113" s="867">
        <f>IF(ISERROR(VLOOKUP($T113,Listas!$E$28:$F$35,2,FALSE)),"",(VLOOKUP($T113,Listas!$E$28:$F$35,2,FALSE)))</f>
        <v>0.6</v>
      </c>
      <c r="V113" s="869" t="str">
        <f t="shared" ref="V113" si="410">IF(R113="","",(CONCATENATE("R.INHERENTE
",(IF(AND($R113=0.2,$U113=0.2),1,(IF(AND($R113=0.2,$U113=0.4),6,(IF(AND($R113=0.2,$U113=0.6),11,(IF(AND($R113=0.2,$U113=0.8),16,(IF(AND($R113=0.2,$U113=1),21,(IF(AND($R113=0.4,$U113=0.2),2,(IF(AND($R113=0.4,$U113=0.4),7,(IF(AND($R113=0.4,$U113=0.6),12,(IF(AND($R113=0.4,$U113=0.8),17,(IF(AND($R113=0.4,$U113=1),22,(IF(AND($R113=0.6,$U113=0.2),3,(IF(AND($R113=0.6,$U113=0.4),8,(IF(AND($R113=0.6,$U113=0.6),13,(IF(AND($R113=0.6,$U113=0.8),18,(IF(AND($R113=0.6,$U113=1),23,(IF(AND($R113=0.8,$U113=0.2),4,(IF(AND($R113=0.8,$U113=0.4),9,(IF(AND($R113=0.8,$U113=0.6),14,(IF(AND($R113=0.8,$U113=0.8),19,(IF(AND($R113=0.8,$U113=1),24,(IF(AND($R113=1,$U113=0.2),5,(IF(AND($R113=1,$U113=0.4),10,(IF(AND($R113=1,$U113=0.6),15,(IF(AND($R113=1,$U113=0.8),20,(IF(AND($R113=1,$U113=1),25,"")))))))))))))))))))))))))))))))))))))))))))))))))))))</f>
        <v>R.INHERENTE
15</v>
      </c>
      <c r="W113" s="228">
        <f>+VLOOKUP($V113,Listas!$D$112:$E$136,2,FALSE)</f>
        <v>15</v>
      </c>
      <c r="X113" s="412" t="s">
        <v>895</v>
      </c>
      <c r="Y113" s="413" t="s">
        <v>599</v>
      </c>
      <c r="Z113" s="413"/>
      <c r="AA113" s="870">
        <v>25</v>
      </c>
      <c r="AB113" s="871"/>
      <c r="AC113" s="870"/>
      <c r="AD113" s="871"/>
      <c r="AE113" s="870"/>
      <c r="AF113" s="871"/>
      <c r="AG113" s="870"/>
      <c r="AH113" s="871"/>
      <c r="AI113" s="870">
        <v>15</v>
      </c>
      <c r="AJ113" s="871"/>
      <c r="AK113" s="340">
        <f t="shared" ref="AK113:AK117" si="411">AA113+AC113+AE113+AG113+AI113</f>
        <v>40</v>
      </c>
      <c r="AL113" s="319">
        <v>0.6</v>
      </c>
      <c r="AM113" s="320"/>
      <c r="AN113" s="906" t="s">
        <v>562</v>
      </c>
      <c r="AO113" s="906"/>
      <c r="AP113" s="907" t="s">
        <v>600</v>
      </c>
      <c r="AQ113" s="907"/>
      <c r="AR113" s="906" t="s">
        <v>562</v>
      </c>
      <c r="AS113" s="906"/>
      <c r="AT113" s="419" t="s">
        <v>896</v>
      </c>
      <c r="AU113" s="407" t="s">
        <v>633</v>
      </c>
      <c r="AV113" s="423" t="s">
        <v>897</v>
      </c>
      <c r="AW113" s="424" t="s">
        <v>898</v>
      </c>
      <c r="AX113" s="425" t="s">
        <v>899</v>
      </c>
      <c r="AY113" s="247">
        <f t="shared" ref="AY113" si="412">+(IF(AND($AZ113&gt;0,$AZ113&lt;=0.2),0.2,(IF(AND($AZ113&gt;0.2,$AZ113&lt;=0.4),0.4,(IF(AND($AZ113&gt;0.4,$AZ113&lt;=0.6),0.6,(IF(AND($AZ113&gt;0.6,$AZ113&lt;=0.8),0.8,(IF($AZ113&gt;0.8,1,""))))))))))</f>
        <v>0.4</v>
      </c>
      <c r="AZ113" s="878">
        <f t="shared" ref="AZ113" si="413">+MIN(AL113:AL117)</f>
        <v>0.36</v>
      </c>
      <c r="BA113" s="836" t="str">
        <f t="shared" ref="BA113" si="414">+(IF($AY113=0.2,"MUY BAJA",(IF($AY113=0.4,"BAJA",(IF($AY113=0.6,"MEDIA",(IF($AY113=0.8,"ALTA",(IF($AY113=1,"MUY ALTA",""))))))))))</f>
        <v>BAJA</v>
      </c>
      <c r="BB113" s="833">
        <f t="shared" ref="BB113" si="415">+MIN(AM113:AM117)</f>
        <v>0.6</v>
      </c>
      <c r="BC113" s="836" t="str">
        <f t="shared" ref="BC113" si="416">+(IF($BF113=0.2,"MUY BAJA",(IF($BF113=0.4,"BAJA",(IF($BF113=0.6,"MEDIA",(IF($BF113=0.8,"ALTA",(IF($BF113=1,"MUY ALTA",""))))))))))</f>
        <v>MEDIA</v>
      </c>
      <c r="BD113" s="839" t="str">
        <f t="shared" ref="BD113" si="417">IF($AY113="","",(CONCATENATE("R.RESIDUAL
",(IF(AND($AY113=0.2,$BF113=0.2),1,(IF(AND($AY113=0.2,$BF113=0.4),6,(IF(AND($AY113=0.2,$BF113=0.6),11,(IF(AND($AY113=0.2,$BF113=0.8),16,(IF(AND($AY113=0.2,$BF113=1),21,(IF(AND($AY113=0.4,$BF113=0.2),2,(IF(AND($AY113=0.4,$BF113=0.4),7,(IF(AND($AY113=0.4,$BF113=0.6),12,(IF(AND($AY113=0.4,$BF113=0.8),17,(IF(AND($AY113=0.4,$BF113=1),22,(IF(AND($AY113=0.6,$BF113=0.2),3,(IF(AND($AY113=0.6,$BF113=0.4),8,(IF(AND($AY113=0.6,$BF113=0.6),13,(IF(AND($AY113=0.6,$BF113=0.8),18,(IF(AND($AY113=0.6,$BF113=1),23,(IF(AND($AY113=0.8,$BF113=0.2),4,(IF(AND($AY113=0.8,$BF113=0.4),9,(IF(AND($AY113=0.8,$BF113=0.6),14,(IF(AND($AY113=0.8,$BF113=0.8),19,(IF(AND($AY113=0.8,$BF113=1),24,(IF(AND($AY113=1,$BF113=0.2),5,(IF(AND($AY113=1,$BF113=0.4),10,(IF(AND($AY113=1,$BF113=0.6),15,(IF(AND($AY113=1,$BF113=0.8),20,(IF(AND($AY113=1,$BF113=1),25,"")))))))))))))))))))))))))))))))))))))))))))))))))))))</f>
        <v>R.RESIDUAL
12</v>
      </c>
      <c r="BE113" s="842" t="s">
        <v>606</v>
      </c>
      <c r="BF113" s="247">
        <f t="shared" ref="BF113" si="418">+(IF(AND($BB113&gt;0,$BB113&lt;=0.2),0.2,(IF(AND($BB113&gt;0.2,$BB113&lt;=0.4),0.4,(IF(AND($BB113&gt;0.4,$BB113&lt;=0.6),0.6,(IF(AND($BB113&gt;0.6,$BB113&lt;=0.8),0.8,(IF($BB113&gt;0.8,1,""))))))))))</f>
        <v>0.6</v>
      </c>
      <c r="BG113" s="230">
        <f>+VLOOKUP($BD113,Listas!$F$112:$G$136,2,FALSE)</f>
        <v>12</v>
      </c>
      <c r="BH113" s="312">
        <v>1</v>
      </c>
      <c r="BI113" s="231" t="str">
        <f t="shared" ref="BI113" si="419">IF(ISERROR(IF(V113="R.INHERENTE
5","R. INHERENTE",(IF(BD113="R.RESIDUAL
5","R. RESIDUAL"," ")))),"",(IF(V113="R.INHERENTE
5","R. INHERENTE",(IF(BD113="R.RESIDUAL
5","R. RESIDUAL"," ")))))</f>
        <v xml:space="preserve"> </v>
      </c>
      <c r="BJ113" s="232" t="str">
        <f t="shared" ref="BJ113" si="420">IF(ISERROR(IF(V113="R.INHERENTE
10","R. INHERENTE",(IF(BD113="R.RESIDUAL
10","R. RESIDUAL"," ")))),"",(IF(V113="R.INHERENTE
10","R. INHERENTE",(IF(BD113="R.RESIDUAL
10","R. RESIDUAL"," ")))))</f>
        <v xml:space="preserve"> </v>
      </c>
      <c r="BK113" s="232" t="str">
        <f t="shared" ref="BK113" si="421">IF(ISERROR(IF(V113="R.INHERENTE
15","R. INHERENTE",(IF(BD113="R.RESIDUAL
15","R. RESIDUAL"," ")))),"",(IF(V113="R.INHERENTE
15","R. INHERENTE",(IF(BD113="R.RESIDUAL
15","R. RESIDUAL"," ")))))</f>
        <v>R. INHERENTE</v>
      </c>
      <c r="BL113" s="232" t="str">
        <f t="shared" ref="BL113" si="422">IF(ISERROR(IF(V113="R.INHERENTE
20","R. INHERENTE",(IF(BD113="R.RESIDUAL
20","R. RESIDUAL"," ")))),"",(IF(V113="R.INHERENTE
20","R. INHERENTE",(IF(BD113="R.RESIDUAL
20","R. RESIDUAL"," ")))))</f>
        <v xml:space="preserve"> </v>
      </c>
      <c r="BM113" s="233" t="str">
        <f t="shared" ref="BM113" si="423">IF(ISERROR(IF(V113="R.INHERENTE
25","R. INHERENTE",(IF(BD113="R.RESIDUAL
25","R. RESIDUAL"," ")))),"",(IF(V113="R.INHERENTE
25","R. INHERENTE",(IF(BD113="R.RESIDUAL
25","R. RESIDUAL"," ")))))</f>
        <v xml:space="preserve"> </v>
      </c>
      <c r="BN113" s="234"/>
      <c r="BO113" s="845" t="s">
        <v>900</v>
      </c>
      <c r="BP113" s="854" t="s">
        <v>901</v>
      </c>
      <c r="BQ113" s="857">
        <v>46023</v>
      </c>
      <c r="BR113" s="857">
        <v>46357</v>
      </c>
      <c r="BS113" s="858" t="s">
        <v>609</v>
      </c>
      <c r="BT113" s="861" t="s">
        <v>610</v>
      </c>
      <c r="BU113" s="309"/>
      <c r="BV113" s="958" t="s">
        <v>902</v>
      </c>
      <c r="BW113" s="961" t="s">
        <v>898</v>
      </c>
      <c r="BX113" s="964" t="s">
        <v>899</v>
      </c>
      <c r="BY113" s="229"/>
      <c r="BZ113" s="815" t="s">
        <v>614</v>
      </c>
      <c r="CA113" s="818" t="s">
        <v>615</v>
      </c>
      <c r="CB113" s="821" t="s">
        <v>616</v>
      </c>
      <c r="CC113" s="818" t="s">
        <v>617</v>
      </c>
      <c r="CD113" s="792"/>
      <c r="CE113" s="792"/>
      <c r="CF113" s="792"/>
      <c r="CG113" s="792"/>
      <c r="CH113" s="792"/>
      <c r="CI113" s="792"/>
      <c r="CJ113" s="792"/>
      <c r="CK113" s="792"/>
      <c r="CL113" s="792"/>
      <c r="CM113" s="792"/>
      <c r="CN113" s="792"/>
      <c r="CO113" s="792"/>
      <c r="CP113" s="792"/>
      <c r="CQ113" s="792"/>
      <c r="CR113" s="792"/>
      <c r="CS113" s="792"/>
      <c r="CT113" s="795" t="s">
        <v>618</v>
      </c>
      <c r="CU113" s="248"/>
      <c r="CV113" s="815" t="s">
        <v>614</v>
      </c>
      <c r="CW113" s="818" t="s">
        <v>615</v>
      </c>
      <c r="CX113" s="821" t="s">
        <v>616</v>
      </c>
      <c r="CY113" s="818" t="s">
        <v>617</v>
      </c>
      <c r="CZ113" s="824"/>
      <c r="DA113" s="825"/>
      <c r="DB113" s="824"/>
      <c r="DC113" s="825"/>
      <c r="DD113" s="789"/>
      <c r="DE113" s="789"/>
      <c r="DF113" s="789"/>
      <c r="DG113" s="792"/>
      <c r="DH113" s="789"/>
      <c r="DI113" s="789"/>
      <c r="DJ113" s="789"/>
      <c r="DK113" s="792"/>
      <c r="DL113" s="789"/>
      <c r="DM113" s="789"/>
      <c r="DN113" s="789"/>
      <c r="DO113" s="792"/>
      <c r="DP113" s="789"/>
      <c r="DQ113" s="789"/>
      <c r="DR113" s="789"/>
      <c r="DS113" s="789"/>
      <c r="DT113" s="795" t="s">
        <v>619</v>
      </c>
      <c r="DU113" s="245"/>
      <c r="DV113" s="798"/>
      <c r="DW113" s="801"/>
      <c r="DX113" s="798"/>
      <c r="DY113" s="804"/>
    </row>
    <row r="114" spans="2:129" ht="48.75" customHeight="1">
      <c r="B114" s="946"/>
      <c r="C114" s="924"/>
      <c r="D114" s="927"/>
      <c r="E114" s="1800"/>
      <c r="F114" s="931"/>
      <c r="G114" s="1800"/>
      <c r="H114" s="1800"/>
      <c r="I114" s="1800"/>
      <c r="J114" s="410" t="s">
        <v>903</v>
      </c>
      <c r="K114" s="909"/>
      <c r="L114" s="1801"/>
      <c r="M114" s="918"/>
      <c r="N114" s="1800"/>
      <c r="O114" s="1802"/>
      <c r="P114" s="228"/>
      <c r="Q114" s="1803"/>
      <c r="R114" s="1800"/>
      <c r="S114" s="1800"/>
      <c r="T114" s="1800"/>
      <c r="U114" s="1800"/>
      <c r="V114" s="1802"/>
      <c r="W114" s="228"/>
      <c r="X114" s="414" t="s">
        <v>904</v>
      </c>
      <c r="Y114" s="415" t="s">
        <v>599</v>
      </c>
      <c r="Z114" s="415"/>
      <c r="AA114" s="807">
        <v>25</v>
      </c>
      <c r="AB114" s="808"/>
      <c r="AC114" s="807"/>
      <c r="AD114" s="808"/>
      <c r="AE114" s="807"/>
      <c r="AF114" s="808"/>
      <c r="AG114" s="807"/>
      <c r="AH114" s="808"/>
      <c r="AI114" s="807">
        <v>15</v>
      </c>
      <c r="AJ114" s="808"/>
      <c r="AK114" s="323">
        <f t="shared" si="411"/>
        <v>40</v>
      </c>
      <c r="AL114" s="315">
        <v>0.36</v>
      </c>
      <c r="AM114" s="316"/>
      <c r="AN114" s="809" t="s">
        <v>563</v>
      </c>
      <c r="AO114" s="810"/>
      <c r="AP114" s="813" t="s">
        <v>600</v>
      </c>
      <c r="AQ114" s="814"/>
      <c r="AR114" s="809" t="s">
        <v>562</v>
      </c>
      <c r="AS114" s="810"/>
      <c r="AT114" s="420" t="s">
        <v>905</v>
      </c>
      <c r="AU114" s="408" t="s">
        <v>633</v>
      </c>
      <c r="AV114" s="426" t="s">
        <v>906</v>
      </c>
      <c r="AW114" s="427" t="s">
        <v>898</v>
      </c>
      <c r="AX114" s="428" t="s">
        <v>899</v>
      </c>
      <c r="AY114" s="230"/>
      <c r="AZ114" s="879"/>
      <c r="BA114" s="837"/>
      <c r="BB114" s="834"/>
      <c r="BC114" s="837"/>
      <c r="BD114" s="840"/>
      <c r="BE114" s="843"/>
      <c r="BG114" s="490"/>
      <c r="BH114" s="312">
        <v>0.8</v>
      </c>
      <c r="BI114" s="235" t="str">
        <f t="shared" ref="BI114" si="424">IF(ISERROR(IF(V113="R.INHERENTE
4","R. INHERENTE",(IF(BD113="R.RESIDUAL
4","R. RESIDUAL"," ")))),"",(IF(V113="R.INHERENTE
4","R. INHERENTE",(IF(BD113="R.RESIDUAL
4","R. RESIDUAL"," ")))))</f>
        <v xml:space="preserve"> </v>
      </c>
      <c r="BJ114" s="236" t="str">
        <f t="shared" ref="BJ114" si="425">IF(ISERROR(IF(V113="R.INHERENTE
9","R. INHERENTE",(IF(BD113="R.RESIDUAL
9","R. RESIDUAL"," ")))),"",(IF(V113="R.INHERENTE
9","R. INHERENTE",(IF(BD113="R.RESIDUAL
9","R. RESIDUAL"," ")))))</f>
        <v xml:space="preserve"> </v>
      </c>
      <c r="BK114" s="237" t="str">
        <f t="shared" ref="BK114" si="426">IF(ISERROR(IF(V113="R.INHERENTE
14","R. INHERENTE",(IF(BD113="R.RESIDUAL
14","R. RESIDUAL"," ")))),"",(IF(V113="R.INHERENTE
14","R. INHERENTE",(IF(BD113="R.RESIDUAL
14","R. RESIDUAL"," ")))))</f>
        <v xml:space="preserve"> </v>
      </c>
      <c r="BL114" s="237" t="str">
        <f t="shared" ref="BL114" si="427">IF(ISERROR(IF(V113="R.INHERENTE
19","R. INHERENTE",(IF(BD113="R.RESIDUAL
19","R. RESIDUAL"," ")))),"",(IF(V113="R.INHERENTE
19","R. INHERENTE",(IF(BD113="R.RESIDUAL
19","R. RESIDUAL"," ")))))</f>
        <v xml:space="preserve"> </v>
      </c>
      <c r="BM114" s="238" t="str">
        <f t="shared" ref="BM114" si="428">IF(ISERROR(IF(V113="R.INHERENTE
24","R. INHERENTE",(IF(BD113="R.RESIDUAL
24","R. RESIDUAL"," ")))),"",(IF(V113="R.INHERENTE
24","R. INHERENTE",(IF(BD113="R.RESIDUAL
24","R. RESIDUAL"," ")))))</f>
        <v xml:space="preserve"> </v>
      </c>
      <c r="BN114" s="234"/>
      <c r="BO114" s="846"/>
      <c r="BP114" s="855"/>
      <c r="BQ114" s="855"/>
      <c r="BR114" s="855"/>
      <c r="BS114" s="859"/>
      <c r="BT114" s="862"/>
      <c r="BU114" s="309"/>
      <c r="BV114" s="959"/>
      <c r="BW114" s="962"/>
      <c r="BX114" s="965"/>
      <c r="BY114" s="229"/>
      <c r="BZ114" s="816"/>
      <c r="CA114" s="819"/>
      <c r="CB114" s="822"/>
      <c r="CC114" s="819"/>
      <c r="CD114" s="793"/>
      <c r="CE114" s="793"/>
      <c r="CF114" s="793"/>
      <c r="CG114" s="793"/>
      <c r="CH114" s="793"/>
      <c r="CI114" s="793"/>
      <c r="CJ114" s="793"/>
      <c r="CK114" s="793"/>
      <c r="CL114" s="793"/>
      <c r="CM114" s="793"/>
      <c r="CN114" s="793"/>
      <c r="CO114" s="793"/>
      <c r="CP114" s="793"/>
      <c r="CQ114" s="793"/>
      <c r="CR114" s="793"/>
      <c r="CS114" s="793"/>
      <c r="CT114" s="796"/>
      <c r="CU114" s="248"/>
      <c r="CV114" s="816"/>
      <c r="CW114" s="819"/>
      <c r="CX114" s="822"/>
      <c r="CY114" s="819"/>
      <c r="CZ114" s="826"/>
      <c r="DA114" s="827"/>
      <c r="DB114" s="826"/>
      <c r="DC114" s="827"/>
      <c r="DD114" s="790"/>
      <c r="DE114" s="790"/>
      <c r="DF114" s="790"/>
      <c r="DG114" s="793"/>
      <c r="DH114" s="790"/>
      <c r="DI114" s="790"/>
      <c r="DJ114" s="790"/>
      <c r="DK114" s="793"/>
      <c r="DL114" s="790"/>
      <c r="DM114" s="790"/>
      <c r="DN114" s="790"/>
      <c r="DO114" s="793"/>
      <c r="DP114" s="790"/>
      <c r="DQ114" s="790"/>
      <c r="DR114" s="790"/>
      <c r="DS114" s="790"/>
      <c r="DT114" s="796"/>
      <c r="DU114" s="245"/>
      <c r="DV114" s="799"/>
      <c r="DW114" s="802"/>
      <c r="DX114" s="799"/>
      <c r="DY114" s="805"/>
    </row>
    <row r="115" spans="2:129" ht="48.75" customHeight="1">
      <c r="B115" s="946"/>
      <c r="C115" s="924"/>
      <c r="D115" s="927"/>
      <c r="E115" s="1800"/>
      <c r="F115" s="931"/>
      <c r="G115" s="1800"/>
      <c r="H115" s="1800"/>
      <c r="I115" s="1800"/>
      <c r="J115" s="410"/>
      <c r="K115" s="909"/>
      <c r="L115" s="1801"/>
      <c r="M115" s="918"/>
      <c r="N115" s="1800"/>
      <c r="O115" s="1802"/>
      <c r="P115" s="228"/>
      <c r="Q115" s="1803"/>
      <c r="R115" s="1800"/>
      <c r="S115" s="1800"/>
      <c r="T115" s="1800"/>
      <c r="U115" s="1800"/>
      <c r="V115" s="1802"/>
      <c r="W115" s="228"/>
      <c r="X115" s="414"/>
      <c r="Y115" s="415"/>
      <c r="Z115" s="415"/>
      <c r="AA115" s="807"/>
      <c r="AB115" s="808"/>
      <c r="AC115" s="807"/>
      <c r="AD115" s="808"/>
      <c r="AE115" s="807"/>
      <c r="AF115" s="808"/>
      <c r="AG115" s="807"/>
      <c r="AH115" s="808"/>
      <c r="AI115" s="807"/>
      <c r="AJ115" s="808"/>
      <c r="AK115" s="323">
        <f t="shared" si="411"/>
        <v>0</v>
      </c>
      <c r="AL115" s="315"/>
      <c r="AM115" s="316">
        <v>0.6</v>
      </c>
      <c r="AN115" s="809"/>
      <c r="AO115" s="810"/>
      <c r="AP115" s="813"/>
      <c r="AQ115" s="814"/>
      <c r="AR115" s="809"/>
      <c r="AS115" s="810"/>
      <c r="AT115" s="420"/>
      <c r="AU115" s="408"/>
      <c r="AV115" s="426"/>
      <c r="AW115" s="427"/>
      <c r="AX115" s="428"/>
      <c r="AY115" s="230"/>
      <c r="AZ115" s="879"/>
      <c r="BA115" s="837"/>
      <c r="BB115" s="834"/>
      <c r="BC115" s="837"/>
      <c r="BD115" s="840"/>
      <c r="BE115" s="843"/>
      <c r="BG115" s="490"/>
      <c r="BH115" s="312">
        <v>0.60000000000000009</v>
      </c>
      <c r="BI115" s="235" t="str">
        <f t="shared" ref="BI115" si="429">IF(ISERROR(IF(V113="R.INHERENTE
3","R. INHERENTE",(IF(BD113="R.RESIDUAL
3","R. RESIDUAL"," ")))),"",(IF(V113="R.INHERENTE
3","R. INHERENTE",(IF(BD113="R.RESIDUAL
3","R. RESIDUAL"," ")))))</f>
        <v xml:space="preserve"> </v>
      </c>
      <c r="BJ115" s="236" t="str">
        <f t="shared" ref="BJ115" si="430">IF(ISERROR(IF(V113="R.INHERENTE
8","R. INHERENTE",(IF(BD113="R.RESIDUAL
8","R. RESIDUAL"," ")))),"",(IF(V113="R.INHERENTE
8","R. INHERENTE",(IF(BD113="R.RESIDUAL
8","R. RESIDUAL"," ")))))</f>
        <v xml:space="preserve"> </v>
      </c>
      <c r="BK115" s="236" t="str">
        <f t="shared" ref="BK115" si="431">IF(ISERROR(IF(V113="R.INHERENTE
13","R. INHERENTE",(IF(BD113="R.RESIDUAL
13","R. RESIDUAL"," ")))),"",(IF(V113="R.INHERENTE
13","R. INHERENTE",(IF(BD113="R.RESIDUAL
13","R. RESIDUAL"," ")))))</f>
        <v xml:space="preserve"> </v>
      </c>
      <c r="BL115" s="237" t="str">
        <f t="shared" ref="BL115" si="432">IF(ISERROR(IF(V113="R.INHERENTE
18","R. INHERENTE",(IF(BD113="R.RESIDUAL
18","R. RESIDUAL"," ")))),"",(IF(V113="R.INHERENTE
18","R. INHERENTE",(IF(BD113="R.RESIDUAL
18","R. RESIDUAL"," ")))))</f>
        <v xml:space="preserve"> </v>
      </c>
      <c r="BM115" s="238" t="str">
        <f t="shared" ref="BM115" si="433">IF(ISERROR(IF(V113="R.INHERENTE
23","R. INHERENTE",(IF(BD113="R.RESIDUAL
23","R. RESIDUAL"," ")))),"",(IF(V113="R.INHERENTE
23","R. INHERENTE",(IF(BD113="R.RESIDUAL
23","R. RESIDUAL"," ")))))</f>
        <v xml:space="preserve"> </v>
      </c>
      <c r="BN115" s="234"/>
      <c r="BO115" s="846"/>
      <c r="BP115" s="855"/>
      <c r="BQ115" s="855"/>
      <c r="BR115" s="855"/>
      <c r="BS115" s="859"/>
      <c r="BT115" s="862"/>
      <c r="BU115" s="309"/>
      <c r="BV115" s="959"/>
      <c r="BW115" s="962"/>
      <c r="BX115" s="965"/>
      <c r="BY115" s="229"/>
      <c r="BZ115" s="816"/>
      <c r="CA115" s="819"/>
      <c r="CB115" s="822"/>
      <c r="CC115" s="819"/>
      <c r="CD115" s="793"/>
      <c r="CE115" s="793"/>
      <c r="CF115" s="793"/>
      <c r="CG115" s="793"/>
      <c r="CH115" s="793"/>
      <c r="CI115" s="793"/>
      <c r="CJ115" s="793"/>
      <c r="CK115" s="793"/>
      <c r="CL115" s="793"/>
      <c r="CM115" s="793"/>
      <c r="CN115" s="793"/>
      <c r="CO115" s="793"/>
      <c r="CP115" s="793"/>
      <c r="CQ115" s="793"/>
      <c r="CR115" s="793"/>
      <c r="CS115" s="793"/>
      <c r="CT115" s="796"/>
      <c r="CU115" s="248"/>
      <c r="CV115" s="816"/>
      <c r="CW115" s="819"/>
      <c r="CX115" s="822"/>
      <c r="CY115" s="819"/>
      <c r="CZ115" s="826"/>
      <c r="DA115" s="827"/>
      <c r="DB115" s="826"/>
      <c r="DC115" s="827"/>
      <c r="DD115" s="790"/>
      <c r="DE115" s="790"/>
      <c r="DF115" s="790"/>
      <c r="DG115" s="793"/>
      <c r="DH115" s="790"/>
      <c r="DI115" s="790"/>
      <c r="DJ115" s="790"/>
      <c r="DK115" s="793"/>
      <c r="DL115" s="790"/>
      <c r="DM115" s="790"/>
      <c r="DN115" s="790"/>
      <c r="DO115" s="793"/>
      <c r="DP115" s="790"/>
      <c r="DQ115" s="790"/>
      <c r="DR115" s="790"/>
      <c r="DS115" s="790"/>
      <c r="DT115" s="796"/>
      <c r="DU115" s="245"/>
      <c r="DV115" s="799"/>
      <c r="DW115" s="802"/>
      <c r="DX115" s="799"/>
      <c r="DY115" s="805"/>
    </row>
    <row r="116" spans="2:129" ht="48.75" customHeight="1">
      <c r="B116" s="946"/>
      <c r="C116" s="924"/>
      <c r="D116" s="927"/>
      <c r="E116" s="1800"/>
      <c r="F116" s="931"/>
      <c r="G116" s="1800"/>
      <c r="H116" s="1800"/>
      <c r="I116" s="1800"/>
      <c r="J116" s="410"/>
      <c r="K116" s="909"/>
      <c r="L116" s="1801"/>
      <c r="M116" s="918"/>
      <c r="N116" s="1800"/>
      <c r="O116" s="1802"/>
      <c r="P116" s="228"/>
      <c r="Q116" s="1803"/>
      <c r="R116" s="1800"/>
      <c r="S116" s="1800"/>
      <c r="T116" s="1800"/>
      <c r="U116" s="1800"/>
      <c r="V116" s="1802"/>
      <c r="W116" s="228"/>
      <c r="X116" s="416"/>
      <c r="Y116" s="415"/>
      <c r="Z116" s="415"/>
      <c r="AA116" s="807"/>
      <c r="AB116" s="808"/>
      <c r="AC116" s="807"/>
      <c r="AD116" s="808"/>
      <c r="AE116" s="807"/>
      <c r="AF116" s="808"/>
      <c r="AG116" s="807"/>
      <c r="AH116" s="808"/>
      <c r="AI116" s="807"/>
      <c r="AJ116" s="808"/>
      <c r="AK116" s="323">
        <f t="shared" si="411"/>
        <v>0</v>
      </c>
      <c r="AL116" s="315"/>
      <c r="AM116" s="316"/>
      <c r="AN116" s="809"/>
      <c r="AO116" s="810"/>
      <c r="AP116" s="813"/>
      <c r="AQ116" s="814"/>
      <c r="AR116" s="809"/>
      <c r="AS116" s="810"/>
      <c r="AT116" s="420"/>
      <c r="AU116" s="408"/>
      <c r="AV116" s="426"/>
      <c r="AW116" s="427"/>
      <c r="AX116" s="428"/>
      <c r="AY116" s="230"/>
      <c r="AZ116" s="879"/>
      <c r="BA116" s="837"/>
      <c r="BB116" s="834"/>
      <c r="BC116" s="837"/>
      <c r="BD116" s="840"/>
      <c r="BE116" s="843"/>
      <c r="BG116" s="490"/>
      <c r="BH116" s="312">
        <v>0.4</v>
      </c>
      <c r="BI116" s="239" t="str">
        <f t="shared" ref="BI116" si="434">IF(ISERROR(IF(V113="R.INHERENTE
2","R. INHERENTE",(IF(BD113="R.RESIDUAL
2","R. RESIDUAL"," ")))),"",(IF(V113="R.INHERENTE
2","R. INHERENTE",(IF(BD113="R.RESIDUAL
2","R. RESIDUAL"," ")))))</f>
        <v xml:space="preserve"> </v>
      </c>
      <c r="BJ116" s="236" t="str">
        <f t="shared" ref="BJ116" si="435">IF(ISERROR(IF(V113="R.INHERENTE
7","R. INHERENTE",(IF(BD113="R.RESIDUAL
7","R. RESIDUAL"," ")))),"",(IF(V113="R.INHERENTE
7","R. INHERENTE",(IF(BD113="R.RESIDUAL
7","R. RESIDUAL"," ")))))</f>
        <v xml:space="preserve"> </v>
      </c>
      <c r="BK116" s="236" t="str">
        <f t="shared" ref="BK116" si="436">IF(ISERROR(IF(V113="R.INHERENTE
12","R. INHERENTE",(IF(BD113="R.RESIDUAL
12","R. RESIDUAL"," ")))),"",(IF(V113="R.INHERENTE
12","R. INHERENTE",(IF(BD113="R.RESIDUAL
12","R. RESIDUAL"," ")))))</f>
        <v>R. RESIDUAL</v>
      </c>
      <c r="BL116" s="237" t="str">
        <f t="shared" ref="BL116" si="437">IF(ISERROR(IF(V113="R.INHERENTE
17","R. INHERENTE",(IF(BD113="R.RESIDUAL
17","R. RESIDUAL"," ")))),"",(IF(V113="R.INHERENTE
17","R. INHERENTE",(IF(BD113="R.RESIDUAL
17","R. RESIDUAL"," ")))))</f>
        <v xml:space="preserve"> </v>
      </c>
      <c r="BM116" s="238" t="str">
        <f t="shared" ref="BM116" si="438">IF(ISERROR(IF(V113="R.INHERENTE
22","R. INHERENTE",(IF(BD113="R.RESIDUAL
22","R. RESIDUAL"," ")))),"",(IF(V113="R.INHERENTE
22","R. INHERENTE",(IF(BD113="R.RESIDUAL
22","R. RESIDUAL"," ")))))</f>
        <v xml:space="preserve"> </v>
      </c>
      <c r="BN116" s="234"/>
      <c r="BO116" s="846"/>
      <c r="BP116" s="855"/>
      <c r="BQ116" s="855"/>
      <c r="BR116" s="855"/>
      <c r="BS116" s="859"/>
      <c r="BT116" s="862"/>
      <c r="BU116" s="309"/>
      <c r="BV116" s="959"/>
      <c r="BW116" s="962"/>
      <c r="BX116" s="965"/>
      <c r="BY116" s="229"/>
      <c r="BZ116" s="816"/>
      <c r="CA116" s="819"/>
      <c r="CB116" s="822"/>
      <c r="CC116" s="819"/>
      <c r="CD116" s="793"/>
      <c r="CE116" s="793"/>
      <c r="CF116" s="793"/>
      <c r="CG116" s="793"/>
      <c r="CH116" s="793"/>
      <c r="CI116" s="793"/>
      <c r="CJ116" s="793"/>
      <c r="CK116" s="793"/>
      <c r="CL116" s="793"/>
      <c r="CM116" s="793"/>
      <c r="CN116" s="793"/>
      <c r="CO116" s="793"/>
      <c r="CP116" s="793"/>
      <c r="CQ116" s="793"/>
      <c r="CR116" s="793"/>
      <c r="CS116" s="793"/>
      <c r="CT116" s="796"/>
      <c r="CU116" s="248"/>
      <c r="CV116" s="816"/>
      <c r="CW116" s="819"/>
      <c r="CX116" s="822"/>
      <c r="CY116" s="819"/>
      <c r="CZ116" s="826"/>
      <c r="DA116" s="827"/>
      <c r="DB116" s="826"/>
      <c r="DC116" s="827"/>
      <c r="DD116" s="790"/>
      <c r="DE116" s="790"/>
      <c r="DF116" s="790"/>
      <c r="DG116" s="793"/>
      <c r="DH116" s="790"/>
      <c r="DI116" s="790"/>
      <c r="DJ116" s="790"/>
      <c r="DK116" s="793"/>
      <c r="DL116" s="790"/>
      <c r="DM116" s="790"/>
      <c r="DN116" s="790"/>
      <c r="DO116" s="793"/>
      <c r="DP116" s="790"/>
      <c r="DQ116" s="790"/>
      <c r="DR116" s="790"/>
      <c r="DS116" s="790"/>
      <c r="DT116" s="796"/>
      <c r="DU116" s="245"/>
      <c r="DV116" s="799"/>
      <c r="DW116" s="802"/>
      <c r="DX116" s="799"/>
      <c r="DY116" s="805"/>
    </row>
    <row r="117" spans="2:129" ht="48.75" customHeight="1">
      <c r="B117" s="947"/>
      <c r="C117" s="925"/>
      <c r="D117" s="928"/>
      <c r="E117" s="1805"/>
      <c r="F117" s="932"/>
      <c r="G117" s="1805"/>
      <c r="H117" s="1805"/>
      <c r="I117" s="1805"/>
      <c r="J117" s="411"/>
      <c r="K117" s="910"/>
      <c r="L117" s="1806"/>
      <c r="M117" s="919"/>
      <c r="N117" s="1805"/>
      <c r="O117" s="1807"/>
      <c r="P117" s="228"/>
      <c r="Q117" s="1808"/>
      <c r="R117" s="1805"/>
      <c r="S117" s="1805"/>
      <c r="T117" s="1805"/>
      <c r="U117" s="1805"/>
      <c r="V117" s="1807"/>
      <c r="W117" s="228"/>
      <c r="X117" s="417"/>
      <c r="Y117" s="418"/>
      <c r="Z117" s="418"/>
      <c r="AA117" s="848"/>
      <c r="AB117" s="849"/>
      <c r="AC117" s="848"/>
      <c r="AD117" s="849"/>
      <c r="AE117" s="848"/>
      <c r="AF117" s="849"/>
      <c r="AG117" s="848"/>
      <c r="AH117" s="849"/>
      <c r="AI117" s="848"/>
      <c r="AJ117" s="849"/>
      <c r="AK117" s="324">
        <f t="shared" si="411"/>
        <v>0</v>
      </c>
      <c r="AL117" s="317"/>
      <c r="AM117" s="318"/>
      <c r="AN117" s="850"/>
      <c r="AO117" s="851"/>
      <c r="AP117" s="852"/>
      <c r="AQ117" s="853"/>
      <c r="AR117" s="850"/>
      <c r="AS117" s="851"/>
      <c r="AT117" s="421"/>
      <c r="AU117" s="422"/>
      <c r="AV117" s="429"/>
      <c r="AW117" s="430"/>
      <c r="AX117" s="431"/>
      <c r="AY117" s="230"/>
      <c r="AZ117" s="880"/>
      <c r="BA117" s="838"/>
      <c r="BB117" s="835"/>
      <c r="BC117" s="838"/>
      <c r="BD117" s="841"/>
      <c r="BE117" s="844"/>
      <c r="BG117" s="490"/>
      <c r="BH117" s="313">
        <v>0.2</v>
      </c>
      <c r="BI117" s="240" t="str">
        <f t="shared" ref="BI117" si="439">IF(ISERROR(IF(V113="R.INHERENTE
1","R. INHERENTE",(IF(BD113="R.RESIDUAL
1","R. RESIDUAL"," ")))),"",(IF(V113="R.INHERENTE
1","R. INHERENTE",(IF(BD113="R.RESIDUAL
1","R. RESIDUAL"," ")))))</f>
        <v xml:space="preserve"> </v>
      </c>
      <c r="BJ117" s="241" t="str">
        <f t="shared" ref="BJ117" si="440">IF(ISERROR(IF(V113="R.INHERENTE
6","R. INHERENTE",(IF(BD113="R.RESIDUAL
6","R. RESIDUAL"," ")))),"",(IF(V113="R.INHERENTE
6","R. INHERENTE",(IF(BD113="R.RESIDUAL
6","R. RESIDUAL"," ")))))</f>
        <v xml:space="preserve"> </v>
      </c>
      <c r="BK117" s="242" t="str">
        <f t="shared" ref="BK117" si="441">IF(ISERROR(IF(V113="R.INHERENTE
11","R. INHERENTE",(IF(BD113="R.RESIDUAL
11","R. RESIDUAL"," ")))),"",(IF(V113="R.INHERENTE
11","R. INHERENTE",(IF(BD113="R.RESIDUAL
11","R. RESIDUAL"," ")))))</f>
        <v xml:space="preserve"> </v>
      </c>
      <c r="BL117" s="243" t="str">
        <f t="shared" ref="BL117" si="442">IF(ISERROR(IF(V113="R.INHERENTE
16","R. INHERENTE",(IF(BD113="R.RESIDUAL
16","R. RESIDUAL"," ")))),"",(IF(V113="R.INHERENTE
16","R. INHERENTE",(IF(BD113="R.RESIDUAL
16","R. RESIDUAL"," ")))))</f>
        <v xml:space="preserve"> </v>
      </c>
      <c r="BM117" s="244" t="str">
        <f t="shared" ref="BM117" si="443">IF(ISERROR(IF(V113="R.INHERENTE
21","R. INHERENTE",(IF(BD113="R.RESIDUAL
21","R. RESIDUAL"," ")))),"",(IF(V113="R.INHERENTE
21","R. INHERENTE",(IF(BD113="R.RESIDUAL
21","R. RESIDUAL"," ")))))</f>
        <v xml:space="preserve"> </v>
      </c>
      <c r="BN117" s="234"/>
      <c r="BO117" s="847"/>
      <c r="BP117" s="856"/>
      <c r="BQ117" s="856"/>
      <c r="BR117" s="856"/>
      <c r="BS117" s="860"/>
      <c r="BT117" s="863"/>
      <c r="BU117" s="309"/>
      <c r="BV117" s="960"/>
      <c r="BW117" s="963"/>
      <c r="BX117" s="966"/>
      <c r="BY117" s="229"/>
      <c r="BZ117" s="817"/>
      <c r="CA117" s="820"/>
      <c r="CB117" s="823"/>
      <c r="CC117" s="820"/>
      <c r="CD117" s="794"/>
      <c r="CE117" s="794"/>
      <c r="CF117" s="794"/>
      <c r="CG117" s="794"/>
      <c r="CH117" s="794"/>
      <c r="CI117" s="794"/>
      <c r="CJ117" s="794"/>
      <c r="CK117" s="794"/>
      <c r="CL117" s="794"/>
      <c r="CM117" s="794"/>
      <c r="CN117" s="794"/>
      <c r="CO117" s="794"/>
      <c r="CP117" s="794"/>
      <c r="CQ117" s="794"/>
      <c r="CR117" s="794"/>
      <c r="CS117" s="794"/>
      <c r="CT117" s="797"/>
      <c r="CU117" s="248"/>
      <c r="CV117" s="817"/>
      <c r="CW117" s="820"/>
      <c r="CX117" s="823"/>
      <c r="CY117" s="820"/>
      <c r="CZ117" s="828"/>
      <c r="DA117" s="829"/>
      <c r="DB117" s="828"/>
      <c r="DC117" s="829"/>
      <c r="DD117" s="791"/>
      <c r="DE117" s="791"/>
      <c r="DF117" s="791"/>
      <c r="DG117" s="794"/>
      <c r="DH117" s="791"/>
      <c r="DI117" s="791"/>
      <c r="DJ117" s="791"/>
      <c r="DK117" s="794"/>
      <c r="DL117" s="791"/>
      <c r="DM117" s="791"/>
      <c r="DN117" s="791"/>
      <c r="DO117" s="794"/>
      <c r="DP117" s="791"/>
      <c r="DQ117" s="791"/>
      <c r="DR117" s="791"/>
      <c r="DS117" s="791"/>
      <c r="DT117" s="797"/>
      <c r="DU117" s="245"/>
      <c r="DV117" s="800"/>
      <c r="DW117" s="803"/>
      <c r="DX117" s="800"/>
      <c r="DY117" s="806"/>
    </row>
    <row r="118" spans="2:129" ht="9.75" customHeight="1">
      <c r="BI118" s="321">
        <v>0.2</v>
      </c>
      <c r="BJ118" s="322">
        <v>0.4</v>
      </c>
      <c r="BK118" s="322">
        <v>0.60000000000000009</v>
      </c>
      <c r="BL118" s="322">
        <v>0.8</v>
      </c>
      <c r="BM118" s="322">
        <v>1</v>
      </c>
    </row>
    <row r="119" spans="2:129" ht="48.75" customHeight="1">
      <c r="B119" s="945" t="s">
        <v>584</v>
      </c>
      <c r="C119" s="923">
        <v>18</v>
      </c>
      <c r="D119" s="926" t="s">
        <v>891</v>
      </c>
      <c r="E119" s="929" t="s">
        <v>843</v>
      </c>
      <c r="F119" s="930" t="s">
        <v>587</v>
      </c>
      <c r="G119" s="907" t="s">
        <v>588</v>
      </c>
      <c r="H119" s="948" t="s">
        <v>673</v>
      </c>
      <c r="I119" s="949" t="s">
        <v>907</v>
      </c>
      <c r="J119" s="409" t="s">
        <v>908</v>
      </c>
      <c r="K119" s="908" t="s">
        <v>909</v>
      </c>
      <c r="L119" s="950" t="str">
        <f>IF(H119="","",(CONCATENATE("Posibilidad de afectación ",H119," ",I119," ",J119," ",J120," ",J121," ",J122," ",J123)))</f>
        <v xml:space="preserve">Posibilidad de afectación reputacional por inoportunidad en las respuesta a PQRS, debido al incumplimiento de las áreas involucradas en los tiempos establecidos para responder, fallas en los criterios de calidad para la proyección de la respuesta, desarticulación y reprocesos entre áreas para la gestión de la PQRSD.  </v>
      </c>
      <c r="M119" s="917" t="s">
        <v>593</v>
      </c>
      <c r="N119" s="951" t="s">
        <v>594</v>
      </c>
      <c r="O119" s="864" t="s">
        <v>595</v>
      </c>
      <c r="P119" s="228"/>
      <c r="Q119" s="865" t="s">
        <v>630</v>
      </c>
      <c r="R119" s="866">
        <f>IF(ISERROR(VLOOKUP($Q119,Listas!$E$20:$F$24,2,FALSE)),"",(VLOOKUP($Q119,Listas!$E$20:$F$24,2,FALSE)))</f>
        <v>1</v>
      </c>
      <c r="S119" s="867" t="str">
        <f>IF(ISERROR(VLOOKUP($R119,Listas!$E$3:$F$7,2,FALSE)),"",(VLOOKUP($R119,Listas!$E$3:$F$7,2,FALSE)))</f>
        <v xml:space="preserve">MUY ALTA </v>
      </c>
      <c r="T119" s="868" t="s">
        <v>847</v>
      </c>
      <c r="U119" s="867">
        <f>IF(ISERROR(VLOOKUP($T119,Listas!$E$28:$F$35,2,FALSE)),"",(VLOOKUP($T119,Listas!$E$28:$F$35,2,FALSE)))</f>
        <v>0.6</v>
      </c>
      <c r="V119" s="869" t="str">
        <f t="shared" ref="V119" si="444">IF(R119="","",(CONCATENATE("R.INHERENTE
",(IF(AND($R119=0.2,$U119=0.2),1,(IF(AND($R119=0.2,$U119=0.4),6,(IF(AND($R119=0.2,$U119=0.6),11,(IF(AND($R119=0.2,$U119=0.8),16,(IF(AND($R119=0.2,$U119=1),21,(IF(AND($R119=0.4,$U119=0.2),2,(IF(AND($R119=0.4,$U119=0.4),7,(IF(AND($R119=0.4,$U119=0.6),12,(IF(AND($R119=0.4,$U119=0.8),17,(IF(AND($R119=0.4,$U119=1),22,(IF(AND($R119=0.6,$U119=0.2),3,(IF(AND($R119=0.6,$U119=0.4),8,(IF(AND($R119=0.6,$U119=0.6),13,(IF(AND($R119=0.6,$U119=0.8),18,(IF(AND($R119=0.6,$U119=1),23,(IF(AND($R119=0.8,$U119=0.2),4,(IF(AND($R119=0.8,$U119=0.4),9,(IF(AND($R119=0.8,$U119=0.6),14,(IF(AND($R119=0.8,$U119=0.8),19,(IF(AND($R119=0.8,$U119=1),24,(IF(AND($R119=1,$U119=0.2),5,(IF(AND($R119=1,$U119=0.4),10,(IF(AND($R119=1,$U119=0.6),15,(IF(AND($R119=1,$U119=0.8),20,(IF(AND($R119=1,$U119=1),25,"")))))))))))))))))))))))))))))))))))))))))))))))))))))</f>
        <v>R.INHERENTE
15</v>
      </c>
      <c r="W119" s="228">
        <f>+VLOOKUP($V119,Listas!$D$112:$E$136,2,FALSE)</f>
        <v>15</v>
      </c>
      <c r="X119" s="412" t="s">
        <v>910</v>
      </c>
      <c r="Y119" s="413" t="s">
        <v>599</v>
      </c>
      <c r="Z119" s="413"/>
      <c r="AA119" s="870">
        <v>25</v>
      </c>
      <c r="AB119" s="871"/>
      <c r="AC119" s="870"/>
      <c r="AD119" s="871"/>
      <c r="AE119" s="870"/>
      <c r="AF119" s="871"/>
      <c r="AG119" s="870"/>
      <c r="AH119" s="871"/>
      <c r="AI119" s="870">
        <v>15</v>
      </c>
      <c r="AJ119" s="871"/>
      <c r="AK119" s="340">
        <f t="shared" ref="AK119:AK123" si="445">AA119+AC119+AE119+AG119+AI119</f>
        <v>40</v>
      </c>
      <c r="AL119" s="319">
        <v>0.6</v>
      </c>
      <c r="AM119" s="320"/>
      <c r="AN119" s="906" t="s">
        <v>562</v>
      </c>
      <c r="AO119" s="906"/>
      <c r="AP119" s="907" t="s">
        <v>600</v>
      </c>
      <c r="AQ119" s="907"/>
      <c r="AR119" s="906" t="s">
        <v>562</v>
      </c>
      <c r="AS119" s="906"/>
      <c r="AT119" s="419" t="s">
        <v>911</v>
      </c>
      <c r="AU119" s="407" t="s">
        <v>633</v>
      </c>
      <c r="AV119" s="423" t="s">
        <v>912</v>
      </c>
      <c r="AW119" s="424" t="s">
        <v>898</v>
      </c>
      <c r="AX119" s="425" t="s">
        <v>913</v>
      </c>
      <c r="AY119" s="247">
        <f t="shared" ref="AY119" si="446">+(IF(AND($AZ119&gt;0,$AZ119&lt;=0.2),0.2,(IF(AND($AZ119&gt;0.2,$AZ119&lt;=0.4),0.4,(IF(AND($AZ119&gt;0.4,$AZ119&lt;=0.6),0.6,(IF(AND($AZ119&gt;0.6,$AZ119&lt;=0.8),0.8,(IF($AZ119&gt;0.8,1,""))))))))))</f>
        <v>0.2</v>
      </c>
      <c r="AZ119" s="878">
        <f t="shared" ref="AZ119" si="447">+MIN(AL119:AL123)</f>
        <v>0.151</v>
      </c>
      <c r="BA119" s="836" t="str">
        <f t="shared" ref="BA119" si="448">+(IF($AY119=0.2,"MUY BAJA",(IF($AY119=0.4,"BAJA",(IF($AY119=0.6,"MEDIA",(IF($AY119=0.8,"ALTA",(IF($AY119=1,"MUY ALTA",""))))))))))</f>
        <v>MUY BAJA</v>
      </c>
      <c r="BB119" s="833">
        <f t="shared" ref="BB119" si="449">+MIN(AM119:AM123)</f>
        <v>0.6</v>
      </c>
      <c r="BC119" s="836" t="str">
        <f t="shared" ref="BC119" si="450">+(IF($BF119=0.2,"MUY BAJA",(IF($BF119=0.4,"BAJA",(IF($BF119=0.6,"MEDIA",(IF($BF119=0.8,"ALTA",(IF($BF119=1,"MUY ALTA",""))))))))))</f>
        <v>MEDIA</v>
      </c>
      <c r="BD119" s="839" t="str">
        <f t="shared" ref="BD119" si="451">IF($AY119="","",(CONCATENATE("R.RESIDUAL
",(IF(AND($AY119=0.2,$BF119=0.2),1,(IF(AND($AY119=0.2,$BF119=0.4),6,(IF(AND($AY119=0.2,$BF119=0.6),11,(IF(AND($AY119=0.2,$BF119=0.8),16,(IF(AND($AY119=0.2,$BF119=1),21,(IF(AND($AY119=0.4,$BF119=0.2),2,(IF(AND($AY119=0.4,$BF119=0.4),7,(IF(AND($AY119=0.4,$BF119=0.6),12,(IF(AND($AY119=0.4,$BF119=0.8),17,(IF(AND($AY119=0.4,$BF119=1),22,(IF(AND($AY119=0.6,$BF119=0.2),3,(IF(AND($AY119=0.6,$BF119=0.4),8,(IF(AND($AY119=0.6,$BF119=0.6),13,(IF(AND($AY119=0.6,$BF119=0.8),18,(IF(AND($AY119=0.6,$BF119=1),23,(IF(AND($AY119=0.8,$BF119=0.2),4,(IF(AND($AY119=0.8,$BF119=0.4),9,(IF(AND($AY119=0.8,$BF119=0.6),14,(IF(AND($AY119=0.8,$BF119=0.8),19,(IF(AND($AY119=0.8,$BF119=1),24,(IF(AND($AY119=1,$BF119=0.2),5,(IF(AND($AY119=1,$BF119=0.4),10,(IF(AND($AY119=1,$BF119=0.6),15,(IF(AND($AY119=1,$BF119=0.8),20,(IF(AND($AY119=1,$BF119=1),25,"")))))))))))))))))))))))))))))))))))))))))))))))))))))</f>
        <v>R.RESIDUAL
11</v>
      </c>
      <c r="BE119" s="842" t="s">
        <v>606</v>
      </c>
      <c r="BF119" s="247">
        <f t="shared" ref="BF119" si="452">+(IF(AND($BB119&gt;0,$BB119&lt;=0.2),0.2,(IF(AND($BB119&gt;0.2,$BB119&lt;=0.4),0.4,(IF(AND($BB119&gt;0.4,$BB119&lt;=0.6),0.6,(IF(AND($BB119&gt;0.6,$BB119&lt;=0.8),0.8,(IF($BB119&gt;0.8,1,""))))))))))</f>
        <v>0.6</v>
      </c>
      <c r="BG119" s="230">
        <f>+VLOOKUP($BD119,Listas!$F$112:$G$136,2,FALSE)</f>
        <v>11</v>
      </c>
      <c r="BH119" s="312">
        <v>1</v>
      </c>
      <c r="BI119" s="231" t="str">
        <f t="shared" ref="BI119" si="453">IF(ISERROR(IF(V119="R.INHERENTE
5","R. INHERENTE",(IF(BD119="R.RESIDUAL
5","R. RESIDUAL"," ")))),"",(IF(V119="R.INHERENTE
5","R. INHERENTE",(IF(BD119="R.RESIDUAL
5","R. RESIDUAL"," ")))))</f>
        <v xml:space="preserve"> </v>
      </c>
      <c r="BJ119" s="232" t="str">
        <f t="shared" ref="BJ119" si="454">IF(ISERROR(IF(V119="R.INHERENTE
10","R. INHERENTE",(IF(BD119="R.RESIDUAL
10","R. RESIDUAL"," ")))),"",(IF(V119="R.INHERENTE
10","R. INHERENTE",(IF(BD119="R.RESIDUAL
10","R. RESIDUAL"," ")))))</f>
        <v xml:space="preserve"> </v>
      </c>
      <c r="BK119" s="232" t="str">
        <f t="shared" ref="BK119" si="455">IF(ISERROR(IF(V119="R.INHERENTE
15","R. INHERENTE",(IF(BD119="R.RESIDUAL
15","R. RESIDUAL"," ")))),"",(IF(V119="R.INHERENTE
15","R. INHERENTE",(IF(BD119="R.RESIDUAL
15","R. RESIDUAL"," ")))))</f>
        <v>R. INHERENTE</v>
      </c>
      <c r="BL119" s="232" t="str">
        <f t="shared" ref="BL119" si="456">IF(ISERROR(IF(V119="R.INHERENTE
20","R. INHERENTE",(IF(BD119="R.RESIDUAL
20","R. RESIDUAL"," ")))),"",(IF(V119="R.INHERENTE
20","R. INHERENTE",(IF(BD119="R.RESIDUAL
20","R. RESIDUAL"," ")))))</f>
        <v xml:space="preserve"> </v>
      </c>
      <c r="BM119" s="233" t="str">
        <f t="shared" ref="BM119" si="457">IF(ISERROR(IF(V119="R.INHERENTE
25","R. INHERENTE",(IF(BD119="R.RESIDUAL
25","R. RESIDUAL"," ")))),"",(IF(V119="R.INHERENTE
25","R. INHERENTE",(IF(BD119="R.RESIDUAL
25","R. RESIDUAL"," ")))))</f>
        <v xml:space="preserve"> </v>
      </c>
      <c r="BN119" s="234"/>
      <c r="BO119" s="845" t="s">
        <v>914</v>
      </c>
      <c r="BP119" s="854" t="s">
        <v>915</v>
      </c>
      <c r="BQ119" s="857">
        <v>46023</v>
      </c>
      <c r="BR119" s="857">
        <v>46357</v>
      </c>
      <c r="BS119" s="858" t="s">
        <v>633</v>
      </c>
      <c r="BT119" s="861" t="s">
        <v>610</v>
      </c>
      <c r="BU119" s="309"/>
      <c r="BV119" s="958" t="s">
        <v>916</v>
      </c>
      <c r="BW119" s="961" t="s">
        <v>917</v>
      </c>
      <c r="BX119" s="964" t="s">
        <v>918</v>
      </c>
      <c r="BY119" s="229"/>
      <c r="BZ119" s="815" t="s">
        <v>614</v>
      </c>
      <c r="CA119" s="818" t="s">
        <v>615</v>
      </c>
      <c r="CB119" s="821" t="s">
        <v>616</v>
      </c>
      <c r="CC119" s="818" t="s">
        <v>617</v>
      </c>
      <c r="CD119" s="792"/>
      <c r="CE119" s="792"/>
      <c r="CF119" s="792"/>
      <c r="CG119" s="792"/>
      <c r="CH119" s="792"/>
      <c r="CI119" s="792"/>
      <c r="CJ119" s="792"/>
      <c r="CK119" s="792"/>
      <c r="CL119" s="792"/>
      <c r="CM119" s="792"/>
      <c r="CN119" s="792"/>
      <c r="CO119" s="792"/>
      <c r="CP119" s="792"/>
      <c r="CQ119" s="792"/>
      <c r="CR119" s="792"/>
      <c r="CS119" s="792"/>
      <c r="CT119" s="795" t="s">
        <v>618</v>
      </c>
      <c r="CU119" s="248"/>
      <c r="CV119" s="815" t="s">
        <v>614</v>
      </c>
      <c r="CW119" s="818" t="s">
        <v>615</v>
      </c>
      <c r="CX119" s="821" t="s">
        <v>616</v>
      </c>
      <c r="CY119" s="818" t="s">
        <v>617</v>
      </c>
      <c r="CZ119" s="824"/>
      <c r="DA119" s="825"/>
      <c r="DB119" s="824"/>
      <c r="DC119" s="825"/>
      <c r="DD119" s="789"/>
      <c r="DE119" s="789"/>
      <c r="DF119" s="789"/>
      <c r="DG119" s="792"/>
      <c r="DH119" s="789"/>
      <c r="DI119" s="789"/>
      <c r="DJ119" s="789"/>
      <c r="DK119" s="792"/>
      <c r="DL119" s="789"/>
      <c r="DM119" s="789"/>
      <c r="DN119" s="789"/>
      <c r="DO119" s="792"/>
      <c r="DP119" s="789"/>
      <c r="DQ119" s="789"/>
      <c r="DR119" s="789"/>
      <c r="DS119" s="789"/>
      <c r="DT119" s="795" t="s">
        <v>619</v>
      </c>
      <c r="DU119" s="245"/>
      <c r="DV119" s="798"/>
      <c r="DW119" s="801"/>
      <c r="DX119" s="798"/>
      <c r="DY119" s="804"/>
    </row>
    <row r="120" spans="2:129" ht="48.75" customHeight="1">
      <c r="B120" s="946"/>
      <c r="C120" s="924"/>
      <c r="D120" s="927"/>
      <c r="E120" s="1800"/>
      <c r="F120" s="931"/>
      <c r="G120" s="1800"/>
      <c r="H120" s="1800"/>
      <c r="I120" s="1800"/>
      <c r="J120" s="410" t="s">
        <v>919</v>
      </c>
      <c r="K120" s="909"/>
      <c r="L120" s="1801"/>
      <c r="M120" s="918"/>
      <c r="N120" s="1800"/>
      <c r="O120" s="1802"/>
      <c r="P120" s="228"/>
      <c r="Q120" s="1803"/>
      <c r="R120" s="1800"/>
      <c r="S120" s="1800"/>
      <c r="T120" s="1800"/>
      <c r="U120" s="1800"/>
      <c r="V120" s="1802"/>
      <c r="W120" s="228"/>
      <c r="X120" s="414" t="s">
        <v>920</v>
      </c>
      <c r="Y120" s="415" t="s">
        <v>599</v>
      </c>
      <c r="Z120" s="415"/>
      <c r="AA120" s="807">
        <v>25</v>
      </c>
      <c r="AB120" s="808"/>
      <c r="AC120" s="807"/>
      <c r="AD120" s="808"/>
      <c r="AE120" s="807"/>
      <c r="AF120" s="808"/>
      <c r="AG120" s="807"/>
      <c r="AH120" s="808"/>
      <c r="AI120" s="807">
        <v>15</v>
      </c>
      <c r="AJ120" s="808"/>
      <c r="AK120" s="323">
        <f t="shared" si="445"/>
        <v>40</v>
      </c>
      <c r="AL120" s="315">
        <v>0.36</v>
      </c>
      <c r="AM120" s="316"/>
      <c r="AN120" s="809" t="s">
        <v>562</v>
      </c>
      <c r="AO120" s="810"/>
      <c r="AP120" s="813" t="s">
        <v>600</v>
      </c>
      <c r="AQ120" s="814"/>
      <c r="AR120" s="809" t="s">
        <v>562</v>
      </c>
      <c r="AS120" s="810"/>
      <c r="AT120" s="420" t="s">
        <v>921</v>
      </c>
      <c r="AU120" s="408" t="s">
        <v>633</v>
      </c>
      <c r="AV120" s="426" t="s">
        <v>912</v>
      </c>
      <c r="AW120" s="427" t="s">
        <v>898</v>
      </c>
      <c r="AX120" s="428" t="s">
        <v>913</v>
      </c>
      <c r="AY120" s="230"/>
      <c r="AZ120" s="879"/>
      <c r="BA120" s="837"/>
      <c r="BB120" s="834"/>
      <c r="BC120" s="837"/>
      <c r="BD120" s="840"/>
      <c r="BE120" s="843"/>
      <c r="BG120" s="490"/>
      <c r="BH120" s="312">
        <v>0.8</v>
      </c>
      <c r="BI120" s="235" t="str">
        <f t="shared" ref="BI120" si="458">IF(ISERROR(IF(V119="R.INHERENTE
4","R. INHERENTE",(IF(BD119="R.RESIDUAL
4","R. RESIDUAL"," ")))),"",(IF(V119="R.INHERENTE
4","R. INHERENTE",(IF(BD119="R.RESIDUAL
4","R. RESIDUAL"," ")))))</f>
        <v xml:space="preserve"> </v>
      </c>
      <c r="BJ120" s="236" t="str">
        <f t="shared" ref="BJ120" si="459">IF(ISERROR(IF(V119="R.INHERENTE
9","R. INHERENTE",(IF(BD119="R.RESIDUAL
9","R. RESIDUAL"," ")))),"",(IF(V119="R.INHERENTE
9","R. INHERENTE",(IF(BD119="R.RESIDUAL
9","R. RESIDUAL"," ")))))</f>
        <v xml:space="preserve"> </v>
      </c>
      <c r="BK120" s="237" t="str">
        <f t="shared" ref="BK120" si="460">IF(ISERROR(IF(V119="R.INHERENTE
14","R. INHERENTE",(IF(BD119="R.RESIDUAL
14","R. RESIDUAL"," ")))),"",(IF(V119="R.INHERENTE
14","R. INHERENTE",(IF(BD119="R.RESIDUAL
14","R. RESIDUAL"," ")))))</f>
        <v xml:space="preserve"> </v>
      </c>
      <c r="BL120" s="237" t="str">
        <f t="shared" ref="BL120" si="461">IF(ISERROR(IF(V119="R.INHERENTE
19","R. INHERENTE",(IF(BD119="R.RESIDUAL
19","R. RESIDUAL"," ")))),"",(IF(V119="R.INHERENTE
19","R. INHERENTE",(IF(BD119="R.RESIDUAL
19","R. RESIDUAL"," ")))))</f>
        <v xml:space="preserve"> </v>
      </c>
      <c r="BM120" s="238" t="str">
        <f t="shared" ref="BM120" si="462">IF(ISERROR(IF(V119="R.INHERENTE
24","R. INHERENTE",(IF(BD119="R.RESIDUAL
24","R. RESIDUAL"," ")))),"",(IF(V119="R.INHERENTE
24","R. INHERENTE",(IF(BD119="R.RESIDUAL
24","R. RESIDUAL"," ")))))</f>
        <v xml:space="preserve"> </v>
      </c>
      <c r="BN120" s="234"/>
      <c r="BO120" s="846"/>
      <c r="BP120" s="855"/>
      <c r="BQ120" s="855"/>
      <c r="BR120" s="855"/>
      <c r="BS120" s="859"/>
      <c r="BT120" s="862"/>
      <c r="BU120" s="309"/>
      <c r="BV120" s="959"/>
      <c r="BW120" s="962"/>
      <c r="BX120" s="965"/>
      <c r="BY120" s="229"/>
      <c r="BZ120" s="816"/>
      <c r="CA120" s="819"/>
      <c r="CB120" s="822"/>
      <c r="CC120" s="819"/>
      <c r="CD120" s="793"/>
      <c r="CE120" s="793"/>
      <c r="CF120" s="793"/>
      <c r="CG120" s="793"/>
      <c r="CH120" s="793"/>
      <c r="CI120" s="793"/>
      <c r="CJ120" s="793"/>
      <c r="CK120" s="793"/>
      <c r="CL120" s="793"/>
      <c r="CM120" s="793"/>
      <c r="CN120" s="793"/>
      <c r="CO120" s="793"/>
      <c r="CP120" s="793"/>
      <c r="CQ120" s="793"/>
      <c r="CR120" s="793"/>
      <c r="CS120" s="793"/>
      <c r="CT120" s="796"/>
      <c r="CU120" s="248"/>
      <c r="CV120" s="816"/>
      <c r="CW120" s="819"/>
      <c r="CX120" s="822"/>
      <c r="CY120" s="819"/>
      <c r="CZ120" s="826"/>
      <c r="DA120" s="827"/>
      <c r="DB120" s="826"/>
      <c r="DC120" s="827"/>
      <c r="DD120" s="790"/>
      <c r="DE120" s="790"/>
      <c r="DF120" s="790"/>
      <c r="DG120" s="793"/>
      <c r="DH120" s="790"/>
      <c r="DI120" s="790"/>
      <c r="DJ120" s="790"/>
      <c r="DK120" s="793"/>
      <c r="DL120" s="790"/>
      <c r="DM120" s="790"/>
      <c r="DN120" s="790"/>
      <c r="DO120" s="793"/>
      <c r="DP120" s="790"/>
      <c r="DQ120" s="790"/>
      <c r="DR120" s="790"/>
      <c r="DS120" s="790"/>
      <c r="DT120" s="796"/>
      <c r="DU120" s="245"/>
      <c r="DV120" s="799"/>
      <c r="DW120" s="802"/>
      <c r="DX120" s="799"/>
      <c r="DY120" s="805"/>
    </row>
    <row r="121" spans="2:129" ht="48.75" customHeight="1">
      <c r="B121" s="946"/>
      <c r="C121" s="924"/>
      <c r="D121" s="927"/>
      <c r="E121" s="1800"/>
      <c r="F121" s="931"/>
      <c r="G121" s="1800"/>
      <c r="H121" s="1800"/>
      <c r="I121" s="1800"/>
      <c r="J121" s="410" t="s">
        <v>922</v>
      </c>
      <c r="K121" s="909"/>
      <c r="L121" s="1801"/>
      <c r="M121" s="918"/>
      <c r="N121" s="1800"/>
      <c r="O121" s="1802"/>
      <c r="P121" s="228"/>
      <c r="Q121" s="1803"/>
      <c r="R121" s="1800"/>
      <c r="S121" s="1800"/>
      <c r="T121" s="1800"/>
      <c r="U121" s="1800"/>
      <c r="V121" s="1802"/>
      <c r="W121" s="228"/>
      <c r="X121" s="414" t="s">
        <v>923</v>
      </c>
      <c r="Y121" s="415" t="s">
        <v>599</v>
      </c>
      <c r="Z121" s="415"/>
      <c r="AA121" s="807"/>
      <c r="AB121" s="808"/>
      <c r="AC121" s="807">
        <v>15</v>
      </c>
      <c r="AD121" s="808"/>
      <c r="AE121" s="807"/>
      <c r="AF121" s="808"/>
      <c r="AG121" s="807"/>
      <c r="AH121" s="808"/>
      <c r="AI121" s="807">
        <v>15</v>
      </c>
      <c r="AJ121" s="808"/>
      <c r="AK121" s="323">
        <f t="shared" si="445"/>
        <v>30</v>
      </c>
      <c r="AL121" s="315">
        <v>0.252</v>
      </c>
      <c r="AM121" s="316"/>
      <c r="AN121" s="809" t="s">
        <v>562</v>
      </c>
      <c r="AO121" s="810"/>
      <c r="AP121" s="813" t="s">
        <v>600</v>
      </c>
      <c r="AQ121" s="814"/>
      <c r="AR121" s="809" t="s">
        <v>562</v>
      </c>
      <c r="AS121" s="810"/>
      <c r="AT121" s="420" t="s">
        <v>924</v>
      </c>
      <c r="AU121" s="408" t="s">
        <v>561</v>
      </c>
      <c r="AV121" s="426" t="s">
        <v>925</v>
      </c>
      <c r="AW121" s="427" t="s">
        <v>898</v>
      </c>
      <c r="AX121" s="428" t="s">
        <v>913</v>
      </c>
      <c r="AY121" s="230"/>
      <c r="AZ121" s="879"/>
      <c r="BA121" s="837"/>
      <c r="BB121" s="834"/>
      <c r="BC121" s="837"/>
      <c r="BD121" s="840"/>
      <c r="BE121" s="843"/>
      <c r="BG121" s="490"/>
      <c r="BH121" s="312">
        <v>0.60000000000000009</v>
      </c>
      <c r="BI121" s="235" t="str">
        <f t="shared" ref="BI121" si="463">IF(ISERROR(IF(V119="R.INHERENTE
3","R. INHERENTE",(IF(BD119="R.RESIDUAL
3","R. RESIDUAL"," ")))),"",(IF(V119="R.INHERENTE
3","R. INHERENTE",(IF(BD119="R.RESIDUAL
3","R. RESIDUAL"," ")))))</f>
        <v xml:space="preserve"> </v>
      </c>
      <c r="BJ121" s="236" t="str">
        <f t="shared" ref="BJ121" si="464">IF(ISERROR(IF(V119="R.INHERENTE
8","R. INHERENTE",(IF(BD119="R.RESIDUAL
8","R. RESIDUAL"," ")))),"",(IF(V119="R.INHERENTE
8","R. INHERENTE",(IF(BD119="R.RESIDUAL
8","R. RESIDUAL"," ")))))</f>
        <v xml:space="preserve"> </v>
      </c>
      <c r="BK121" s="236" t="str">
        <f t="shared" ref="BK121" si="465">IF(ISERROR(IF(V119="R.INHERENTE
13","R. INHERENTE",(IF(BD119="R.RESIDUAL
13","R. RESIDUAL"," ")))),"",(IF(V119="R.INHERENTE
13","R. INHERENTE",(IF(BD119="R.RESIDUAL
13","R. RESIDUAL"," ")))))</f>
        <v xml:space="preserve"> </v>
      </c>
      <c r="BL121" s="237" t="str">
        <f t="shared" ref="BL121" si="466">IF(ISERROR(IF(V119="R.INHERENTE
18","R. INHERENTE",(IF(BD119="R.RESIDUAL
18","R. RESIDUAL"," ")))),"",(IF(V119="R.INHERENTE
18","R. INHERENTE",(IF(BD119="R.RESIDUAL
18","R. RESIDUAL"," ")))))</f>
        <v xml:space="preserve"> </v>
      </c>
      <c r="BM121" s="238" t="str">
        <f t="shared" ref="BM121" si="467">IF(ISERROR(IF(V119="R.INHERENTE
23","R. INHERENTE",(IF(BD119="R.RESIDUAL
23","R. RESIDUAL"," ")))),"",(IF(V119="R.INHERENTE
23","R. INHERENTE",(IF(BD119="R.RESIDUAL
23","R. RESIDUAL"," ")))))</f>
        <v xml:space="preserve"> </v>
      </c>
      <c r="BN121" s="234"/>
      <c r="BO121" s="846"/>
      <c r="BP121" s="855"/>
      <c r="BQ121" s="855"/>
      <c r="BR121" s="855"/>
      <c r="BS121" s="859"/>
      <c r="BT121" s="862"/>
      <c r="BU121" s="309"/>
      <c r="BV121" s="959"/>
      <c r="BW121" s="962"/>
      <c r="BX121" s="965"/>
      <c r="BY121" s="229"/>
      <c r="BZ121" s="816"/>
      <c r="CA121" s="819"/>
      <c r="CB121" s="822"/>
      <c r="CC121" s="819"/>
      <c r="CD121" s="793"/>
      <c r="CE121" s="793"/>
      <c r="CF121" s="793"/>
      <c r="CG121" s="793"/>
      <c r="CH121" s="793"/>
      <c r="CI121" s="793"/>
      <c r="CJ121" s="793"/>
      <c r="CK121" s="793"/>
      <c r="CL121" s="793"/>
      <c r="CM121" s="793"/>
      <c r="CN121" s="793"/>
      <c r="CO121" s="793"/>
      <c r="CP121" s="793"/>
      <c r="CQ121" s="793"/>
      <c r="CR121" s="793"/>
      <c r="CS121" s="793"/>
      <c r="CT121" s="796"/>
      <c r="CU121" s="248"/>
      <c r="CV121" s="816"/>
      <c r="CW121" s="819"/>
      <c r="CX121" s="822"/>
      <c r="CY121" s="819"/>
      <c r="CZ121" s="826"/>
      <c r="DA121" s="827"/>
      <c r="DB121" s="826"/>
      <c r="DC121" s="827"/>
      <c r="DD121" s="790"/>
      <c r="DE121" s="790"/>
      <c r="DF121" s="790"/>
      <c r="DG121" s="793"/>
      <c r="DH121" s="790"/>
      <c r="DI121" s="790"/>
      <c r="DJ121" s="790"/>
      <c r="DK121" s="793"/>
      <c r="DL121" s="790"/>
      <c r="DM121" s="790"/>
      <c r="DN121" s="790"/>
      <c r="DO121" s="793"/>
      <c r="DP121" s="790"/>
      <c r="DQ121" s="790"/>
      <c r="DR121" s="790"/>
      <c r="DS121" s="790"/>
      <c r="DT121" s="796"/>
      <c r="DU121" s="245"/>
      <c r="DV121" s="799"/>
      <c r="DW121" s="802"/>
      <c r="DX121" s="799"/>
      <c r="DY121" s="805"/>
    </row>
    <row r="122" spans="2:129" ht="48.75" customHeight="1">
      <c r="B122" s="946"/>
      <c r="C122" s="924"/>
      <c r="D122" s="927"/>
      <c r="E122" s="1800"/>
      <c r="F122" s="931"/>
      <c r="G122" s="1800"/>
      <c r="H122" s="1800"/>
      <c r="I122" s="1800"/>
      <c r="J122" s="410"/>
      <c r="K122" s="909"/>
      <c r="L122" s="1801"/>
      <c r="M122" s="918"/>
      <c r="N122" s="1800"/>
      <c r="O122" s="1802"/>
      <c r="P122" s="228"/>
      <c r="Q122" s="1803"/>
      <c r="R122" s="1800"/>
      <c r="S122" s="1800"/>
      <c r="T122" s="1800"/>
      <c r="U122" s="1800"/>
      <c r="V122" s="1802"/>
      <c r="W122" s="228"/>
      <c r="X122" s="414" t="s">
        <v>926</v>
      </c>
      <c r="Y122" s="415" t="s">
        <v>599</v>
      </c>
      <c r="Z122" s="415"/>
      <c r="AA122" s="807">
        <v>25</v>
      </c>
      <c r="AB122" s="808"/>
      <c r="AC122" s="807"/>
      <c r="AD122" s="808"/>
      <c r="AE122" s="807"/>
      <c r="AF122" s="808"/>
      <c r="AG122" s="807"/>
      <c r="AH122" s="808"/>
      <c r="AI122" s="807">
        <v>15</v>
      </c>
      <c r="AJ122" s="808"/>
      <c r="AK122" s="323">
        <f t="shared" si="445"/>
        <v>40</v>
      </c>
      <c r="AL122" s="315">
        <v>0.151</v>
      </c>
      <c r="AM122" s="316"/>
      <c r="AN122" s="809" t="s">
        <v>562</v>
      </c>
      <c r="AO122" s="810"/>
      <c r="AP122" s="813" t="s">
        <v>600</v>
      </c>
      <c r="AQ122" s="814"/>
      <c r="AR122" s="809" t="s">
        <v>562</v>
      </c>
      <c r="AS122" s="810"/>
      <c r="AT122" s="420" t="s">
        <v>927</v>
      </c>
      <c r="AU122" s="408" t="s">
        <v>602</v>
      </c>
      <c r="AV122" s="426" t="s">
        <v>928</v>
      </c>
      <c r="AW122" s="427" t="s">
        <v>898</v>
      </c>
      <c r="AX122" s="428" t="s">
        <v>913</v>
      </c>
      <c r="AY122" s="230"/>
      <c r="AZ122" s="879"/>
      <c r="BA122" s="837"/>
      <c r="BB122" s="834"/>
      <c r="BC122" s="837"/>
      <c r="BD122" s="840"/>
      <c r="BE122" s="843"/>
      <c r="BG122" s="490"/>
      <c r="BH122" s="312">
        <v>0.4</v>
      </c>
      <c r="BI122" s="239" t="str">
        <f t="shared" ref="BI122" si="468">IF(ISERROR(IF(V119="R.INHERENTE
2","R. INHERENTE",(IF(BD119="R.RESIDUAL
2","R. RESIDUAL"," ")))),"",(IF(V119="R.INHERENTE
2","R. INHERENTE",(IF(BD119="R.RESIDUAL
2","R. RESIDUAL"," ")))))</f>
        <v xml:space="preserve"> </v>
      </c>
      <c r="BJ122" s="236" t="str">
        <f t="shared" ref="BJ122" si="469">IF(ISERROR(IF(V119="R.INHERENTE
7","R. INHERENTE",(IF(BD119="R.RESIDUAL
7","R. RESIDUAL"," ")))),"",(IF(V119="R.INHERENTE
7","R. INHERENTE",(IF(BD119="R.RESIDUAL
7","R. RESIDUAL"," ")))))</f>
        <v xml:space="preserve"> </v>
      </c>
      <c r="BK122" s="236" t="str">
        <f t="shared" ref="BK122" si="470">IF(ISERROR(IF(V119="R.INHERENTE
12","R. INHERENTE",(IF(BD119="R.RESIDUAL
12","R. RESIDUAL"," ")))),"",(IF(V119="R.INHERENTE
12","R. INHERENTE",(IF(BD119="R.RESIDUAL
12","R. RESIDUAL"," ")))))</f>
        <v xml:space="preserve"> </v>
      </c>
      <c r="BL122" s="237" t="str">
        <f t="shared" ref="BL122" si="471">IF(ISERROR(IF(V119="R.INHERENTE
17","R. INHERENTE",(IF(BD119="R.RESIDUAL
17","R. RESIDUAL"," ")))),"",(IF(V119="R.INHERENTE
17","R. INHERENTE",(IF(BD119="R.RESIDUAL
17","R. RESIDUAL"," ")))))</f>
        <v xml:space="preserve"> </v>
      </c>
      <c r="BM122" s="238" t="str">
        <f t="shared" ref="BM122" si="472">IF(ISERROR(IF(V119="R.INHERENTE
22","R. INHERENTE",(IF(BD119="R.RESIDUAL
22","R. RESIDUAL"," ")))),"",(IF(V119="R.INHERENTE
22","R. INHERENTE",(IF(BD119="R.RESIDUAL
22","R. RESIDUAL"," ")))))</f>
        <v xml:space="preserve"> </v>
      </c>
      <c r="BN122" s="234"/>
      <c r="BO122" s="846"/>
      <c r="BP122" s="855"/>
      <c r="BQ122" s="855"/>
      <c r="BR122" s="855"/>
      <c r="BS122" s="859"/>
      <c r="BT122" s="862"/>
      <c r="BU122" s="309"/>
      <c r="BV122" s="959"/>
      <c r="BW122" s="962"/>
      <c r="BX122" s="965"/>
      <c r="BY122" s="229"/>
      <c r="BZ122" s="816"/>
      <c r="CA122" s="819"/>
      <c r="CB122" s="822"/>
      <c r="CC122" s="819"/>
      <c r="CD122" s="793"/>
      <c r="CE122" s="793"/>
      <c r="CF122" s="793"/>
      <c r="CG122" s="793"/>
      <c r="CH122" s="793"/>
      <c r="CI122" s="793"/>
      <c r="CJ122" s="793"/>
      <c r="CK122" s="793"/>
      <c r="CL122" s="793"/>
      <c r="CM122" s="793"/>
      <c r="CN122" s="793"/>
      <c r="CO122" s="793"/>
      <c r="CP122" s="793"/>
      <c r="CQ122" s="793"/>
      <c r="CR122" s="793"/>
      <c r="CS122" s="793"/>
      <c r="CT122" s="796"/>
      <c r="CU122" s="248"/>
      <c r="CV122" s="816"/>
      <c r="CW122" s="819"/>
      <c r="CX122" s="822"/>
      <c r="CY122" s="819"/>
      <c r="CZ122" s="826"/>
      <c r="DA122" s="827"/>
      <c r="DB122" s="826"/>
      <c r="DC122" s="827"/>
      <c r="DD122" s="790"/>
      <c r="DE122" s="790"/>
      <c r="DF122" s="790"/>
      <c r="DG122" s="793"/>
      <c r="DH122" s="790"/>
      <c r="DI122" s="790"/>
      <c r="DJ122" s="790"/>
      <c r="DK122" s="793"/>
      <c r="DL122" s="790"/>
      <c r="DM122" s="790"/>
      <c r="DN122" s="790"/>
      <c r="DO122" s="793"/>
      <c r="DP122" s="790"/>
      <c r="DQ122" s="790"/>
      <c r="DR122" s="790"/>
      <c r="DS122" s="790"/>
      <c r="DT122" s="796"/>
      <c r="DU122" s="245"/>
      <c r="DV122" s="799"/>
      <c r="DW122" s="802"/>
      <c r="DX122" s="799"/>
      <c r="DY122" s="805"/>
    </row>
    <row r="123" spans="2:129" ht="48.75" customHeight="1">
      <c r="B123" s="947"/>
      <c r="C123" s="925"/>
      <c r="D123" s="928"/>
      <c r="E123" s="1805"/>
      <c r="F123" s="932"/>
      <c r="G123" s="1805"/>
      <c r="H123" s="1805"/>
      <c r="I123" s="1805"/>
      <c r="J123" s="411"/>
      <c r="K123" s="910"/>
      <c r="L123" s="1806"/>
      <c r="M123" s="919"/>
      <c r="N123" s="1805"/>
      <c r="O123" s="1807"/>
      <c r="P123" s="228"/>
      <c r="Q123" s="1808"/>
      <c r="R123" s="1805"/>
      <c r="S123" s="1805"/>
      <c r="T123" s="1805"/>
      <c r="U123" s="1805"/>
      <c r="V123" s="1807"/>
      <c r="W123" s="228"/>
      <c r="X123" s="417"/>
      <c r="Y123" s="418"/>
      <c r="Z123" s="418"/>
      <c r="AA123" s="848"/>
      <c r="AB123" s="849"/>
      <c r="AC123" s="848"/>
      <c r="AD123" s="849"/>
      <c r="AE123" s="848"/>
      <c r="AF123" s="849"/>
      <c r="AG123" s="848"/>
      <c r="AH123" s="849"/>
      <c r="AI123" s="848"/>
      <c r="AJ123" s="849"/>
      <c r="AK123" s="324">
        <f t="shared" si="445"/>
        <v>0</v>
      </c>
      <c r="AL123" s="317"/>
      <c r="AM123" s="318">
        <v>0.6</v>
      </c>
      <c r="AN123" s="850"/>
      <c r="AO123" s="851"/>
      <c r="AP123" s="852"/>
      <c r="AQ123" s="853"/>
      <c r="AR123" s="850"/>
      <c r="AS123" s="851"/>
      <c r="AT123" s="421"/>
      <c r="AU123" s="422"/>
      <c r="AV123" s="429"/>
      <c r="AW123" s="430"/>
      <c r="AX123" s="431"/>
      <c r="AY123" s="230"/>
      <c r="AZ123" s="880"/>
      <c r="BA123" s="838"/>
      <c r="BB123" s="835"/>
      <c r="BC123" s="838"/>
      <c r="BD123" s="841"/>
      <c r="BE123" s="844"/>
      <c r="BG123" s="490"/>
      <c r="BH123" s="313">
        <v>0.2</v>
      </c>
      <c r="BI123" s="240" t="str">
        <f t="shared" ref="BI123" si="473">IF(ISERROR(IF(V119="R.INHERENTE
1","R. INHERENTE",(IF(BD119="R.RESIDUAL
1","R. RESIDUAL"," ")))),"",(IF(V119="R.INHERENTE
1","R. INHERENTE",(IF(BD119="R.RESIDUAL
1","R. RESIDUAL"," ")))))</f>
        <v xml:space="preserve"> </v>
      </c>
      <c r="BJ123" s="241" t="str">
        <f t="shared" ref="BJ123" si="474">IF(ISERROR(IF(V119="R.INHERENTE
6","R. INHERENTE",(IF(BD119="R.RESIDUAL
6","R. RESIDUAL"," ")))),"",(IF(V119="R.INHERENTE
6","R. INHERENTE",(IF(BD119="R.RESIDUAL
6","R. RESIDUAL"," ")))))</f>
        <v xml:space="preserve"> </v>
      </c>
      <c r="BK123" s="242" t="str">
        <f t="shared" ref="BK123" si="475">IF(ISERROR(IF(V119="R.INHERENTE
11","R. INHERENTE",(IF(BD119="R.RESIDUAL
11","R. RESIDUAL"," ")))),"",(IF(V119="R.INHERENTE
11","R. INHERENTE",(IF(BD119="R.RESIDUAL
11","R. RESIDUAL"," ")))))</f>
        <v>R. RESIDUAL</v>
      </c>
      <c r="BL123" s="243" t="str">
        <f t="shared" ref="BL123" si="476">IF(ISERROR(IF(V119="R.INHERENTE
16","R. INHERENTE",(IF(BD119="R.RESIDUAL
16","R. RESIDUAL"," ")))),"",(IF(V119="R.INHERENTE
16","R. INHERENTE",(IF(BD119="R.RESIDUAL
16","R. RESIDUAL"," ")))))</f>
        <v xml:space="preserve"> </v>
      </c>
      <c r="BM123" s="244" t="str">
        <f t="shared" ref="BM123" si="477">IF(ISERROR(IF(V119="R.INHERENTE
21","R. INHERENTE",(IF(BD119="R.RESIDUAL
21","R. RESIDUAL"," ")))),"",(IF(V119="R.INHERENTE
21","R. INHERENTE",(IF(BD119="R.RESIDUAL
21","R. RESIDUAL"," ")))))</f>
        <v xml:space="preserve"> </v>
      </c>
      <c r="BN123" s="234"/>
      <c r="BO123" s="847"/>
      <c r="BP123" s="856"/>
      <c r="BQ123" s="856"/>
      <c r="BR123" s="856"/>
      <c r="BS123" s="860"/>
      <c r="BT123" s="863"/>
      <c r="BU123" s="309"/>
      <c r="BV123" s="960"/>
      <c r="BW123" s="963"/>
      <c r="BX123" s="966"/>
      <c r="BY123" s="229"/>
      <c r="BZ123" s="817"/>
      <c r="CA123" s="820"/>
      <c r="CB123" s="823"/>
      <c r="CC123" s="820"/>
      <c r="CD123" s="794"/>
      <c r="CE123" s="794"/>
      <c r="CF123" s="794"/>
      <c r="CG123" s="794"/>
      <c r="CH123" s="794"/>
      <c r="CI123" s="794"/>
      <c r="CJ123" s="794"/>
      <c r="CK123" s="794"/>
      <c r="CL123" s="794"/>
      <c r="CM123" s="794"/>
      <c r="CN123" s="794"/>
      <c r="CO123" s="794"/>
      <c r="CP123" s="794"/>
      <c r="CQ123" s="794"/>
      <c r="CR123" s="794"/>
      <c r="CS123" s="794"/>
      <c r="CT123" s="797"/>
      <c r="CU123" s="248"/>
      <c r="CV123" s="817"/>
      <c r="CW123" s="820"/>
      <c r="CX123" s="823"/>
      <c r="CY123" s="820"/>
      <c r="CZ123" s="828"/>
      <c r="DA123" s="829"/>
      <c r="DB123" s="828"/>
      <c r="DC123" s="829"/>
      <c r="DD123" s="791"/>
      <c r="DE123" s="791"/>
      <c r="DF123" s="791"/>
      <c r="DG123" s="794"/>
      <c r="DH123" s="791"/>
      <c r="DI123" s="791"/>
      <c r="DJ123" s="791"/>
      <c r="DK123" s="794"/>
      <c r="DL123" s="791"/>
      <c r="DM123" s="791"/>
      <c r="DN123" s="791"/>
      <c r="DO123" s="794"/>
      <c r="DP123" s="791"/>
      <c r="DQ123" s="791"/>
      <c r="DR123" s="791"/>
      <c r="DS123" s="791"/>
      <c r="DT123" s="797"/>
      <c r="DU123" s="245"/>
      <c r="DV123" s="800"/>
      <c r="DW123" s="803"/>
      <c r="DX123" s="800"/>
      <c r="DY123" s="806"/>
    </row>
    <row r="124" spans="2:129" ht="18" customHeight="1">
      <c r="BI124" s="321">
        <v>0.2</v>
      </c>
      <c r="BJ124" s="322">
        <v>0.4</v>
      </c>
      <c r="BK124" s="322">
        <v>0.60000000000000009</v>
      </c>
      <c r="BL124" s="322">
        <v>0.8</v>
      </c>
      <c r="BM124" s="322">
        <v>1</v>
      </c>
    </row>
    <row r="125" spans="2:129" ht="48.75" customHeight="1">
      <c r="B125" s="945" t="s">
        <v>584</v>
      </c>
      <c r="C125" s="923">
        <v>19</v>
      </c>
      <c r="D125" s="926" t="s">
        <v>891</v>
      </c>
      <c r="E125" s="929" t="s">
        <v>843</v>
      </c>
      <c r="F125" s="930" t="s">
        <v>587</v>
      </c>
      <c r="G125" s="907" t="s">
        <v>588</v>
      </c>
      <c r="H125" s="948" t="s">
        <v>673</v>
      </c>
      <c r="I125" s="949" t="s">
        <v>929</v>
      </c>
      <c r="J125" s="409" t="s">
        <v>930</v>
      </c>
      <c r="K125" s="908" t="s">
        <v>931</v>
      </c>
      <c r="L125" s="950" t="str">
        <f>IF(H125="","",(CONCATENATE("Posibilidad de afectación ",H125," ",I125," ",J125," ",J126," ",J127," ",J128," ",J129)))</f>
        <v xml:space="preserve">Posibilidad de afectación reputacional por deficiente apoyo institucional para la ejecución de los planes de acción de las asociaciones de usuarios, debido a insuficiente asistencia tecnica  y falta de recursos logisticos para la ejecución de actividades.   </v>
      </c>
      <c r="M125" s="917" t="s">
        <v>593</v>
      </c>
      <c r="N125" s="951" t="s">
        <v>594</v>
      </c>
      <c r="O125" s="864" t="s">
        <v>595</v>
      </c>
      <c r="P125" s="228"/>
      <c r="Q125" s="865" t="s">
        <v>654</v>
      </c>
      <c r="R125" s="866">
        <f>IF(ISERROR(VLOOKUP($Q125,Listas!$E$20:$F$24,2,FALSE)),"",(VLOOKUP($Q125,Listas!$E$20:$F$24,2,FALSE)))</f>
        <v>0.6</v>
      </c>
      <c r="S125" s="867" t="str">
        <f>IF(ISERROR(VLOOKUP($R125,Listas!$E$3:$F$7,2,FALSE)),"",(VLOOKUP($R125,Listas!$E$3:$F$7,2,FALSE)))</f>
        <v>MEDIA</v>
      </c>
      <c r="T125" s="868" t="s">
        <v>847</v>
      </c>
      <c r="U125" s="867">
        <f>IF(ISERROR(VLOOKUP($T125,Listas!$E$28:$F$35,2,FALSE)),"",(VLOOKUP($T125,Listas!$E$28:$F$35,2,FALSE)))</f>
        <v>0.6</v>
      </c>
      <c r="V125" s="869" t="str">
        <f t="shared" ref="V125" si="478">IF(R125="","",(CONCATENATE("R.INHERENTE
",(IF(AND($R125=0.2,$U125=0.2),1,(IF(AND($R125=0.2,$U125=0.4),6,(IF(AND($R125=0.2,$U125=0.6),11,(IF(AND($R125=0.2,$U125=0.8),16,(IF(AND($R125=0.2,$U125=1),21,(IF(AND($R125=0.4,$U125=0.2),2,(IF(AND($R125=0.4,$U125=0.4),7,(IF(AND($R125=0.4,$U125=0.6),12,(IF(AND($R125=0.4,$U125=0.8),17,(IF(AND($R125=0.4,$U125=1),22,(IF(AND($R125=0.6,$U125=0.2),3,(IF(AND($R125=0.6,$U125=0.4),8,(IF(AND($R125=0.6,$U125=0.6),13,(IF(AND($R125=0.6,$U125=0.8),18,(IF(AND($R125=0.6,$U125=1),23,(IF(AND($R125=0.8,$U125=0.2),4,(IF(AND($R125=0.8,$U125=0.4),9,(IF(AND($R125=0.8,$U125=0.6),14,(IF(AND($R125=0.8,$U125=0.8),19,(IF(AND($R125=0.8,$U125=1),24,(IF(AND($R125=1,$U125=0.2),5,(IF(AND($R125=1,$U125=0.4),10,(IF(AND($R125=1,$U125=0.6),15,(IF(AND($R125=1,$U125=0.8),20,(IF(AND($R125=1,$U125=1),25,"")))))))))))))))))))))))))))))))))))))))))))))))))))))</f>
        <v>R.INHERENTE
13</v>
      </c>
      <c r="W125" s="228">
        <f>+VLOOKUP($V125,Listas!$D$112:$E$136,2,FALSE)</f>
        <v>13</v>
      </c>
      <c r="X125" s="412" t="s">
        <v>932</v>
      </c>
      <c r="Y125" s="413" t="s">
        <v>599</v>
      </c>
      <c r="Z125" s="413"/>
      <c r="AA125" s="870">
        <v>25</v>
      </c>
      <c r="AB125" s="871"/>
      <c r="AC125" s="870"/>
      <c r="AD125" s="871"/>
      <c r="AE125" s="870"/>
      <c r="AF125" s="871"/>
      <c r="AG125" s="870"/>
      <c r="AH125" s="871"/>
      <c r="AI125" s="870">
        <v>15</v>
      </c>
      <c r="AJ125" s="871"/>
      <c r="AK125" s="340">
        <f t="shared" ref="AK125:AK129" si="479">AA125+AC125+AE125+AG125+AI125</f>
        <v>40</v>
      </c>
      <c r="AL125" s="319">
        <v>0.36</v>
      </c>
      <c r="AM125" s="320"/>
      <c r="AN125" s="906" t="s">
        <v>562</v>
      </c>
      <c r="AO125" s="906"/>
      <c r="AP125" s="907" t="s">
        <v>600</v>
      </c>
      <c r="AQ125" s="907"/>
      <c r="AR125" s="906" t="s">
        <v>562</v>
      </c>
      <c r="AS125" s="906"/>
      <c r="AT125" s="419" t="s">
        <v>933</v>
      </c>
      <c r="AU125" s="407" t="s">
        <v>602</v>
      </c>
      <c r="AV125" s="423" t="s">
        <v>934</v>
      </c>
      <c r="AW125" s="424" t="s">
        <v>935</v>
      </c>
      <c r="AX125" s="425" t="s">
        <v>936</v>
      </c>
      <c r="AY125" s="247">
        <f t="shared" ref="AY125" si="480">+(IF(AND($AZ125&gt;0,$AZ125&lt;=0.2),0.2,(IF(AND($AZ125&gt;0.2,$AZ125&lt;=0.4),0.4,(IF(AND($AZ125&gt;0.4,$AZ125&lt;=0.6),0.6,(IF(AND($AZ125&gt;0.6,$AZ125&lt;=0.8),0.8,(IF($AZ125&gt;0.8,1,""))))))))))</f>
        <v>0.4</v>
      </c>
      <c r="AZ125" s="878">
        <f t="shared" ref="AZ125" si="481">+MIN(AL125:AL129)</f>
        <v>0.216</v>
      </c>
      <c r="BA125" s="836" t="str">
        <f t="shared" ref="BA125" si="482">+(IF($AY125=0.2,"MUY BAJA",(IF($AY125=0.4,"BAJA",(IF($AY125=0.6,"MEDIA",(IF($AY125=0.8,"ALTA",(IF($AY125=1,"MUY ALTA",""))))))))))</f>
        <v>BAJA</v>
      </c>
      <c r="BB125" s="833">
        <f t="shared" ref="BB125" si="483">+MIN(AM125:AM129)</f>
        <v>0.6</v>
      </c>
      <c r="BC125" s="836" t="str">
        <f t="shared" ref="BC125" si="484">+(IF($BF125=0.2,"MUY BAJA",(IF($BF125=0.4,"BAJA",(IF($BF125=0.6,"MEDIA",(IF($BF125=0.8,"ALTA",(IF($BF125=1,"MUY ALTA",""))))))))))</f>
        <v>MEDIA</v>
      </c>
      <c r="BD125" s="839" t="str">
        <f t="shared" ref="BD125" si="485">IF($AY125="","",(CONCATENATE("R.RESIDUAL
",(IF(AND($AY125=0.2,$BF125=0.2),1,(IF(AND($AY125=0.2,$BF125=0.4),6,(IF(AND($AY125=0.2,$BF125=0.6),11,(IF(AND($AY125=0.2,$BF125=0.8),16,(IF(AND($AY125=0.2,$BF125=1),21,(IF(AND($AY125=0.4,$BF125=0.2),2,(IF(AND($AY125=0.4,$BF125=0.4),7,(IF(AND($AY125=0.4,$BF125=0.6),12,(IF(AND($AY125=0.4,$BF125=0.8),17,(IF(AND($AY125=0.4,$BF125=1),22,(IF(AND($AY125=0.6,$BF125=0.2),3,(IF(AND($AY125=0.6,$BF125=0.4),8,(IF(AND($AY125=0.6,$BF125=0.6),13,(IF(AND($AY125=0.6,$BF125=0.8),18,(IF(AND($AY125=0.6,$BF125=1),23,(IF(AND($AY125=0.8,$BF125=0.2),4,(IF(AND($AY125=0.8,$BF125=0.4),9,(IF(AND($AY125=0.8,$BF125=0.6),14,(IF(AND($AY125=0.8,$BF125=0.8),19,(IF(AND($AY125=0.8,$BF125=1),24,(IF(AND($AY125=1,$BF125=0.2),5,(IF(AND($AY125=1,$BF125=0.4),10,(IF(AND($AY125=1,$BF125=0.6),15,(IF(AND($AY125=1,$BF125=0.8),20,(IF(AND($AY125=1,$BF125=1),25,"")))))))))))))))))))))))))))))))))))))))))))))))))))))</f>
        <v>R.RESIDUAL
12</v>
      </c>
      <c r="BE125" s="842" t="s">
        <v>834</v>
      </c>
      <c r="BF125" s="247">
        <f t="shared" ref="BF125" si="486">+(IF(AND($BB125&gt;0,$BB125&lt;=0.2),0.2,(IF(AND($BB125&gt;0.2,$BB125&lt;=0.4),0.4,(IF(AND($BB125&gt;0.4,$BB125&lt;=0.6),0.6,(IF(AND($BB125&gt;0.6,$BB125&lt;=0.8),0.8,(IF($BB125&gt;0.8,1,""))))))))))</f>
        <v>0.6</v>
      </c>
      <c r="BG125" s="230">
        <f>+VLOOKUP($BD125,Listas!$F$112:$G$136,2,FALSE)</f>
        <v>12</v>
      </c>
      <c r="BH125" s="312">
        <v>1</v>
      </c>
      <c r="BI125" s="231" t="str">
        <f t="shared" ref="BI125" si="487">IF(ISERROR(IF(V125="R.INHERENTE
5","R. INHERENTE",(IF(BD125="R.RESIDUAL
5","R. RESIDUAL"," ")))),"",(IF(V125="R.INHERENTE
5","R. INHERENTE",(IF(BD125="R.RESIDUAL
5","R. RESIDUAL"," ")))))</f>
        <v xml:space="preserve"> </v>
      </c>
      <c r="BJ125" s="232" t="str">
        <f t="shared" ref="BJ125" si="488">IF(ISERROR(IF(V125="R.INHERENTE
10","R. INHERENTE",(IF(BD125="R.RESIDUAL
10","R. RESIDUAL"," ")))),"",(IF(V125="R.INHERENTE
10","R. INHERENTE",(IF(BD125="R.RESIDUAL
10","R. RESIDUAL"," ")))))</f>
        <v xml:space="preserve"> </v>
      </c>
      <c r="BK125" s="232" t="str">
        <f t="shared" ref="BK125" si="489">IF(ISERROR(IF(V125="R.INHERENTE
15","R. INHERENTE",(IF(BD125="R.RESIDUAL
15","R. RESIDUAL"," ")))),"",(IF(V125="R.INHERENTE
15","R. INHERENTE",(IF(BD125="R.RESIDUAL
15","R. RESIDUAL"," ")))))</f>
        <v xml:space="preserve"> </v>
      </c>
      <c r="BL125" s="232" t="str">
        <f t="shared" ref="BL125" si="490">IF(ISERROR(IF(V125="R.INHERENTE
20","R. INHERENTE",(IF(BD125="R.RESIDUAL
20","R. RESIDUAL"," ")))),"",(IF(V125="R.INHERENTE
20","R. INHERENTE",(IF(BD125="R.RESIDUAL
20","R. RESIDUAL"," ")))))</f>
        <v xml:space="preserve"> </v>
      </c>
      <c r="BM125" s="233" t="str">
        <f t="shared" ref="BM125" si="491">IF(ISERROR(IF(V125="R.INHERENTE
25","R. INHERENTE",(IF(BD125="R.RESIDUAL
25","R. RESIDUAL"," ")))),"",(IF(V125="R.INHERENTE
25","R. INHERENTE",(IF(BD125="R.RESIDUAL
25","R. RESIDUAL"," ")))))</f>
        <v xml:space="preserve"> </v>
      </c>
      <c r="BN125" s="234"/>
      <c r="BO125" s="967" t="s">
        <v>835</v>
      </c>
      <c r="BP125" s="854" t="s">
        <v>835</v>
      </c>
      <c r="BQ125" s="857">
        <v>46023</v>
      </c>
      <c r="BR125" s="857">
        <v>46357</v>
      </c>
      <c r="BS125" s="858" t="s">
        <v>835</v>
      </c>
      <c r="BT125" s="861"/>
      <c r="BU125" s="309"/>
      <c r="BV125" s="958" t="s">
        <v>937</v>
      </c>
      <c r="BW125" s="961" t="s">
        <v>935</v>
      </c>
      <c r="BX125" s="964" t="s">
        <v>938</v>
      </c>
      <c r="BY125" s="229"/>
      <c r="BZ125" s="815" t="s">
        <v>614</v>
      </c>
      <c r="CA125" s="818" t="s">
        <v>615</v>
      </c>
      <c r="CB125" s="821" t="s">
        <v>616</v>
      </c>
      <c r="CC125" s="818" t="s">
        <v>617</v>
      </c>
      <c r="CD125" s="792"/>
      <c r="CE125" s="792"/>
      <c r="CF125" s="792"/>
      <c r="CG125" s="792"/>
      <c r="CH125" s="792"/>
      <c r="CI125" s="792"/>
      <c r="CJ125" s="792"/>
      <c r="CK125" s="792"/>
      <c r="CL125" s="792"/>
      <c r="CM125" s="792"/>
      <c r="CN125" s="792"/>
      <c r="CO125" s="792"/>
      <c r="CP125" s="792"/>
      <c r="CQ125" s="792"/>
      <c r="CR125" s="792"/>
      <c r="CS125" s="792"/>
      <c r="CT125" s="795" t="s">
        <v>618</v>
      </c>
      <c r="CU125" s="248"/>
      <c r="CV125" s="815" t="s">
        <v>614</v>
      </c>
      <c r="CW125" s="818" t="s">
        <v>615</v>
      </c>
      <c r="CX125" s="821" t="s">
        <v>616</v>
      </c>
      <c r="CY125" s="818" t="s">
        <v>617</v>
      </c>
      <c r="CZ125" s="824"/>
      <c r="DA125" s="825"/>
      <c r="DB125" s="824"/>
      <c r="DC125" s="825"/>
      <c r="DD125" s="789"/>
      <c r="DE125" s="789"/>
      <c r="DF125" s="789"/>
      <c r="DG125" s="792"/>
      <c r="DH125" s="789"/>
      <c r="DI125" s="789"/>
      <c r="DJ125" s="789"/>
      <c r="DK125" s="792"/>
      <c r="DL125" s="789"/>
      <c r="DM125" s="789"/>
      <c r="DN125" s="789"/>
      <c r="DO125" s="792"/>
      <c r="DP125" s="789"/>
      <c r="DQ125" s="789"/>
      <c r="DR125" s="789"/>
      <c r="DS125" s="789"/>
      <c r="DT125" s="795" t="s">
        <v>619</v>
      </c>
      <c r="DU125" s="245"/>
      <c r="DV125" s="798"/>
      <c r="DW125" s="801"/>
      <c r="DX125" s="798"/>
      <c r="DY125" s="804"/>
    </row>
    <row r="126" spans="2:129" ht="48.75" customHeight="1">
      <c r="B126" s="946"/>
      <c r="C126" s="924"/>
      <c r="D126" s="927"/>
      <c r="E126" s="1800"/>
      <c r="F126" s="931"/>
      <c r="G126" s="1800"/>
      <c r="H126" s="1800"/>
      <c r="I126" s="1800"/>
      <c r="J126" s="410" t="s">
        <v>939</v>
      </c>
      <c r="K126" s="909"/>
      <c r="L126" s="1801"/>
      <c r="M126" s="918"/>
      <c r="N126" s="1800"/>
      <c r="O126" s="1802"/>
      <c r="P126" s="228"/>
      <c r="Q126" s="1803"/>
      <c r="R126" s="1800"/>
      <c r="S126" s="1800"/>
      <c r="T126" s="1800"/>
      <c r="U126" s="1800"/>
      <c r="V126" s="1802"/>
      <c r="W126" s="228"/>
      <c r="X126" s="414" t="s">
        <v>940</v>
      </c>
      <c r="Y126" s="415" t="s">
        <v>599</v>
      </c>
      <c r="Z126" s="415"/>
      <c r="AA126" s="807">
        <v>25</v>
      </c>
      <c r="AB126" s="808"/>
      <c r="AC126" s="807"/>
      <c r="AD126" s="808"/>
      <c r="AE126" s="807"/>
      <c r="AF126" s="808"/>
      <c r="AG126" s="807"/>
      <c r="AH126" s="808"/>
      <c r="AI126" s="807">
        <v>15</v>
      </c>
      <c r="AJ126" s="808"/>
      <c r="AK126" s="323">
        <f t="shared" si="479"/>
        <v>40</v>
      </c>
      <c r="AL126" s="315">
        <v>0.216</v>
      </c>
      <c r="AM126" s="316"/>
      <c r="AN126" s="809" t="s">
        <v>562</v>
      </c>
      <c r="AO126" s="810"/>
      <c r="AP126" s="813" t="s">
        <v>600</v>
      </c>
      <c r="AQ126" s="814"/>
      <c r="AR126" s="809" t="s">
        <v>562</v>
      </c>
      <c r="AS126" s="810"/>
      <c r="AT126" s="420" t="s">
        <v>941</v>
      </c>
      <c r="AU126" s="408" t="s">
        <v>602</v>
      </c>
      <c r="AV126" s="426" t="s">
        <v>942</v>
      </c>
      <c r="AW126" s="427" t="s">
        <v>935</v>
      </c>
      <c r="AX126" s="428" t="s">
        <v>936</v>
      </c>
      <c r="AY126" s="230"/>
      <c r="AZ126" s="879"/>
      <c r="BA126" s="837"/>
      <c r="BB126" s="834"/>
      <c r="BC126" s="837"/>
      <c r="BD126" s="840"/>
      <c r="BE126" s="843"/>
      <c r="BG126" s="490"/>
      <c r="BH126" s="312">
        <v>0.8</v>
      </c>
      <c r="BI126" s="235" t="str">
        <f t="shared" ref="BI126" si="492">IF(ISERROR(IF(V125="R.INHERENTE
4","R. INHERENTE",(IF(BD125="R.RESIDUAL
4","R. RESIDUAL"," ")))),"",(IF(V125="R.INHERENTE
4","R. INHERENTE",(IF(BD125="R.RESIDUAL
4","R. RESIDUAL"," ")))))</f>
        <v xml:space="preserve"> </v>
      </c>
      <c r="BJ126" s="236" t="str">
        <f t="shared" ref="BJ126" si="493">IF(ISERROR(IF(V125="R.INHERENTE
9","R. INHERENTE",(IF(BD125="R.RESIDUAL
9","R. RESIDUAL"," ")))),"",(IF(V125="R.INHERENTE
9","R. INHERENTE",(IF(BD125="R.RESIDUAL
9","R. RESIDUAL"," ")))))</f>
        <v xml:space="preserve"> </v>
      </c>
      <c r="BK126" s="237" t="str">
        <f t="shared" ref="BK126" si="494">IF(ISERROR(IF(V125="R.INHERENTE
14","R. INHERENTE",(IF(BD125="R.RESIDUAL
14","R. RESIDUAL"," ")))),"",(IF(V125="R.INHERENTE
14","R. INHERENTE",(IF(BD125="R.RESIDUAL
14","R. RESIDUAL"," ")))))</f>
        <v xml:space="preserve"> </v>
      </c>
      <c r="BL126" s="237" t="str">
        <f t="shared" ref="BL126" si="495">IF(ISERROR(IF(V125="R.INHERENTE
19","R. INHERENTE",(IF(BD125="R.RESIDUAL
19","R. RESIDUAL"," ")))),"",(IF(V125="R.INHERENTE
19","R. INHERENTE",(IF(BD125="R.RESIDUAL
19","R. RESIDUAL"," ")))))</f>
        <v xml:space="preserve"> </v>
      </c>
      <c r="BM126" s="238" t="str">
        <f t="shared" ref="BM126" si="496">IF(ISERROR(IF(V125="R.INHERENTE
24","R. INHERENTE",(IF(BD125="R.RESIDUAL
24","R. RESIDUAL"," ")))),"",(IF(V125="R.INHERENTE
24","R. INHERENTE",(IF(BD125="R.RESIDUAL
24","R. RESIDUAL"," ")))))</f>
        <v xml:space="preserve"> </v>
      </c>
      <c r="BN126" s="234"/>
      <c r="BO126" s="968"/>
      <c r="BP126" s="855"/>
      <c r="BQ126" s="855"/>
      <c r="BR126" s="855"/>
      <c r="BS126" s="859"/>
      <c r="BT126" s="862"/>
      <c r="BU126" s="309"/>
      <c r="BV126" s="959"/>
      <c r="BW126" s="962" t="s">
        <v>943</v>
      </c>
      <c r="BX126" s="965"/>
      <c r="BY126" s="229"/>
      <c r="BZ126" s="816"/>
      <c r="CA126" s="819"/>
      <c r="CB126" s="822"/>
      <c r="CC126" s="819"/>
      <c r="CD126" s="793"/>
      <c r="CE126" s="793"/>
      <c r="CF126" s="793"/>
      <c r="CG126" s="793"/>
      <c r="CH126" s="793"/>
      <c r="CI126" s="793"/>
      <c r="CJ126" s="793"/>
      <c r="CK126" s="793"/>
      <c r="CL126" s="793"/>
      <c r="CM126" s="793"/>
      <c r="CN126" s="793"/>
      <c r="CO126" s="793"/>
      <c r="CP126" s="793"/>
      <c r="CQ126" s="793"/>
      <c r="CR126" s="793"/>
      <c r="CS126" s="793"/>
      <c r="CT126" s="796"/>
      <c r="CU126" s="248"/>
      <c r="CV126" s="816"/>
      <c r="CW126" s="819"/>
      <c r="CX126" s="822"/>
      <c r="CY126" s="819"/>
      <c r="CZ126" s="826"/>
      <c r="DA126" s="827"/>
      <c r="DB126" s="826"/>
      <c r="DC126" s="827"/>
      <c r="DD126" s="790"/>
      <c r="DE126" s="790"/>
      <c r="DF126" s="790"/>
      <c r="DG126" s="793"/>
      <c r="DH126" s="790"/>
      <c r="DI126" s="790"/>
      <c r="DJ126" s="790"/>
      <c r="DK126" s="793"/>
      <c r="DL126" s="790"/>
      <c r="DM126" s="790"/>
      <c r="DN126" s="790"/>
      <c r="DO126" s="793"/>
      <c r="DP126" s="790"/>
      <c r="DQ126" s="790"/>
      <c r="DR126" s="790"/>
      <c r="DS126" s="790"/>
      <c r="DT126" s="796"/>
      <c r="DU126" s="245"/>
      <c r="DV126" s="799"/>
      <c r="DW126" s="802"/>
      <c r="DX126" s="799"/>
      <c r="DY126" s="805"/>
    </row>
    <row r="127" spans="2:129" ht="48.75" customHeight="1">
      <c r="B127" s="946"/>
      <c r="C127" s="924"/>
      <c r="D127" s="927"/>
      <c r="E127" s="1800"/>
      <c r="F127" s="931"/>
      <c r="G127" s="1800"/>
      <c r="H127" s="1800"/>
      <c r="I127" s="1800"/>
      <c r="J127" s="410"/>
      <c r="K127" s="909"/>
      <c r="L127" s="1801"/>
      <c r="M127" s="918"/>
      <c r="N127" s="1800"/>
      <c r="O127" s="1802"/>
      <c r="P127" s="228"/>
      <c r="Q127" s="1803"/>
      <c r="R127" s="1800"/>
      <c r="S127" s="1800"/>
      <c r="T127" s="1800"/>
      <c r="U127" s="1800"/>
      <c r="V127" s="1802"/>
      <c r="W127" s="228"/>
      <c r="X127" s="414"/>
      <c r="Y127" s="415"/>
      <c r="Z127" s="415"/>
      <c r="AA127" s="807"/>
      <c r="AB127" s="808"/>
      <c r="AC127" s="807"/>
      <c r="AD127" s="808"/>
      <c r="AE127" s="807"/>
      <c r="AF127" s="808"/>
      <c r="AG127" s="807"/>
      <c r="AH127" s="808"/>
      <c r="AI127" s="807"/>
      <c r="AJ127" s="808"/>
      <c r="AK127" s="323">
        <f t="shared" si="479"/>
        <v>0</v>
      </c>
      <c r="AL127" s="315"/>
      <c r="AM127" s="316">
        <v>0.6</v>
      </c>
      <c r="AN127" s="809"/>
      <c r="AO127" s="810"/>
      <c r="AP127" s="813"/>
      <c r="AQ127" s="814"/>
      <c r="AR127" s="809"/>
      <c r="AS127" s="810"/>
      <c r="AT127" s="420"/>
      <c r="AU127" s="408"/>
      <c r="AV127" s="426"/>
      <c r="AW127" s="427"/>
      <c r="AX127" s="428"/>
      <c r="AY127" s="230"/>
      <c r="AZ127" s="879"/>
      <c r="BA127" s="837"/>
      <c r="BB127" s="834"/>
      <c r="BC127" s="837"/>
      <c r="BD127" s="840"/>
      <c r="BE127" s="843"/>
      <c r="BG127" s="490"/>
      <c r="BH127" s="312">
        <v>0.60000000000000009</v>
      </c>
      <c r="BI127" s="235" t="str">
        <f t="shared" ref="BI127" si="497">IF(ISERROR(IF(V125="R.INHERENTE
3","R. INHERENTE",(IF(BD125="R.RESIDUAL
3","R. RESIDUAL"," ")))),"",(IF(V125="R.INHERENTE
3","R. INHERENTE",(IF(BD125="R.RESIDUAL
3","R. RESIDUAL"," ")))))</f>
        <v xml:space="preserve"> </v>
      </c>
      <c r="BJ127" s="236" t="str">
        <f t="shared" ref="BJ127" si="498">IF(ISERROR(IF(V125="R.INHERENTE
8","R. INHERENTE",(IF(BD125="R.RESIDUAL
8","R. RESIDUAL"," ")))),"",(IF(V125="R.INHERENTE
8","R. INHERENTE",(IF(BD125="R.RESIDUAL
8","R. RESIDUAL"," ")))))</f>
        <v xml:space="preserve"> </v>
      </c>
      <c r="BK127" s="236" t="str">
        <f t="shared" ref="BK127" si="499">IF(ISERROR(IF(V125="R.INHERENTE
13","R. INHERENTE",(IF(BD125="R.RESIDUAL
13","R. RESIDUAL"," ")))),"",(IF(V125="R.INHERENTE
13","R. INHERENTE",(IF(BD125="R.RESIDUAL
13","R. RESIDUAL"," ")))))</f>
        <v>R. INHERENTE</v>
      </c>
      <c r="BL127" s="237" t="str">
        <f t="shared" ref="BL127" si="500">IF(ISERROR(IF(V125="R.INHERENTE
18","R. INHERENTE",(IF(BD125="R.RESIDUAL
18","R. RESIDUAL"," ")))),"",(IF(V125="R.INHERENTE
18","R. INHERENTE",(IF(BD125="R.RESIDUAL
18","R. RESIDUAL"," ")))))</f>
        <v xml:space="preserve"> </v>
      </c>
      <c r="BM127" s="238" t="str">
        <f t="shared" ref="BM127" si="501">IF(ISERROR(IF(V125="R.INHERENTE
23","R. INHERENTE",(IF(BD125="R.RESIDUAL
23","R. RESIDUAL"," ")))),"",(IF(V125="R.INHERENTE
23","R. INHERENTE",(IF(BD125="R.RESIDUAL
23","R. RESIDUAL"," ")))))</f>
        <v xml:space="preserve"> </v>
      </c>
      <c r="BN127" s="234"/>
      <c r="BO127" s="968"/>
      <c r="BP127" s="855"/>
      <c r="BQ127" s="855"/>
      <c r="BR127" s="855"/>
      <c r="BS127" s="859"/>
      <c r="BT127" s="862"/>
      <c r="BU127" s="309"/>
      <c r="BV127" s="959"/>
      <c r="BW127" s="962"/>
      <c r="BX127" s="965"/>
      <c r="BY127" s="229"/>
      <c r="BZ127" s="816"/>
      <c r="CA127" s="819"/>
      <c r="CB127" s="822"/>
      <c r="CC127" s="819"/>
      <c r="CD127" s="793"/>
      <c r="CE127" s="793"/>
      <c r="CF127" s="793"/>
      <c r="CG127" s="793"/>
      <c r="CH127" s="793"/>
      <c r="CI127" s="793"/>
      <c r="CJ127" s="793"/>
      <c r="CK127" s="793"/>
      <c r="CL127" s="793"/>
      <c r="CM127" s="793"/>
      <c r="CN127" s="793"/>
      <c r="CO127" s="793"/>
      <c r="CP127" s="793"/>
      <c r="CQ127" s="793"/>
      <c r="CR127" s="793"/>
      <c r="CS127" s="793"/>
      <c r="CT127" s="796"/>
      <c r="CU127" s="248"/>
      <c r="CV127" s="816"/>
      <c r="CW127" s="819"/>
      <c r="CX127" s="822"/>
      <c r="CY127" s="819"/>
      <c r="CZ127" s="826"/>
      <c r="DA127" s="827"/>
      <c r="DB127" s="826"/>
      <c r="DC127" s="827"/>
      <c r="DD127" s="790"/>
      <c r="DE127" s="790"/>
      <c r="DF127" s="790"/>
      <c r="DG127" s="793"/>
      <c r="DH127" s="790"/>
      <c r="DI127" s="790"/>
      <c r="DJ127" s="790"/>
      <c r="DK127" s="793"/>
      <c r="DL127" s="790"/>
      <c r="DM127" s="790"/>
      <c r="DN127" s="790"/>
      <c r="DO127" s="793"/>
      <c r="DP127" s="790"/>
      <c r="DQ127" s="790"/>
      <c r="DR127" s="790"/>
      <c r="DS127" s="790"/>
      <c r="DT127" s="796"/>
      <c r="DU127" s="245"/>
      <c r="DV127" s="799"/>
      <c r="DW127" s="802"/>
      <c r="DX127" s="799"/>
      <c r="DY127" s="805"/>
    </row>
    <row r="128" spans="2:129" ht="48.75" customHeight="1">
      <c r="B128" s="946"/>
      <c r="C128" s="924"/>
      <c r="D128" s="927"/>
      <c r="E128" s="1800"/>
      <c r="F128" s="931"/>
      <c r="G128" s="1800"/>
      <c r="H128" s="1800"/>
      <c r="I128" s="1800"/>
      <c r="J128" s="410"/>
      <c r="K128" s="909"/>
      <c r="L128" s="1801"/>
      <c r="M128" s="918"/>
      <c r="N128" s="1800"/>
      <c r="O128" s="1802"/>
      <c r="P128" s="228"/>
      <c r="Q128" s="1803"/>
      <c r="R128" s="1800"/>
      <c r="S128" s="1800"/>
      <c r="T128" s="1800"/>
      <c r="U128" s="1800"/>
      <c r="V128" s="1802"/>
      <c r="W128" s="228"/>
      <c r="X128" s="416"/>
      <c r="Y128" s="415"/>
      <c r="Z128" s="415"/>
      <c r="AA128" s="807"/>
      <c r="AB128" s="808"/>
      <c r="AC128" s="807"/>
      <c r="AD128" s="808"/>
      <c r="AE128" s="807"/>
      <c r="AF128" s="808"/>
      <c r="AG128" s="807"/>
      <c r="AH128" s="808"/>
      <c r="AI128" s="807"/>
      <c r="AJ128" s="808"/>
      <c r="AK128" s="323">
        <f t="shared" si="479"/>
        <v>0</v>
      </c>
      <c r="AL128" s="315"/>
      <c r="AM128" s="316"/>
      <c r="AN128" s="809"/>
      <c r="AO128" s="810"/>
      <c r="AP128" s="813"/>
      <c r="AQ128" s="814"/>
      <c r="AR128" s="809"/>
      <c r="AS128" s="810"/>
      <c r="AT128" s="420"/>
      <c r="AU128" s="408"/>
      <c r="AV128" s="426"/>
      <c r="AW128" s="427"/>
      <c r="AX128" s="428"/>
      <c r="AY128" s="230"/>
      <c r="AZ128" s="879"/>
      <c r="BA128" s="837"/>
      <c r="BB128" s="834"/>
      <c r="BC128" s="837"/>
      <c r="BD128" s="840"/>
      <c r="BE128" s="843"/>
      <c r="BG128" s="490"/>
      <c r="BH128" s="312">
        <v>0.4</v>
      </c>
      <c r="BI128" s="239" t="str">
        <f t="shared" ref="BI128" si="502">IF(ISERROR(IF(V125="R.INHERENTE
2","R. INHERENTE",(IF(BD125="R.RESIDUAL
2","R. RESIDUAL"," ")))),"",(IF(V125="R.INHERENTE
2","R. INHERENTE",(IF(BD125="R.RESIDUAL
2","R. RESIDUAL"," ")))))</f>
        <v xml:space="preserve"> </v>
      </c>
      <c r="BJ128" s="236" t="str">
        <f t="shared" ref="BJ128" si="503">IF(ISERROR(IF(V125="R.INHERENTE
7","R. INHERENTE",(IF(BD125="R.RESIDUAL
7","R. RESIDUAL"," ")))),"",(IF(V125="R.INHERENTE
7","R. INHERENTE",(IF(BD125="R.RESIDUAL
7","R. RESIDUAL"," ")))))</f>
        <v xml:space="preserve"> </v>
      </c>
      <c r="BK128" s="236" t="str">
        <f t="shared" ref="BK128" si="504">IF(ISERROR(IF(V125="R.INHERENTE
12","R. INHERENTE",(IF(BD125="R.RESIDUAL
12","R. RESIDUAL"," ")))),"",(IF(V125="R.INHERENTE
12","R. INHERENTE",(IF(BD125="R.RESIDUAL
12","R. RESIDUAL"," ")))))</f>
        <v>R. RESIDUAL</v>
      </c>
      <c r="BL128" s="237" t="str">
        <f t="shared" ref="BL128" si="505">IF(ISERROR(IF(V125="R.INHERENTE
17","R. INHERENTE",(IF(BD125="R.RESIDUAL
17","R. RESIDUAL"," ")))),"",(IF(V125="R.INHERENTE
17","R. INHERENTE",(IF(BD125="R.RESIDUAL
17","R. RESIDUAL"," ")))))</f>
        <v xml:space="preserve"> </v>
      </c>
      <c r="BM128" s="238" t="str">
        <f t="shared" ref="BM128" si="506">IF(ISERROR(IF(V125="R.INHERENTE
22","R. INHERENTE",(IF(BD125="R.RESIDUAL
22","R. RESIDUAL"," ")))),"",(IF(V125="R.INHERENTE
22","R. INHERENTE",(IF(BD125="R.RESIDUAL
22","R. RESIDUAL"," ")))))</f>
        <v xml:space="preserve"> </v>
      </c>
      <c r="BN128" s="234"/>
      <c r="BO128" s="968"/>
      <c r="BP128" s="855"/>
      <c r="BQ128" s="855"/>
      <c r="BR128" s="855"/>
      <c r="BS128" s="859"/>
      <c r="BT128" s="862"/>
      <c r="BU128" s="309"/>
      <c r="BV128" s="959"/>
      <c r="BW128" s="962"/>
      <c r="BX128" s="965"/>
      <c r="BY128" s="229"/>
      <c r="BZ128" s="816"/>
      <c r="CA128" s="819"/>
      <c r="CB128" s="822"/>
      <c r="CC128" s="819"/>
      <c r="CD128" s="793"/>
      <c r="CE128" s="793"/>
      <c r="CF128" s="793"/>
      <c r="CG128" s="793"/>
      <c r="CH128" s="793"/>
      <c r="CI128" s="793"/>
      <c r="CJ128" s="793"/>
      <c r="CK128" s="793"/>
      <c r="CL128" s="793"/>
      <c r="CM128" s="793"/>
      <c r="CN128" s="793"/>
      <c r="CO128" s="793"/>
      <c r="CP128" s="793"/>
      <c r="CQ128" s="793"/>
      <c r="CR128" s="793"/>
      <c r="CS128" s="793"/>
      <c r="CT128" s="796"/>
      <c r="CU128" s="248"/>
      <c r="CV128" s="816"/>
      <c r="CW128" s="819"/>
      <c r="CX128" s="822"/>
      <c r="CY128" s="819"/>
      <c r="CZ128" s="826"/>
      <c r="DA128" s="827"/>
      <c r="DB128" s="826"/>
      <c r="DC128" s="827"/>
      <c r="DD128" s="790"/>
      <c r="DE128" s="790"/>
      <c r="DF128" s="790"/>
      <c r="DG128" s="793"/>
      <c r="DH128" s="790"/>
      <c r="DI128" s="790"/>
      <c r="DJ128" s="790"/>
      <c r="DK128" s="793"/>
      <c r="DL128" s="790"/>
      <c r="DM128" s="790"/>
      <c r="DN128" s="790"/>
      <c r="DO128" s="793"/>
      <c r="DP128" s="790"/>
      <c r="DQ128" s="790"/>
      <c r="DR128" s="790"/>
      <c r="DS128" s="790"/>
      <c r="DT128" s="796"/>
      <c r="DU128" s="245"/>
      <c r="DV128" s="799"/>
      <c r="DW128" s="802"/>
      <c r="DX128" s="799"/>
      <c r="DY128" s="805"/>
    </row>
    <row r="129" spans="2:129" ht="48.75" customHeight="1">
      <c r="B129" s="947"/>
      <c r="C129" s="925"/>
      <c r="D129" s="928"/>
      <c r="E129" s="1805"/>
      <c r="F129" s="932"/>
      <c r="G129" s="1805"/>
      <c r="H129" s="1805"/>
      <c r="I129" s="1805"/>
      <c r="J129" s="411"/>
      <c r="K129" s="910"/>
      <c r="L129" s="1806"/>
      <c r="M129" s="919"/>
      <c r="N129" s="1805"/>
      <c r="O129" s="1807"/>
      <c r="P129" s="228"/>
      <c r="Q129" s="1808"/>
      <c r="R129" s="1805"/>
      <c r="S129" s="1805"/>
      <c r="T129" s="1805"/>
      <c r="U129" s="1805"/>
      <c r="V129" s="1807"/>
      <c r="W129" s="228"/>
      <c r="X129" s="417"/>
      <c r="Y129" s="418"/>
      <c r="Z129" s="418"/>
      <c r="AA129" s="848"/>
      <c r="AB129" s="849"/>
      <c r="AC129" s="848"/>
      <c r="AD129" s="849"/>
      <c r="AE129" s="848"/>
      <c r="AF129" s="849"/>
      <c r="AG129" s="848"/>
      <c r="AH129" s="849"/>
      <c r="AI129" s="848"/>
      <c r="AJ129" s="849"/>
      <c r="AK129" s="324">
        <f t="shared" si="479"/>
        <v>0</v>
      </c>
      <c r="AL129" s="317"/>
      <c r="AM129" s="318"/>
      <c r="AN129" s="850"/>
      <c r="AO129" s="851"/>
      <c r="AP129" s="852"/>
      <c r="AQ129" s="853"/>
      <c r="AR129" s="850"/>
      <c r="AS129" s="851"/>
      <c r="AT129" s="421"/>
      <c r="AU129" s="422"/>
      <c r="AV129" s="429"/>
      <c r="AW129" s="430"/>
      <c r="AX129" s="431"/>
      <c r="AY129" s="230"/>
      <c r="AZ129" s="880"/>
      <c r="BA129" s="838"/>
      <c r="BB129" s="835"/>
      <c r="BC129" s="838"/>
      <c r="BD129" s="841"/>
      <c r="BE129" s="844"/>
      <c r="BG129" s="490"/>
      <c r="BH129" s="313">
        <v>0.2</v>
      </c>
      <c r="BI129" s="240" t="str">
        <f t="shared" ref="BI129" si="507">IF(ISERROR(IF(V125="R.INHERENTE
1","R. INHERENTE",(IF(BD125="R.RESIDUAL
1","R. RESIDUAL"," ")))),"",(IF(V125="R.INHERENTE
1","R. INHERENTE",(IF(BD125="R.RESIDUAL
1","R. RESIDUAL"," ")))))</f>
        <v xml:space="preserve"> </v>
      </c>
      <c r="BJ129" s="241" t="str">
        <f t="shared" ref="BJ129" si="508">IF(ISERROR(IF(V125="R.INHERENTE
6","R. INHERENTE",(IF(BD125="R.RESIDUAL
6","R. RESIDUAL"," ")))),"",(IF(V125="R.INHERENTE
6","R. INHERENTE",(IF(BD125="R.RESIDUAL
6","R. RESIDUAL"," ")))))</f>
        <v xml:space="preserve"> </v>
      </c>
      <c r="BK129" s="242" t="str">
        <f t="shared" ref="BK129" si="509">IF(ISERROR(IF(V125="R.INHERENTE
11","R. INHERENTE",(IF(BD125="R.RESIDUAL
11","R. RESIDUAL"," ")))),"",(IF(V125="R.INHERENTE
11","R. INHERENTE",(IF(BD125="R.RESIDUAL
11","R. RESIDUAL"," ")))))</f>
        <v xml:space="preserve"> </v>
      </c>
      <c r="BL129" s="243" t="str">
        <f t="shared" ref="BL129" si="510">IF(ISERROR(IF(V125="R.INHERENTE
16","R. INHERENTE",(IF(BD125="R.RESIDUAL
16","R. RESIDUAL"," ")))),"",(IF(V125="R.INHERENTE
16","R. INHERENTE",(IF(BD125="R.RESIDUAL
16","R. RESIDUAL"," ")))))</f>
        <v xml:space="preserve"> </v>
      </c>
      <c r="BM129" s="244" t="str">
        <f t="shared" ref="BM129" si="511">IF(ISERROR(IF(V125="R.INHERENTE
21","R. INHERENTE",(IF(BD125="R.RESIDUAL
21","R. RESIDUAL"," ")))),"",(IF(V125="R.INHERENTE
21","R. INHERENTE",(IF(BD125="R.RESIDUAL
21","R. RESIDUAL"," ")))))</f>
        <v xml:space="preserve"> </v>
      </c>
      <c r="BN129" s="234"/>
      <c r="BO129" s="969"/>
      <c r="BP129" s="856"/>
      <c r="BQ129" s="856"/>
      <c r="BR129" s="856"/>
      <c r="BS129" s="860"/>
      <c r="BT129" s="863"/>
      <c r="BU129" s="309"/>
      <c r="BV129" s="960"/>
      <c r="BW129" s="963"/>
      <c r="BX129" s="966"/>
      <c r="BY129" s="229"/>
      <c r="BZ129" s="817"/>
      <c r="CA129" s="820"/>
      <c r="CB129" s="823"/>
      <c r="CC129" s="820"/>
      <c r="CD129" s="794"/>
      <c r="CE129" s="794"/>
      <c r="CF129" s="794"/>
      <c r="CG129" s="794"/>
      <c r="CH129" s="794"/>
      <c r="CI129" s="794"/>
      <c r="CJ129" s="794"/>
      <c r="CK129" s="794"/>
      <c r="CL129" s="794"/>
      <c r="CM129" s="794"/>
      <c r="CN129" s="794"/>
      <c r="CO129" s="794"/>
      <c r="CP129" s="794"/>
      <c r="CQ129" s="794"/>
      <c r="CR129" s="794"/>
      <c r="CS129" s="794"/>
      <c r="CT129" s="797"/>
      <c r="CU129" s="248"/>
      <c r="CV129" s="817"/>
      <c r="CW129" s="820"/>
      <c r="CX129" s="823"/>
      <c r="CY129" s="820"/>
      <c r="CZ129" s="828"/>
      <c r="DA129" s="829"/>
      <c r="DB129" s="828"/>
      <c r="DC129" s="829"/>
      <c r="DD129" s="791"/>
      <c r="DE129" s="791"/>
      <c r="DF129" s="791"/>
      <c r="DG129" s="794"/>
      <c r="DH129" s="791"/>
      <c r="DI129" s="791"/>
      <c r="DJ129" s="791"/>
      <c r="DK129" s="794"/>
      <c r="DL129" s="791"/>
      <c r="DM129" s="791"/>
      <c r="DN129" s="791"/>
      <c r="DO129" s="794"/>
      <c r="DP129" s="791"/>
      <c r="DQ129" s="791"/>
      <c r="DR129" s="791"/>
      <c r="DS129" s="791"/>
      <c r="DT129" s="797"/>
      <c r="DU129" s="245"/>
      <c r="DV129" s="800"/>
      <c r="DW129" s="803"/>
      <c r="DX129" s="800"/>
      <c r="DY129" s="806"/>
    </row>
    <row r="130" spans="2:129" ht="18" customHeight="1">
      <c r="BI130" s="321">
        <v>0.2</v>
      </c>
      <c r="BJ130" s="322">
        <v>0.4</v>
      </c>
      <c r="BK130" s="322">
        <v>0.60000000000000009</v>
      </c>
      <c r="BL130" s="322">
        <v>0.8</v>
      </c>
      <c r="BM130" s="322">
        <v>1</v>
      </c>
    </row>
    <row r="131" spans="2:129" ht="48.75" customHeight="1">
      <c r="B131" s="945" t="s">
        <v>584</v>
      </c>
      <c r="C131" s="923">
        <v>20</v>
      </c>
      <c r="D131" s="926" t="s">
        <v>891</v>
      </c>
      <c r="E131" s="929" t="s">
        <v>843</v>
      </c>
      <c r="F131" s="930" t="s">
        <v>587</v>
      </c>
      <c r="G131" s="907" t="s">
        <v>588</v>
      </c>
      <c r="H131" s="948" t="s">
        <v>944</v>
      </c>
      <c r="I131" s="949" t="s">
        <v>945</v>
      </c>
      <c r="J131" s="409" t="s">
        <v>946</v>
      </c>
      <c r="K131" s="908" t="s">
        <v>947</v>
      </c>
      <c r="L131" s="950" t="str">
        <f>IF(H131="","",(CONCATENATE("Posibilidad de afectación ",H131," ",I131," ",J131," ",J132," ",J133," ",J134," ",J135)))</f>
        <v xml:space="preserve">Posibilidad de afectación económica por gastos relacionados con estancias prolongadas de pacientes en riesgo y/o en condición de abandono, debido a la inoportunidad en la identificación y notificación a instituciones competentes para la reubicación del paciente.    </v>
      </c>
      <c r="M131" s="917" t="s">
        <v>593</v>
      </c>
      <c r="N131" s="951" t="s">
        <v>594</v>
      </c>
      <c r="O131" s="864" t="s">
        <v>595</v>
      </c>
      <c r="P131" s="228"/>
      <c r="Q131" s="865" t="s">
        <v>654</v>
      </c>
      <c r="R131" s="866">
        <f>IF(ISERROR(VLOOKUP($Q131,Listas!$E$20:$F$24,2,FALSE)),"",(VLOOKUP($Q131,Listas!$E$20:$F$24,2,FALSE)))</f>
        <v>0.6</v>
      </c>
      <c r="S131" s="867" t="str">
        <f>IF(ISERROR(VLOOKUP($R131,Listas!$E$3:$F$7,2,FALSE)),"",(VLOOKUP($R131,Listas!$E$3:$F$7,2,FALSE)))</f>
        <v>MEDIA</v>
      </c>
      <c r="T131" s="868" t="s">
        <v>847</v>
      </c>
      <c r="U131" s="867">
        <f>IF(ISERROR(VLOOKUP($T131,Listas!$E$28:$F$35,2,FALSE)),"",(VLOOKUP($T131,Listas!$E$28:$F$35,2,FALSE)))</f>
        <v>0.6</v>
      </c>
      <c r="V131" s="869" t="str">
        <f t="shared" ref="V131" si="512">IF(R131="","",(CONCATENATE("R.INHERENTE
",(IF(AND($R131=0.2,$U131=0.2),1,(IF(AND($R131=0.2,$U131=0.4),6,(IF(AND($R131=0.2,$U131=0.6),11,(IF(AND($R131=0.2,$U131=0.8),16,(IF(AND($R131=0.2,$U131=1),21,(IF(AND($R131=0.4,$U131=0.2),2,(IF(AND($R131=0.4,$U131=0.4),7,(IF(AND($R131=0.4,$U131=0.6),12,(IF(AND($R131=0.4,$U131=0.8),17,(IF(AND($R131=0.4,$U131=1),22,(IF(AND($R131=0.6,$U131=0.2),3,(IF(AND($R131=0.6,$U131=0.4),8,(IF(AND($R131=0.6,$U131=0.6),13,(IF(AND($R131=0.6,$U131=0.8),18,(IF(AND($R131=0.6,$U131=1),23,(IF(AND($R131=0.8,$U131=0.2),4,(IF(AND($R131=0.8,$U131=0.4),9,(IF(AND($R131=0.8,$U131=0.6),14,(IF(AND($R131=0.8,$U131=0.8),19,(IF(AND($R131=0.8,$U131=1),24,(IF(AND($R131=1,$U131=0.2),5,(IF(AND($R131=1,$U131=0.4),10,(IF(AND($R131=1,$U131=0.6),15,(IF(AND($R131=1,$U131=0.8),20,(IF(AND($R131=1,$U131=1),25,"")))))))))))))))))))))))))))))))))))))))))))))))))))))</f>
        <v>R.INHERENTE
13</v>
      </c>
      <c r="W131" s="228">
        <f>+VLOOKUP($V131,Listas!$D$112:$E$136,2,FALSE)</f>
        <v>13</v>
      </c>
      <c r="X131" s="412" t="s">
        <v>948</v>
      </c>
      <c r="Y131" s="413" t="s">
        <v>599</v>
      </c>
      <c r="Z131" s="413"/>
      <c r="AA131" s="870">
        <v>25</v>
      </c>
      <c r="AB131" s="871"/>
      <c r="AC131" s="870"/>
      <c r="AD131" s="871"/>
      <c r="AE131" s="870"/>
      <c r="AF131" s="871"/>
      <c r="AG131" s="870"/>
      <c r="AH131" s="871"/>
      <c r="AI131" s="870">
        <v>15</v>
      </c>
      <c r="AJ131" s="871"/>
      <c r="AK131" s="340">
        <f t="shared" ref="AK131:AK135" si="513">AA131+AC131+AE131+AG131+AI131</f>
        <v>40</v>
      </c>
      <c r="AL131" s="319">
        <v>0.36</v>
      </c>
      <c r="AM131" s="320"/>
      <c r="AN131" s="906" t="s">
        <v>562</v>
      </c>
      <c r="AO131" s="906"/>
      <c r="AP131" s="907" t="s">
        <v>600</v>
      </c>
      <c r="AQ131" s="907"/>
      <c r="AR131" s="906" t="s">
        <v>562</v>
      </c>
      <c r="AS131" s="906"/>
      <c r="AT131" s="419" t="s">
        <v>949</v>
      </c>
      <c r="AU131" s="407" t="s">
        <v>798</v>
      </c>
      <c r="AV131" s="423" t="s">
        <v>950</v>
      </c>
      <c r="AW131" s="424" t="s">
        <v>898</v>
      </c>
      <c r="AX131" s="425" t="s">
        <v>951</v>
      </c>
      <c r="AY131" s="247">
        <f t="shared" ref="AY131" si="514">+(IF(AND($AZ131&gt;0,$AZ131&lt;=0.2),0.2,(IF(AND($AZ131&gt;0.2,$AZ131&lt;=0.4),0.4,(IF(AND($AZ131&gt;0.4,$AZ131&lt;=0.6),0.6,(IF(AND($AZ131&gt;0.6,$AZ131&lt;=0.8),0.8,(IF($AZ131&gt;0.8,1,""))))))))))</f>
        <v>0.4</v>
      </c>
      <c r="AZ131" s="878">
        <f t="shared" ref="AZ131" si="515">+MIN(AL131:AL135)</f>
        <v>0.252</v>
      </c>
      <c r="BA131" s="836" t="str">
        <f t="shared" ref="BA131" si="516">+(IF($AY131=0.2,"MUY BAJA",(IF($AY131=0.4,"BAJA",(IF($AY131=0.6,"MEDIA",(IF($AY131=0.8,"ALTA",(IF($AY131=1,"MUY ALTA",""))))))))))</f>
        <v>BAJA</v>
      </c>
      <c r="BB131" s="833">
        <f t="shared" ref="BB131" si="517">+MIN(AM131:AM135)</f>
        <v>0.6</v>
      </c>
      <c r="BC131" s="836" t="str">
        <f t="shared" ref="BC131" si="518">+(IF($BF131=0.2,"MUY BAJA",(IF($BF131=0.4,"BAJA",(IF($BF131=0.6,"MEDIA",(IF($BF131=0.8,"ALTA",(IF($BF131=1,"MUY ALTA",""))))))))))</f>
        <v>MEDIA</v>
      </c>
      <c r="BD131" s="839" t="str">
        <f>IF($AY131="","",(CONCATENATE("R.RESIDUAL
",(IF(AND($AY131=0.2,$BF131=0.2),1,(IF(AND($AY131=0.2,$BF131=0.4),6,(IF(AND($AY131=0.2,$BF131=0.6),11,(IF(AND($AY131=0.2,$BF131=0.8),16,(IF(AND($AY131=0.2,$BF131=1),21,(IF(AND($AY131=0.4,$BF131=0.2),2,(IF(AND($AY131=0.4,$BF131=0.4),7,(IF(AND($AY131=0.4,$BF131=0.6),12,(IF(AND($AY131=0.4,$BF131=0.8),17,(IF(AND($AY131=0.4,$BF131=1),22,(IF(AND($AY131=0.6,$BF131=0.2),3,(IF(AND($AY131=0.6,$BF131=0.4),8,(IF(AND($AY131=0.6,$BF131=0.6),13,(IF(AND($AY131=0.6,$BF131=0.8),18,(IF(AND($AY131=0.6,$BF131=1),23,(IF(AND($AY131=0.8,$BF131=0.2),4,(IF(AND($AY131=0.8,$BF131=0.4),9,(IF(AND($AY131=0.8,$BF131=0.6),14,(IF(AND($AY131=0.8,$BF131=0.8),19,(IF(AND($AY131=0.8,$BF131=1),24,(IF(AND($AY131=1,$BF131=0.2),5,(IF(AND($AY131=1,$BF131=0.4),10,(IF(AND($AY131=1,$BF131=0.6),15,(IF(AND($AY131=1,$BF131=0.8),20,(IF(AND($AY131=1,$BF131=1),25,"")))))))))))))))))))))))))))))))))))))))))))))))))))))</f>
        <v>R.RESIDUAL
12</v>
      </c>
      <c r="BE131" s="842" t="s">
        <v>834</v>
      </c>
      <c r="BF131" s="247">
        <f t="shared" ref="BF131" si="519">+(IF(AND($BB131&gt;0,$BB131&lt;=0.2),0.2,(IF(AND($BB131&gt;0.2,$BB131&lt;=0.4),0.4,(IF(AND($BB131&gt;0.4,$BB131&lt;=0.6),0.6,(IF(AND($BB131&gt;0.6,$BB131&lt;=0.8),0.8,(IF($BB131&gt;0.8,1,""))))))))))</f>
        <v>0.6</v>
      </c>
      <c r="BG131" s="230">
        <f>+VLOOKUP($BD131,Listas!$F$112:$G$136,2,FALSE)</f>
        <v>12</v>
      </c>
      <c r="BH131" s="312">
        <v>1</v>
      </c>
      <c r="BI131" s="231" t="str">
        <f t="shared" ref="BI131" si="520">IF(ISERROR(IF(V131="R.INHERENTE
5","R. INHERENTE",(IF(BD131="R.RESIDUAL
5","R. RESIDUAL"," ")))),"",(IF(V131="R.INHERENTE
5","R. INHERENTE",(IF(BD131="R.RESIDUAL
5","R. RESIDUAL"," ")))))</f>
        <v xml:space="preserve"> </v>
      </c>
      <c r="BJ131" s="232" t="str">
        <f t="shared" ref="BJ131" si="521">IF(ISERROR(IF(V131="R.INHERENTE
10","R. INHERENTE",(IF(BD131="R.RESIDUAL
10","R. RESIDUAL"," ")))),"",(IF(V131="R.INHERENTE
10","R. INHERENTE",(IF(BD131="R.RESIDUAL
10","R. RESIDUAL"," ")))))</f>
        <v xml:space="preserve"> </v>
      </c>
      <c r="BK131" s="232" t="str">
        <f t="shared" ref="BK131" si="522">IF(ISERROR(IF(V131="R.INHERENTE
15","R. INHERENTE",(IF(BD131="R.RESIDUAL
15","R. RESIDUAL"," ")))),"",(IF(V131="R.INHERENTE
15","R. INHERENTE",(IF(BD131="R.RESIDUAL
15","R. RESIDUAL"," ")))))</f>
        <v xml:space="preserve"> </v>
      </c>
      <c r="BL131" s="232" t="str">
        <f t="shared" ref="BL131" si="523">IF(ISERROR(IF(V131="R.INHERENTE
20","R. INHERENTE",(IF(BD131="R.RESIDUAL
20","R. RESIDUAL"," ")))),"",(IF(V131="R.INHERENTE
20","R. INHERENTE",(IF(BD131="R.RESIDUAL
20","R. RESIDUAL"," ")))))</f>
        <v xml:space="preserve"> </v>
      </c>
      <c r="BM131" s="233" t="str">
        <f t="shared" ref="BM131" si="524">IF(ISERROR(IF(V131="R.INHERENTE
25","R. INHERENTE",(IF(BD131="R.RESIDUAL
25","R. RESIDUAL"," ")))),"",(IF(V131="R.INHERENTE
25","R. INHERENTE",(IF(BD131="R.RESIDUAL
25","R. RESIDUAL"," ")))))</f>
        <v xml:space="preserve"> </v>
      </c>
      <c r="BN131" s="234"/>
      <c r="BO131" s="967" t="s">
        <v>835</v>
      </c>
      <c r="BP131" s="854" t="s">
        <v>835</v>
      </c>
      <c r="BQ131" s="857">
        <v>46023</v>
      </c>
      <c r="BR131" s="857">
        <v>46357</v>
      </c>
      <c r="BS131" s="858" t="s">
        <v>835</v>
      </c>
      <c r="BT131" s="861"/>
      <c r="BU131" s="309"/>
      <c r="BV131" s="958" t="s">
        <v>952</v>
      </c>
      <c r="BW131" s="961" t="s">
        <v>898</v>
      </c>
      <c r="BX131" s="964" t="s">
        <v>953</v>
      </c>
      <c r="BY131" s="229"/>
      <c r="BZ131" s="815" t="s">
        <v>614</v>
      </c>
      <c r="CA131" s="818" t="s">
        <v>615</v>
      </c>
      <c r="CB131" s="821" t="s">
        <v>616</v>
      </c>
      <c r="CC131" s="818" t="s">
        <v>617</v>
      </c>
      <c r="CD131" s="792"/>
      <c r="CE131" s="792"/>
      <c r="CF131" s="792"/>
      <c r="CG131" s="792"/>
      <c r="CH131" s="792"/>
      <c r="CI131" s="792"/>
      <c r="CJ131" s="792"/>
      <c r="CK131" s="792"/>
      <c r="CL131" s="792"/>
      <c r="CM131" s="792"/>
      <c r="CN131" s="792"/>
      <c r="CO131" s="792"/>
      <c r="CP131" s="792"/>
      <c r="CQ131" s="792"/>
      <c r="CR131" s="792"/>
      <c r="CS131" s="792"/>
      <c r="CT131" s="795" t="s">
        <v>618</v>
      </c>
      <c r="CU131" s="248"/>
      <c r="CV131" s="815" t="s">
        <v>614</v>
      </c>
      <c r="CW131" s="818" t="s">
        <v>615</v>
      </c>
      <c r="CX131" s="821" t="s">
        <v>616</v>
      </c>
      <c r="CY131" s="818" t="s">
        <v>617</v>
      </c>
      <c r="CZ131" s="824"/>
      <c r="DA131" s="825"/>
      <c r="DB131" s="824"/>
      <c r="DC131" s="825"/>
      <c r="DD131" s="789"/>
      <c r="DE131" s="789"/>
      <c r="DF131" s="789"/>
      <c r="DG131" s="792"/>
      <c r="DH131" s="789"/>
      <c r="DI131" s="789"/>
      <c r="DJ131" s="789"/>
      <c r="DK131" s="792"/>
      <c r="DL131" s="789"/>
      <c r="DM131" s="789"/>
      <c r="DN131" s="789"/>
      <c r="DO131" s="792"/>
      <c r="DP131" s="789"/>
      <c r="DQ131" s="789"/>
      <c r="DR131" s="789"/>
      <c r="DS131" s="789"/>
      <c r="DT131" s="795" t="s">
        <v>619</v>
      </c>
      <c r="DU131" s="245"/>
      <c r="DV131" s="798"/>
      <c r="DW131" s="801"/>
      <c r="DX131" s="798"/>
      <c r="DY131" s="804"/>
    </row>
    <row r="132" spans="2:129" ht="48.75" customHeight="1">
      <c r="B132" s="946"/>
      <c r="C132" s="924"/>
      <c r="D132" s="927"/>
      <c r="E132" s="1800"/>
      <c r="F132" s="931"/>
      <c r="G132" s="1800"/>
      <c r="H132" s="1800"/>
      <c r="I132" s="1800"/>
      <c r="J132" s="410"/>
      <c r="K132" s="909"/>
      <c r="L132" s="1801"/>
      <c r="M132" s="918"/>
      <c r="N132" s="1800"/>
      <c r="O132" s="1802"/>
      <c r="P132" s="228"/>
      <c r="Q132" s="1803"/>
      <c r="R132" s="1800"/>
      <c r="S132" s="1800"/>
      <c r="T132" s="1800"/>
      <c r="U132" s="1800"/>
      <c r="V132" s="1802"/>
      <c r="W132" s="228"/>
      <c r="X132" s="414" t="s">
        <v>954</v>
      </c>
      <c r="Y132" s="415" t="s">
        <v>599</v>
      </c>
      <c r="Z132" s="415"/>
      <c r="AA132" s="807"/>
      <c r="AB132" s="808"/>
      <c r="AC132" s="807">
        <v>15</v>
      </c>
      <c r="AD132" s="808"/>
      <c r="AE132" s="807"/>
      <c r="AF132" s="808"/>
      <c r="AG132" s="807"/>
      <c r="AH132" s="808"/>
      <c r="AI132" s="807">
        <v>15</v>
      </c>
      <c r="AJ132" s="808"/>
      <c r="AK132" s="323">
        <f t="shared" si="513"/>
        <v>30</v>
      </c>
      <c r="AL132" s="315">
        <v>0.252</v>
      </c>
      <c r="AM132" s="316"/>
      <c r="AN132" s="809" t="s">
        <v>562</v>
      </c>
      <c r="AO132" s="810"/>
      <c r="AP132" s="813" t="s">
        <v>600</v>
      </c>
      <c r="AQ132" s="814"/>
      <c r="AR132" s="809" t="s">
        <v>562</v>
      </c>
      <c r="AS132" s="810"/>
      <c r="AT132" s="420" t="s">
        <v>955</v>
      </c>
      <c r="AU132" s="408" t="s">
        <v>798</v>
      </c>
      <c r="AV132" s="426" t="s">
        <v>956</v>
      </c>
      <c r="AW132" s="427" t="s">
        <v>898</v>
      </c>
      <c r="AX132" s="428" t="s">
        <v>951</v>
      </c>
      <c r="AY132" s="230"/>
      <c r="AZ132" s="879"/>
      <c r="BA132" s="837"/>
      <c r="BB132" s="834"/>
      <c r="BC132" s="837"/>
      <c r="BD132" s="840"/>
      <c r="BE132" s="843"/>
      <c r="BG132" s="490"/>
      <c r="BH132" s="312">
        <v>0.8</v>
      </c>
      <c r="BI132" s="235" t="str">
        <f t="shared" ref="BI132" si="525">IF(ISERROR(IF(V131="R.INHERENTE
4","R. INHERENTE",(IF(BD131="R.RESIDUAL
4","R. RESIDUAL"," ")))),"",(IF(V131="R.INHERENTE
4","R. INHERENTE",(IF(BD131="R.RESIDUAL
4","R. RESIDUAL"," ")))))</f>
        <v xml:space="preserve"> </v>
      </c>
      <c r="BJ132" s="236" t="str">
        <f t="shared" ref="BJ132" si="526">IF(ISERROR(IF(V131="R.INHERENTE
9","R. INHERENTE",(IF(BD131="R.RESIDUAL
9","R. RESIDUAL"," ")))),"",(IF(V131="R.INHERENTE
9","R. INHERENTE",(IF(BD131="R.RESIDUAL
9","R. RESIDUAL"," ")))))</f>
        <v xml:space="preserve"> </v>
      </c>
      <c r="BK132" s="237" t="str">
        <f t="shared" ref="BK132" si="527">IF(ISERROR(IF(V131="R.INHERENTE
14","R. INHERENTE",(IF(BD131="R.RESIDUAL
14","R. RESIDUAL"," ")))),"",(IF(V131="R.INHERENTE
14","R. INHERENTE",(IF(BD131="R.RESIDUAL
14","R. RESIDUAL"," ")))))</f>
        <v xml:space="preserve"> </v>
      </c>
      <c r="BL132" s="237" t="str">
        <f t="shared" ref="BL132" si="528">IF(ISERROR(IF(V131="R.INHERENTE
19","R. INHERENTE",(IF(BD131="R.RESIDUAL
19","R. RESIDUAL"," ")))),"",(IF(V131="R.INHERENTE
19","R. INHERENTE",(IF(BD131="R.RESIDUAL
19","R. RESIDUAL"," ")))))</f>
        <v xml:space="preserve"> </v>
      </c>
      <c r="BM132" s="238" t="str">
        <f t="shared" ref="BM132" si="529">IF(ISERROR(IF(V131="R.INHERENTE
24","R. INHERENTE",(IF(BD131="R.RESIDUAL
24","R. RESIDUAL"," ")))),"",(IF(V131="R.INHERENTE
24","R. INHERENTE",(IF(BD131="R.RESIDUAL
24","R. RESIDUAL"," ")))))</f>
        <v xml:space="preserve"> </v>
      </c>
      <c r="BN132" s="234"/>
      <c r="BO132" s="968"/>
      <c r="BP132" s="855"/>
      <c r="BQ132" s="855"/>
      <c r="BR132" s="855"/>
      <c r="BS132" s="859"/>
      <c r="BT132" s="862"/>
      <c r="BU132" s="309"/>
      <c r="BV132" s="959"/>
      <c r="BW132" s="962"/>
      <c r="BX132" s="965"/>
      <c r="BY132" s="229"/>
      <c r="BZ132" s="816"/>
      <c r="CA132" s="819"/>
      <c r="CB132" s="822"/>
      <c r="CC132" s="819"/>
      <c r="CD132" s="793"/>
      <c r="CE132" s="793"/>
      <c r="CF132" s="793"/>
      <c r="CG132" s="793"/>
      <c r="CH132" s="793"/>
      <c r="CI132" s="793"/>
      <c r="CJ132" s="793"/>
      <c r="CK132" s="793"/>
      <c r="CL132" s="793"/>
      <c r="CM132" s="793"/>
      <c r="CN132" s="793"/>
      <c r="CO132" s="793"/>
      <c r="CP132" s="793"/>
      <c r="CQ132" s="793"/>
      <c r="CR132" s="793"/>
      <c r="CS132" s="793"/>
      <c r="CT132" s="796"/>
      <c r="CU132" s="248"/>
      <c r="CV132" s="816"/>
      <c r="CW132" s="819"/>
      <c r="CX132" s="822"/>
      <c r="CY132" s="819"/>
      <c r="CZ132" s="826"/>
      <c r="DA132" s="827"/>
      <c r="DB132" s="826"/>
      <c r="DC132" s="827"/>
      <c r="DD132" s="790"/>
      <c r="DE132" s="790"/>
      <c r="DF132" s="790"/>
      <c r="DG132" s="793"/>
      <c r="DH132" s="790"/>
      <c r="DI132" s="790"/>
      <c r="DJ132" s="790"/>
      <c r="DK132" s="793"/>
      <c r="DL132" s="790"/>
      <c r="DM132" s="790"/>
      <c r="DN132" s="790"/>
      <c r="DO132" s="793"/>
      <c r="DP132" s="790"/>
      <c r="DQ132" s="790"/>
      <c r="DR132" s="790"/>
      <c r="DS132" s="790"/>
      <c r="DT132" s="796"/>
      <c r="DU132" s="245"/>
      <c r="DV132" s="799"/>
      <c r="DW132" s="802"/>
      <c r="DX132" s="799"/>
      <c r="DY132" s="805"/>
    </row>
    <row r="133" spans="2:129" ht="48.75" customHeight="1">
      <c r="B133" s="946"/>
      <c r="C133" s="924"/>
      <c r="D133" s="927"/>
      <c r="E133" s="1800"/>
      <c r="F133" s="931"/>
      <c r="G133" s="1800"/>
      <c r="H133" s="1800"/>
      <c r="I133" s="1800"/>
      <c r="J133" s="410"/>
      <c r="K133" s="909"/>
      <c r="L133" s="1801"/>
      <c r="M133" s="918"/>
      <c r="N133" s="1800"/>
      <c r="O133" s="1802"/>
      <c r="P133" s="228"/>
      <c r="Q133" s="1803"/>
      <c r="R133" s="1800"/>
      <c r="S133" s="1800"/>
      <c r="T133" s="1800"/>
      <c r="U133" s="1800"/>
      <c r="V133" s="1802"/>
      <c r="W133" s="228"/>
      <c r="X133" s="414"/>
      <c r="Y133" s="415"/>
      <c r="Z133" s="415"/>
      <c r="AA133" s="807"/>
      <c r="AB133" s="808"/>
      <c r="AC133" s="807"/>
      <c r="AD133" s="808"/>
      <c r="AE133" s="807"/>
      <c r="AF133" s="808"/>
      <c r="AG133" s="807"/>
      <c r="AH133" s="808"/>
      <c r="AI133" s="807"/>
      <c r="AJ133" s="808"/>
      <c r="AK133" s="323">
        <f t="shared" si="513"/>
        <v>0</v>
      </c>
      <c r="AL133" s="315"/>
      <c r="AM133" s="316">
        <v>0.6</v>
      </c>
      <c r="AN133" s="809"/>
      <c r="AO133" s="810"/>
      <c r="AP133" s="813"/>
      <c r="AQ133" s="814"/>
      <c r="AR133" s="809"/>
      <c r="AS133" s="810"/>
      <c r="AT133" s="420"/>
      <c r="AU133" s="408"/>
      <c r="AV133" s="426"/>
      <c r="AW133" s="427"/>
      <c r="AX133" s="428"/>
      <c r="AY133" s="230"/>
      <c r="AZ133" s="879"/>
      <c r="BA133" s="837"/>
      <c r="BB133" s="834"/>
      <c r="BC133" s="837"/>
      <c r="BD133" s="840"/>
      <c r="BE133" s="843"/>
      <c r="BG133" s="490"/>
      <c r="BH133" s="312">
        <v>0.60000000000000009</v>
      </c>
      <c r="BI133" s="235" t="str">
        <f t="shared" ref="BI133" si="530">IF(ISERROR(IF(V131="R.INHERENTE
3","R. INHERENTE",(IF(BD131="R.RESIDUAL
3","R. RESIDUAL"," ")))),"",(IF(V131="R.INHERENTE
3","R. INHERENTE",(IF(BD131="R.RESIDUAL
3","R. RESIDUAL"," ")))))</f>
        <v xml:space="preserve"> </v>
      </c>
      <c r="BJ133" s="236" t="str">
        <f t="shared" ref="BJ133" si="531">IF(ISERROR(IF(V131="R.INHERENTE
8","R. INHERENTE",(IF(BD131="R.RESIDUAL
8","R. RESIDUAL"," ")))),"",(IF(V131="R.INHERENTE
8","R. INHERENTE",(IF(BD131="R.RESIDUAL
8","R. RESIDUAL"," ")))))</f>
        <v xml:space="preserve"> </v>
      </c>
      <c r="BK133" s="236" t="str">
        <f t="shared" ref="BK133" si="532">IF(ISERROR(IF(V131="R.INHERENTE
13","R. INHERENTE",(IF(BD131="R.RESIDUAL
13","R. RESIDUAL"," ")))),"",(IF(V131="R.INHERENTE
13","R. INHERENTE",(IF(BD131="R.RESIDUAL
13","R. RESIDUAL"," ")))))</f>
        <v>R. INHERENTE</v>
      </c>
      <c r="BL133" s="237" t="str">
        <f t="shared" ref="BL133" si="533">IF(ISERROR(IF(V131="R.INHERENTE
18","R. INHERENTE",(IF(BD131="R.RESIDUAL
18","R. RESIDUAL"," ")))),"",(IF(V131="R.INHERENTE
18","R. INHERENTE",(IF(BD131="R.RESIDUAL
18","R. RESIDUAL"," ")))))</f>
        <v xml:space="preserve"> </v>
      </c>
      <c r="BM133" s="238" t="str">
        <f t="shared" ref="BM133" si="534">IF(ISERROR(IF(V131="R.INHERENTE
23","R. INHERENTE",(IF(BD131="R.RESIDUAL
23","R. RESIDUAL"," ")))),"",(IF(V131="R.INHERENTE
23","R. INHERENTE",(IF(BD131="R.RESIDUAL
23","R. RESIDUAL"," ")))))</f>
        <v xml:space="preserve"> </v>
      </c>
      <c r="BN133" s="234"/>
      <c r="BO133" s="968"/>
      <c r="BP133" s="855"/>
      <c r="BQ133" s="855"/>
      <c r="BR133" s="855"/>
      <c r="BS133" s="859"/>
      <c r="BT133" s="862"/>
      <c r="BU133" s="309"/>
      <c r="BV133" s="959"/>
      <c r="BW133" s="962"/>
      <c r="BX133" s="965"/>
      <c r="BY133" s="229"/>
      <c r="BZ133" s="816"/>
      <c r="CA133" s="819"/>
      <c r="CB133" s="822"/>
      <c r="CC133" s="819"/>
      <c r="CD133" s="793"/>
      <c r="CE133" s="793"/>
      <c r="CF133" s="793"/>
      <c r="CG133" s="793"/>
      <c r="CH133" s="793"/>
      <c r="CI133" s="793"/>
      <c r="CJ133" s="793"/>
      <c r="CK133" s="793"/>
      <c r="CL133" s="793"/>
      <c r="CM133" s="793"/>
      <c r="CN133" s="793"/>
      <c r="CO133" s="793"/>
      <c r="CP133" s="793"/>
      <c r="CQ133" s="793"/>
      <c r="CR133" s="793"/>
      <c r="CS133" s="793"/>
      <c r="CT133" s="796"/>
      <c r="CU133" s="248"/>
      <c r="CV133" s="816"/>
      <c r="CW133" s="819"/>
      <c r="CX133" s="822"/>
      <c r="CY133" s="819"/>
      <c r="CZ133" s="826"/>
      <c r="DA133" s="827"/>
      <c r="DB133" s="826"/>
      <c r="DC133" s="827"/>
      <c r="DD133" s="790"/>
      <c r="DE133" s="790"/>
      <c r="DF133" s="790"/>
      <c r="DG133" s="793"/>
      <c r="DH133" s="790"/>
      <c r="DI133" s="790"/>
      <c r="DJ133" s="790"/>
      <c r="DK133" s="793"/>
      <c r="DL133" s="790"/>
      <c r="DM133" s="790"/>
      <c r="DN133" s="790"/>
      <c r="DO133" s="793"/>
      <c r="DP133" s="790"/>
      <c r="DQ133" s="790"/>
      <c r="DR133" s="790"/>
      <c r="DS133" s="790"/>
      <c r="DT133" s="796"/>
      <c r="DU133" s="245"/>
      <c r="DV133" s="799"/>
      <c r="DW133" s="802"/>
      <c r="DX133" s="799"/>
      <c r="DY133" s="805"/>
    </row>
    <row r="134" spans="2:129" ht="48.75" customHeight="1">
      <c r="B134" s="946"/>
      <c r="C134" s="924"/>
      <c r="D134" s="927"/>
      <c r="E134" s="1800"/>
      <c r="F134" s="931"/>
      <c r="G134" s="1800"/>
      <c r="H134" s="1800"/>
      <c r="I134" s="1800"/>
      <c r="J134" s="410"/>
      <c r="K134" s="909"/>
      <c r="L134" s="1801"/>
      <c r="M134" s="918"/>
      <c r="N134" s="1800"/>
      <c r="O134" s="1802"/>
      <c r="P134" s="228"/>
      <c r="Q134" s="1803"/>
      <c r="R134" s="1800"/>
      <c r="S134" s="1800"/>
      <c r="T134" s="1800"/>
      <c r="U134" s="1800"/>
      <c r="V134" s="1802"/>
      <c r="W134" s="228"/>
      <c r="X134" s="416"/>
      <c r="Y134" s="415"/>
      <c r="Z134" s="415"/>
      <c r="AA134" s="807"/>
      <c r="AB134" s="808"/>
      <c r="AC134" s="807"/>
      <c r="AD134" s="808"/>
      <c r="AE134" s="807"/>
      <c r="AF134" s="808"/>
      <c r="AG134" s="807"/>
      <c r="AH134" s="808"/>
      <c r="AI134" s="807"/>
      <c r="AJ134" s="808"/>
      <c r="AK134" s="323">
        <f t="shared" si="513"/>
        <v>0</v>
      </c>
      <c r="AL134" s="315"/>
      <c r="AM134" s="316"/>
      <c r="AN134" s="809"/>
      <c r="AO134" s="810"/>
      <c r="AP134" s="813"/>
      <c r="AQ134" s="814"/>
      <c r="AR134" s="809"/>
      <c r="AS134" s="810"/>
      <c r="AT134" s="420"/>
      <c r="AU134" s="408"/>
      <c r="AV134" s="426"/>
      <c r="AW134" s="427"/>
      <c r="AX134" s="428"/>
      <c r="AY134" s="230"/>
      <c r="AZ134" s="879"/>
      <c r="BA134" s="837"/>
      <c r="BB134" s="834"/>
      <c r="BC134" s="837"/>
      <c r="BD134" s="840"/>
      <c r="BE134" s="843"/>
      <c r="BG134" s="490"/>
      <c r="BH134" s="312">
        <v>0.4</v>
      </c>
      <c r="BI134" s="239" t="str">
        <f t="shared" ref="BI134" si="535">IF(ISERROR(IF(V131="R.INHERENTE
2","R. INHERENTE",(IF(BD131="R.RESIDUAL
2","R. RESIDUAL"," ")))),"",(IF(V131="R.INHERENTE
2","R. INHERENTE",(IF(BD131="R.RESIDUAL
2","R. RESIDUAL"," ")))))</f>
        <v xml:space="preserve"> </v>
      </c>
      <c r="BJ134" s="236" t="str">
        <f t="shared" ref="BJ134" si="536">IF(ISERROR(IF(V131="R.INHERENTE
7","R. INHERENTE",(IF(BD131="R.RESIDUAL
7","R. RESIDUAL"," ")))),"",(IF(V131="R.INHERENTE
7","R. INHERENTE",(IF(BD131="R.RESIDUAL
7","R. RESIDUAL"," ")))))</f>
        <v xml:space="preserve"> </v>
      </c>
      <c r="BK134" s="236" t="str">
        <f t="shared" ref="BK134" si="537">IF(ISERROR(IF(V131="R.INHERENTE
12","R. INHERENTE",(IF(BD131="R.RESIDUAL
12","R. RESIDUAL"," ")))),"",(IF(V131="R.INHERENTE
12","R. INHERENTE",(IF(BD131="R.RESIDUAL
12","R. RESIDUAL"," ")))))</f>
        <v>R. RESIDUAL</v>
      </c>
      <c r="BL134" s="237" t="str">
        <f t="shared" ref="BL134" si="538">IF(ISERROR(IF(V131="R.INHERENTE
17","R. INHERENTE",(IF(BD131="R.RESIDUAL
17","R. RESIDUAL"," ")))),"",(IF(V131="R.INHERENTE
17","R. INHERENTE",(IF(BD131="R.RESIDUAL
17","R. RESIDUAL"," ")))))</f>
        <v xml:space="preserve"> </v>
      </c>
      <c r="BM134" s="238" t="str">
        <f t="shared" ref="BM134" si="539">IF(ISERROR(IF(V131="R.INHERENTE
22","R. INHERENTE",(IF(BD131="R.RESIDUAL
22","R. RESIDUAL"," ")))),"",(IF(V131="R.INHERENTE
22","R. INHERENTE",(IF(BD131="R.RESIDUAL
22","R. RESIDUAL"," ")))))</f>
        <v xml:space="preserve"> </v>
      </c>
      <c r="BN134" s="234"/>
      <c r="BO134" s="968"/>
      <c r="BP134" s="855"/>
      <c r="BQ134" s="855"/>
      <c r="BR134" s="855"/>
      <c r="BS134" s="859"/>
      <c r="BT134" s="862"/>
      <c r="BU134" s="309"/>
      <c r="BV134" s="959"/>
      <c r="BW134" s="962"/>
      <c r="BX134" s="965"/>
      <c r="BY134" s="229"/>
      <c r="BZ134" s="816"/>
      <c r="CA134" s="819"/>
      <c r="CB134" s="822"/>
      <c r="CC134" s="819"/>
      <c r="CD134" s="793"/>
      <c r="CE134" s="793"/>
      <c r="CF134" s="793"/>
      <c r="CG134" s="793"/>
      <c r="CH134" s="793"/>
      <c r="CI134" s="793"/>
      <c r="CJ134" s="793"/>
      <c r="CK134" s="793"/>
      <c r="CL134" s="793"/>
      <c r="CM134" s="793"/>
      <c r="CN134" s="793"/>
      <c r="CO134" s="793"/>
      <c r="CP134" s="793"/>
      <c r="CQ134" s="793"/>
      <c r="CR134" s="793"/>
      <c r="CS134" s="793"/>
      <c r="CT134" s="796"/>
      <c r="CU134" s="248"/>
      <c r="CV134" s="816"/>
      <c r="CW134" s="819"/>
      <c r="CX134" s="822"/>
      <c r="CY134" s="819"/>
      <c r="CZ134" s="826"/>
      <c r="DA134" s="827"/>
      <c r="DB134" s="826"/>
      <c r="DC134" s="827"/>
      <c r="DD134" s="790"/>
      <c r="DE134" s="790"/>
      <c r="DF134" s="790"/>
      <c r="DG134" s="793"/>
      <c r="DH134" s="790"/>
      <c r="DI134" s="790"/>
      <c r="DJ134" s="790"/>
      <c r="DK134" s="793"/>
      <c r="DL134" s="790"/>
      <c r="DM134" s="790"/>
      <c r="DN134" s="790"/>
      <c r="DO134" s="793"/>
      <c r="DP134" s="790"/>
      <c r="DQ134" s="790"/>
      <c r="DR134" s="790"/>
      <c r="DS134" s="790"/>
      <c r="DT134" s="796"/>
      <c r="DU134" s="245"/>
      <c r="DV134" s="799"/>
      <c r="DW134" s="802"/>
      <c r="DX134" s="799"/>
      <c r="DY134" s="805"/>
    </row>
    <row r="135" spans="2:129" ht="48" customHeight="1">
      <c r="B135" s="947"/>
      <c r="C135" s="925"/>
      <c r="D135" s="928"/>
      <c r="E135" s="1805"/>
      <c r="F135" s="932"/>
      <c r="G135" s="1805"/>
      <c r="H135" s="1805"/>
      <c r="I135" s="1805"/>
      <c r="J135" s="411"/>
      <c r="K135" s="910"/>
      <c r="L135" s="1806"/>
      <c r="M135" s="919"/>
      <c r="N135" s="1805"/>
      <c r="O135" s="1807"/>
      <c r="P135" s="228"/>
      <c r="Q135" s="1808"/>
      <c r="R135" s="1805"/>
      <c r="S135" s="1805"/>
      <c r="T135" s="1805"/>
      <c r="U135" s="1805"/>
      <c r="V135" s="1807"/>
      <c r="W135" s="228"/>
      <c r="X135" s="417"/>
      <c r="Y135" s="418"/>
      <c r="Z135" s="418"/>
      <c r="AA135" s="848"/>
      <c r="AB135" s="849"/>
      <c r="AC135" s="848"/>
      <c r="AD135" s="849"/>
      <c r="AE135" s="848"/>
      <c r="AF135" s="849"/>
      <c r="AG135" s="848"/>
      <c r="AH135" s="849"/>
      <c r="AI135" s="848"/>
      <c r="AJ135" s="849"/>
      <c r="AK135" s="324">
        <f t="shared" si="513"/>
        <v>0</v>
      </c>
      <c r="AL135" s="317"/>
      <c r="AM135" s="318"/>
      <c r="AN135" s="850"/>
      <c r="AO135" s="851"/>
      <c r="AP135" s="852"/>
      <c r="AQ135" s="853"/>
      <c r="AR135" s="850"/>
      <c r="AS135" s="851"/>
      <c r="AT135" s="421"/>
      <c r="AU135" s="422"/>
      <c r="AV135" s="429"/>
      <c r="AW135" s="430"/>
      <c r="AX135" s="431"/>
      <c r="AY135" s="230"/>
      <c r="AZ135" s="880"/>
      <c r="BA135" s="838"/>
      <c r="BB135" s="835"/>
      <c r="BC135" s="838"/>
      <c r="BD135" s="841"/>
      <c r="BE135" s="844"/>
      <c r="BG135" s="490"/>
      <c r="BH135" s="313">
        <v>0.2</v>
      </c>
      <c r="BI135" s="240" t="str">
        <f t="shared" ref="BI135" si="540">IF(ISERROR(IF(V131="R.INHERENTE
1","R. INHERENTE",(IF(BD131="R.RESIDUAL
1","R. RESIDUAL"," ")))),"",(IF(V131="R.INHERENTE
1","R. INHERENTE",(IF(BD131="R.RESIDUAL
1","R. RESIDUAL"," ")))))</f>
        <v xml:space="preserve"> </v>
      </c>
      <c r="BJ135" s="241" t="str">
        <f t="shared" ref="BJ135" si="541">IF(ISERROR(IF(V131="R.INHERENTE
6","R. INHERENTE",(IF(BD131="R.RESIDUAL
6","R. RESIDUAL"," ")))),"",(IF(V131="R.INHERENTE
6","R. INHERENTE",(IF(BD131="R.RESIDUAL
6","R. RESIDUAL"," ")))))</f>
        <v xml:space="preserve"> </v>
      </c>
      <c r="BK135" s="242" t="str">
        <f t="shared" ref="BK135" si="542">IF(ISERROR(IF(V131="R.INHERENTE
11","R. INHERENTE",(IF(BD131="R.RESIDUAL
11","R. RESIDUAL"," ")))),"",(IF(V131="R.INHERENTE
11","R. INHERENTE",(IF(BD131="R.RESIDUAL
11","R. RESIDUAL"," ")))))</f>
        <v xml:space="preserve"> </v>
      </c>
      <c r="BL135" s="243" t="str">
        <f t="shared" ref="BL135" si="543">IF(ISERROR(IF(V131="R.INHERENTE
16","R. INHERENTE",(IF(BD131="R.RESIDUAL
16","R. RESIDUAL"," ")))),"",(IF(V131="R.INHERENTE
16","R. INHERENTE",(IF(BD131="R.RESIDUAL
16","R. RESIDUAL"," ")))))</f>
        <v xml:space="preserve"> </v>
      </c>
      <c r="BM135" s="244" t="str">
        <f t="shared" ref="BM135" si="544">IF(ISERROR(IF(V131="R.INHERENTE
21","R. INHERENTE",(IF(BD131="R.RESIDUAL
21","R. RESIDUAL"," ")))),"",(IF(V131="R.INHERENTE
21","R. INHERENTE",(IF(BD131="R.RESIDUAL
21","R. RESIDUAL"," ")))))</f>
        <v xml:space="preserve"> </v>
      </c>
      <c r="BN135" s="234"/>
      <c r="BO135" s="969"/>
      <c r="BP135" s="856"/>
      <c r="BQ135" s="856"/>
      <c r="BR135" s="856"/>
      <c r="BS135" s="860"/>
      <c r="BT135" s="863"/>
      <c r="BU135" s="309"/>
      <c r="BV135" s="960"/>
      <c r="BW135" s="963"/>
      <c r="BX135" s="966"/>
      <c r="BY135" s="229"/>
      <c r="BZ135" s="817"/>
      <c r="CA135" s="820"/>
      <c r="CB135" s="823"/>
      <c r="CC135" s="820"/>
      <c r="CD135" s="794"/>
      <c r="CE135" s="794"/>
      <c r="CF135" s="794"/>
      <c r="CG135" s="794"/>
      <c r="CH135" s="794"/>
      <c r="CI135" s="794"/>
      <c r="CJ135" s="794"/>
      <c r="CK135" s="794"/>
      <c r="CL135" s="794"/>
      <c r="CM135" s="794"/>
      <c r="CN135" s="794"/>
      <c r="CO135" s="794"/>
      <c r="CP135" s="794"/>
      <c r="CQ135" s="794"/>
      <c r="CR135" s="794"/>
      <c r="CS135" s="794"/>
      <c r="CT135" s="797"/>
      <c r="CU135" s="248"/>
      <c r="CV135" s="817"/>
      <c r="CW135" s="820"/>
      <c r="CX135" s="823"/>
      <c r="CY135" s="820"/>
      <c r="CZ135" s="828"/>
      <c r="DA135" s="829"/>
      <c r="DB135" s="828"/>
      <c r="DC135" s="829"/>
      <c r="DD135" s="791"/>
      <c r="DE135" s="791"/>
      <c r="DF135" s="791"/>
      <c r="DG135" s="794"/>
      <c r="DH135" s="791"/>
      <c r="DI135" s="791"/>
      <c r="DJ135" s="791"/>
      <c r="DK135" s="794"/>
      <c r="DL135" s="791"/>
      <c r="DM135" s="791"/>
      <c r="DN135" s="791"/>
      <c r="DO135" s="794"/>
      <c r="DP135" s="791"/>
      <c r="DQ135" s="791"/>
      <c r="DR135" s="791"/>
      <c r="DS135" s="791"/>
      <c r="DT135" s="797"/>
      <c r="DU135" s="245"/>
      <c r="DV135" s="800"/>
      <c r="DW135" s="803"/>
      <c r="DX135" s="800"/>
      <c r="DY135" s="806"/>
    </row>
    <row r="136" spans="2:129" ht="18" customHeight="1">
      <c r="BI136" s="321">
        <v>0.2</v>
      </c>
      <c r="BJ136" s="322">
        <v>0.4</v>
      </c>
      <c r="BK136" s="322">
        <v>0.60000000000000009</v>
      </c>
      <c r="BL136" s="322">
        <v>0.8</v>
      </c>
      <c r="BM136" s="322">
        <v>1</v>
      </c>
    </row>
    <row r="137" spans="2:129" ht="48.75" customHeight="1">
      <c r="B137" s="945" t="s">
        <v>584</v>
      </c>
      <c r="C137" s="923">
        <v>21</v>
      </c>
      <c r="D137" s="926" t="s">
        <v>891</v>
      </c>
      <c r="E137" s="930" t="s">
        <v>843</v>
      </c>
      <c r="F137" s="930" t="s">
        <v>587</v>
      </c>
      <c r="G137" s="1320" t="s">
        <v>957</v>
      </c>
      <c r="H137" s="933" t="s">
        <v>589</v>
      </c>
      <c r="I137" s="1035" t="s">
        <v>958</v>
      </c>
      <c r="J137" s="409" t="s">
        <v>959</v>
      </c>
      <c r="K137" s="908" t="s">
        <v>960</v>
      </c>
      <c r="L137" s="939" t="str">
        <f>IF(H137="","",(CONCATENATE("Posibilidad de afectación ",H137," ",I137," ",J137," ",J138," ",J139," ",J140," ",J141)))</f>
        <v xml:space="preserve">Posibilidad de afectación económica y reputacional debido a la falta de conocimiento por parte de los colaboradores  en conceptos relacionados con discriminación y en el abordaje a la población diferencial    </v>
      </c>
      <c r="M137" s="917" t="s">
        <v>593</v>
      </c>
      <c r="N137" s="942" t="s">
        <v>594</v>
      </c>
      <c r="O137" s="897" t="s">
        <v>595</v>
      </c>
      <c r="P137" s="228"/>
      <c r="Q137" s="900" t="s">
        <v>677</v>
      </c>
      <c r="R137" s="903">
        <f>IF(ISERROR(VLOOKUP($Q137,Listas!$E$20:$F$24,2,FALSE)),"",(VLOOKUP($Q137,Listas!$E$20:$F$24,2,FALSE)))</f>
        <v>0.4</v>
      </c>
      <c r="S137" s="1038" t="str">
        <f>IF(ISERROR(VLOOKUP($R137,Listas!$E$3:$F$7,2,FALSE)),"",(VLOOKUP($R137,Listas!$E$3:$F$7,2,FALSE)))</f>
        <v>BAJA</v>
      </c>
      <c r="T137" s="1041" t="s">
        <v>847</v>
      </c>
      <c r="U137" s="1038">
        <f>IF(ISERROR(VLOOKUP($T137,Listas!$E$28:$F$35,2,FALSE)),"",(VLOOKUP($T137,Listas!$E$28:$F$35,2,FALSE)))</f>
        <v>0.6</v>
      </c>
      <c r="V137" s="1044" t="str">
        <f t="shared" ref="V137" si="545">IF(R137="","",(CONCATENATE("R.INHERENTE
",(IF(AND($R137=0.2,$U137=0.2),1,(IF(AND($R137=0.2,$U137=0.4),6,(IF(AND($R137=0.2,$U137=0.6),11,(IF(AND($R137=0.2,$U137=0.8),16,(IF(AND($R137=0.2,$U137=1),21,(IF(AND($R137=0.4,$U137=0.2),2,(IF(AND($R137=0.4,$U137=0.4),7,(IF(AND($R137=0.4,$U137=0.6),12,(IF(AND($R137=0.4,$U137=0.8),17,(IF(AND($R137=0.4,$U137=1),22,(IF(AND($R137=0.6,$U137=0.2),3,(IF(AND($R137=0.6,$U137=0.4),8,(IF(AND($R137=0.6,$U137=0.6),13,(IF(AND($R137=0.6,$U137=0.8),18,(IF(AND($R137=0.6,$U137=1),23,(IF(AND($R137=0.8,$U137=0.2),4,(IF(AND($R137=0.8,$U137=0.4),9,(IF(AND($R137=0.8,$U137=0.6),14,(IF(AND($R137=0.8,$U137=0.8),19,(IF(AND($R137=0.8,$U137=1),24,(IF(AND($R137=1,$U137=0.2),5,(IF(AND($R137=1,$U137=0.4),10,(IF(AND($R137=1,$U137=0.6),15,(IF(AND($R137=1,$U137=0.8),20,(IF(AND($R137=1,$U137=1),25,"")))))))))))))))))))))))))))))))))))))))))))))))))))))</f>
        <v>R.INHERENTE
12</v>
      </c>
      <c r="W137" s="228">
        <f>+VLOOKUP($V137,Listas!$D$112:$E$136,2,FALSE)</f>
        <v>12</v>
      </c>
      <c r="X137" s="412" t="s">
        <v>961</v>
      </c>
      <c r="Y137" s="413" t="s">
        <v>599</v>
      </c>
      <c r="Z137" s="413"/>
      <c r="AA137" s="870">
        <v>25</v>
      </c>
      <c r="AB137" s="871"/>
      <c r="AC137" s="870"/>
      <c r="AD137" s="871"/>
      <c r="AE137" s="870"/>
      <c r="AF137" s="871"/>
      <c r="AG137" s="870"/>
      <c r="AH137" s="871"/>
      <c r="AI137" s="870">
        <v>15</v>
      </c>
      <c r="AJ137" s="871"/>
      <c r="AK137" s="340">
        <f t="shared" ref="AK137:AK141" si="546">AA137+AC137+AE137+AG137+AI137</f>
        <v>40</v>
      </c>
      <c r="AL137" s="319">
        <v>0.36</v>
      </c>
      <c r="AM137" s="320"/>
      <c r="AN137" s="872" t="s">
        <v>562</v>
      </c>
      <c r="AO137" s="873"/>
      <c r="AP137" s="993" t="s">
        <v>600</v>
      </c>
      <c r="AQ137" s="994"/>
      <c r="AR137" s="872" t="s">
        <v>562</v>
      </c>
      <c r="AS137" s="873"/>
      <c r="AT137" s="419" t="s">
        <v>962</v>
      </c>
      <c r="AU137" s="407" t="s">
        <v>602</v>
      </c>
      <c r="AV137" s="423" t="s">
        <v>963</v>
      </c>
      <c r="AW137" s="424" t="s">
        <v>898</v>
      </c>
      <c r="AX137" s="425" t="s">
        <v>951</v>
      </c>
      <c r="AY137" s="247">
        <f t="shared" ref="AY137" si="547">+(IF(AND($AZ137&gt;0,$AZ137&lt;=0.2),0.2,(IF(AND($AZ137&gt;0.2,$AZ137&lt;=0.4),0.4,(IF(AND($AZ137&gt;0.4,$AZ137&lt;=0.6),0.6,(IF(AND($AZ137&gt;0.6,$AZ137&lt;=0.8),0.8,(IF($AZ137&gt;0.8,1,""))))))))))</f>
        <v>0.4</v>
      </c>
      <c r="AZ137" s="878">
        <f>+MIN(AL137:AL141)</f>
        <v>0.252</v>
      </c>
      <c r="BA137" s="836" t="str">
        <f t="shared" ref="BA137" si="548">+(IF($AY137=0.2,"MUY BAJA",(IF($AY137=0.4,"BAJA",(IF($AY137=0.6,"MEDIA",(IF($AY137=0.8,"ALTA",(IF($AY137=1,"MUY ALTA",""))))))))))</f>
        <v>BAJA</v>
      </c>
      <c r="BB137" s="833">
        <f t="shared" ref="BB137" si="549">+MIN(AM137:AM141)</f>
        <v>0.6</v>
      </c>
      <c r="BC137" s="836" t="str">
        <f t="shared" ref="BC137" si="550">+(IF($BF137=0.2,"MUY BAJA",(IF($BF137=0.4,"BAJA",(IF($BF137=0.6,"MEDIA",(IF($BF137=0.8,"ALTA",(IF($BF137=1,"MUY ALTA",""))))))))))</f>
        <v>MEDIA</v>
      </c>
      <c r="BD137" s="839" t="str">
        <f>IF($AY137="","",(CONCATENATE("R.RESIDUAL
",(IF(AND($AY137=0.2,$BF137=0.2),1,(IF(AND($AY137=0.2,$BF137=0.4),6,(IF(AND($AY137=0.2,$BF137=0.6),11,(IF(AND($AY137=0.2,$BF137=0.8),16,(IF(AND($AY137=0.2,$BF137=1),21,(IF(AND($AY137=0.4,$BF137=0.2),2,(IF(AND($AY137=0.4,$BF137=0.4),7,(IF(AND($AY137=0.4,$BF137=0.6),12,(IF(AND($AY137=0.4,$BF137=0.8),17,(IF(AND($AY137=0.4,$BF137=1),22,(IF(AND($AY137=0.6,$BF137=0.2),3,(IF(AND($AY137=0.6,$BF137=0.4),8,(IF(AND($AY137=0.6,$BF137=0.6),13,(IF(AND($AY137=0.6,$BF137=0.8),18,(IF(AND($AY137=0.6,$BF137=1),23,(IF(AND($AY137=0.8,$BF137=0.2),4,(IF(AND($AY137=0.8,$BF137=0.4),9,(IF(AND($AY137=0.8,$BF137=0.6),14,(IF(AND($AY137=0.8,$BF137=0.8),19,(IF(AND($AY137=0.8,$BF137=1),24,(IF(AND($AY137=1,$BF137=0.2),5,(IF(AND($AY137=1,$BF137=0.4),10,(IF(AND($AY137=1,$BF137=0.6),15,(IF(AND($AY137=1,$BF137=0.8),20,(IF(AND($AY137=1,$BF137=1),25,"")))))))))))))))))))))))))))))))))))))))))))))))))))))</f>
        <v>R.RESIDUAL
12</v>
      </c>
      <c r="BE137" s="842" t="s">
        <v>834</v>
      </c>
      <c r="BF137" s="247">
        <f t="shared" ref="BF137" si="551">+(IF(AND($BB137&gt;0,$BB137&lt;=0.2),0.2,(IF(AND($BB137&gt;0.2,$BB137&lt;=0.4),0.4,(IF(AND($BB137&gt;0.4,$BB137&lt;=0.6),0.6,(IF(AND($BB137&gt;0.6,$BB137&lt;=0.8),0.8,(IF($BB137&gt;0.8,1,""))))))))))</f>
        <v>0.6</v>
      </c>
      <c r="BG137" s="230">
        <f>+VLOOKUP($BD137,Listas!$F$112:$G$136,2,FALSE)</f>
        <v>12</v>
      </c>
      <c r="BH137" s="312">
        <v>1</v>
      </c>
      <c r="BI137" s="231" t="str">
        <f t="shared" ref="BI137" si="552">IF(ISERROR(IF(V137="R.INHERENTE
5","R. INHERENTE",(IF(BD137="R.RESIDUAL
5","R. RESIDUAL"," ")))),"",(IF(V137="R.INHERENTE
5","R. INHERENTE",(IF(BD137="R.RESIDUAL
5","R. RESIDUAL"," ")))))</f>
        <v xml:space="preserve"> </v>
      </c>
      <c r="BJ137" s="232" t="str">
        <f t="shared" ref="BJ137" si="553">IF(ISERROR(IF(V137="R.INHERENTE
10","R. INHERENTE",(IF(BD137="R.RESIDUAL
10","R. RESIDUAL"," ")))),"",(IF(V137="R.INHERENTE
10","R. INHERENTE",(IF(BD137="R.RESIDUAL
10","R. RESIDUAL"," ")))))</f>
        <v xml:space="preserve"> </v>
      </c>
      <c r="BK137" s="232" t="str">
        <f t="shared" ref="BK137" si="554">IF(ISERROR(IF(V137="R.INHERENTE
15","R. INHERENTE",(IF(BD137="R.RESIDUAL
15","R. RESIDUAL"," ")))),"",(IF(V137="R.INHERENTE
15","R. INHERENTE",(IF(BD137="R.RESIDUAL
15","R. RESIDUAL"," ")))))</f>
        <v xml:space="preserve"> </v>
      </c>
      <c r="BL137" s="232" t="str">
        <f t="shared" ref="BL137" si="555">IF(ISERROR(IF(V137="R.INHERENTE
20","R. INHERENTE",(IF(BD137="R.RESIDUAL
20","R. RESIDUAL"," ")))),"",(IF(V137="R.INHERENTE
20","R. INHERENTE",(IF(BD137="R.RESIDUAL
20","R. RESIDUAL"," ")))))</f>
        <v xml:space="preserve"> </v>
      </c>
      <c r="BM137" s="233" t="str">
        <f t="shared" ref="BM137" si="556">IF(ISERROR(IF(V137="R.INHERENTE
25","R. INHERENTE",(IF(BD137="R.RESIDUAL
25","R. RESIDUAL"," ")))),"",(IF(V137="R.INHERENTE
25","R. INHERENTE",(IF(BD137="R.RESIDUAL
25","R. RESIDUAL"," ")))))</f>
        <v xml:space="preserve"> </v>
      </c>
      <c r="BN137" s="234"/>
      <c r="BO137" s="967" t="s">
        <v>835</v>
      </c>
      <c r="BP137" s="854" t="s">
        <v>835</v>
      </c>
      <c r="BQ137" s="857">
        <v>46023</v>
      </c>
      <c r="BR137" s="857">
        <v>46357</v>
      </c>
      <c r="BS137" s="858" t="s">
        <v>835</v>
      </c>
      <c r="BT137" s="861"/>
      <c r="BU137" s="309"/>
      <c r="BV137" s="845" t="s">
        <v>952</v>
      </c>
      <c r="BW137" s="854" t="s">
        <v>898</v>
      </c>
      <c r="BX137" s="830" t="s">
        <v>953</v>
      </c>
      <c r="BY137" s="229"/>
      <c r="BZ137" s="815" t="s">
        <v>614</v>
      </c>
      <c r="CA137" s="818" t="s">
        <v>615</v>
      </c>
      <c r="CB137" s="821" t="s">
        <v>616</v>
      </c>
      <c r="CC137" s="818" t="s">
        <v>617</v>
      </c>
      <c r="CD137" s="792"/>
      <c r="CE137" s="792"/>
      <c r="CF137" s="792"/>
      <c r="CG137" s="792"/>
      <c r="CH137" s="792"/>
      <c r="CI137" s="792"/>
      <c r="CJ137" s="792"/>
      <c r="CK137" s="792"/>
      <c r="CL137" s="792"/>
      <c r="CM137" s="792"/>
      <c r="CN137" s="792"/>
      <c r="CO137" s="792"/>
      <c r="CP137" s="792"/>
      <c r="CQ137" s="792"/>
      <c r="CR137" s="792"/>
      <c r="CS137" s="792"/>
      <c r="CT137" s="795" t="s">
        <v>618</v>
      </c>
      <c r="CU137" s="248"/>
      <c r="CV137" s="815" t="s">
        <v>614</v>
      </c>
      <c r="CW137" s="818" t="s">
        <v>615</v>
      </c>
      <c r="CX137" s="821" t="s">
        <v>616</v>
      </c>
      <c r="CY137" s="818" t="s">
        <v>617</v>
      </c>
      <c r="CZ137" s="1059"/>
      <c r="DA137" s="825"/>
      <c r="DB137" s="824"/>
      <c r="DC137" s="825"/>
      <c r="DD137" s="789"/>
      <c r="DE137" s="789"/>
      <c r="DF137" s="1062"/>
      <c r="DG137" s="792"/>
      <c r="DH137" s="1054"/>
      <c r="DI137" s="789"/>
      <c r="DJ137" s="1062"/>
      <c r="DK137" s="792"/>
      <c r="DL137" s="1054"/>
      <c r="DM137" s="789"/>
      <c r="DN137" s="1062"/>
      <c r="DO137" s="792"/>
      <c r="DP137" s="1054"/>
      <c r="DQ137" s="789"/>
      <c r="DR137" s="789"/>
      <c r="DS137" s="1062"/>
      <c r="DT137" s="795" t="s">
        <v>619</v>
      </c>
      <c r="DU137" s="245"/>
      <c r="DV137" s="970"/>
      <c r="DW137" s="973"/>
      <c r="DX137" s="798"/>
      <c r="DY137" s="804"/>
    </row>
    <row r="138" spans="2:129" ht="48.75" customHeight="1">
      <c r="B138" s="946"/>
      <c r="C138" s="924"/>
      <c r="D138" s="927"/>
      <c r="E138" s="931"/>
      <c r="F138" s="931"/>
      <c r="G138" s="1793"/>
      <c r="H138" s="934"/>
      <c r="I138" s="1036"/>
      <c r="J138" s="410"/>
      <c r="K138" s="909"/>
      <c r="L138" s="940"/>
      <c r="M138" s="918"/>
      <c r="N138" s="943"/>
      <c r="O138" s="898"/>
      <c r="P138" s="228"/>
      <c r="Q138" s="901"/>
      <c r="R138" s="904"/>
      <c r="S138" s="1039"/>
      <c r="T138" s="1042"/>
      <c r="U138" s="1039"/>
      <c r="V138" s="1045"/>
      <c r="W138" s="228"/>
      <c r="X138" s="414" t="s">
        <v>964</v>
      </c>
      <c r="Y138" s="415" t="s">
        <v>599</v>
      </c>
      <c r="Z138" s="415"/>
      <c r="AA138" s="807"/>
      <c r="AB138" s="808"/>
      <c r="AC138" s="807">
        <v>15</v>
      </c>
      <c r="AD138" s="808"/>
      <c r="AE138" s="807"/>
      <c r="AF138" s="808"/>
      <c r="AG138" s="807"/>
      <c r="AH138" s="808"/>
      <c r="AI138" s="807">
        <v>15</v>
      </c>
      <c r="AJ138" s="808"/>
      <c r="AK138" s="323">
        <f t="shared" si="546"/>
        <v>30</v>
      </c>
      <c r="AL138" s="315">
        <v>0.252</v>
      </c>
      <c r="AM138" s="316"/>
      <c r="AN138" s="809" t="s">
        <v>562</v>
      </c>
      <c r="AO138" s="810"/>
      <c r="AP138" s="813" t="s">
        <v>600</v>
      </c>
      <c r="AQ138" s="814"/>
      <c r="AR138" s="809" t="s">
        <v>562</v>
      </c>
      <c r="AS138" s="810"/>
      <c r="AT138" s="420" t="s">
        <v>965</v>
      </c>
      <c r="AU138" s="408" t="s">
        <v>602</v>
      </c>
      <c r="AV138" s="426" t="s">
        <v>966</v>
      </c>
      <c r="AW138" s="427" t="s">
        <v>898</v>
      </c>
      <c r="AX138" s="428" t="s">
        <v>951</v>
      </c>
      <c r="AY138" s="230"/>
      <c r="AZ138" s="879"/>
      <c r="BA138" s="837"/>
      <c r="BB138" s="834"/>
      <c r="BC138" s="837"/>
      <c r="BD138" s="840"/>
      <c r="BE138" s="843"/>
      <c r="BG138" s="490"/>
      <c r="BH138" s="312">
        <v>0.8</v>
      </c>
      <c r="BI138" s="235" t="str">
        <f t="shared" ref="BI138" si="557">IF(ISERROR(IF(V137="R.INHERENTE
4","R. INHERENTE",(IF(BD137="R.RESIDUAL
4","R. RESIDUAL"," ")))),"",(IF(V137="R.INHERENTE
4","R. INHERENTE",(IF(BD137="R.RESIDUAL
4","R. RESIDUAL"," ")))))</f>
        <v xml:space="preserve"> </v>
      </c>
      <c r="BJ138" s="236" t="str">
        <f t="shared" ref="BJ138" si="558">IF(ISERROR(IF(V137="R.INHERENTE
9","R. INHERENTE",(IF(BD137="R.RESIDUAL
9","R. RESIDUAL"," ")))),"",(IF(V137="R.INHERENTE
9","R. INHERENTE",(IF(BD137="R.RESIDUAL
9","R. RESIDUAL"," ")))))</f>
        <v xml:space="preserve"> </v>
      </c>
      <c r="BK138" s="237" t="str">
        <f t="shared" ref="BK138" si="559">IF(ISERROR(IF(V137="R.INHERENTE
14","R. INHERENTE",(IF(BD137="R.RESIDUAL
14","R. RESIDUAL"," ")))),"",(IF(V137="R.INHERENTE
14","R. INHERENTE",(IF(BD137="R.RESIDUAL
14","R. RESIDUAL"," ")))))</f>
        <v xml:space="preserve"> </v>
      </c>
      <c r="BL138" s="237" t="str">
        <f t="shared" ref="BL138" si="560">IF(ISERROR(IF(V137="R.INHERENTE
19","R. INHERENTE",(IF(BD137="R.RESIDUAL
19","R. RESIDUAL"," ")))),"",(IF(V137="R.INHERENTE
19","R. INHERENTE",(IF(BD137="R.RESIDUAL
19","R. RESIDUAL"," ")))))</f>
        <v xml:space="preserve"> </v>
      </c>
      <c r="BM138" s="238" t="str">
        <f t="shared" ref="BM138" si="561">IF(ISERROR(IF(V137="R.INHERENTE
24","R. INHERENTE",(IF(BD137="R.RESIDUAL
24","R. RESIDUAL"," ")))),"",(IF(V137="R.INHERENTE
24","R. INHERENTE",(IF(BD137="R.RESIDUAL
24","R. RESIDUAL"," ")))))</f>
        <v xml:space="preserve"> </v>
      </c>
      <c r="BN138" s="234"/>
      <c r="BO138" s="1797"/>
      <c r="BP138" s="855"/>
      <c r="BQ138" s="1795"/>
      <c r="BR138" s="1795"/>
      <c r="BS138" s="1033"/>
      <c r="BT138" s="862"/>
      <c r="BU138" s="309"/>
      <c r="BV138" s="895"/>
      <c r="BW138" s="855"/>
      <c r="BX138" s="831"/>
      <c r="BY138" s="229"/>
      <c r="BZ138" s="1057"/>
      <c r="CA138" s="819"/>
      <c r="CB138" s="822"/>
      <c r="CC138" s="819"/>
      <c r="CD138" s="793"/>
      <c r="CE138" s="793"/>
      <c r="CF138" s="793"/>
      <c r="CG138" s="793"/>
      <c r="CH138" s="793"/>
      <c r="CI138" s="793"/>
      <c r="CJ138" s="793"/>
      <c r="CK138" s="793"/>
      <c r="CL138" s="793"/>
      <c r="CM138" s="793"/>
      <c r="CN138" s="793"/>
      <c r="CO138" s="793"/>
      <c r="CP138" s="793"/>
      <c r="CQ138" s="793"/>
      <c r="CR138" s="793"/>
      <c r="CS138" s="793"/>
      <c r="CT138" s="796"/>
      <c r="CU138" s="248"/>
      <c r="CV138" s="1057"/>
      <c r="CW138" s="819"/>
      <c r="CX138" s="822"/>
      <c r="CY138" s="819"/>
      <c r="CZ138" s="1060"/>
      <c r="DA138" s="827"/>
      <c r="DB138" s="826"/>
      <c r="DC138" s="827"/>
      <c r="DD138" s="790"/>
      <c r="DE138" s="790"/>
      <c r="DF138" s="1063"/>
      <c r="DG138" s="793"/>
      <c r="DH138" s="1055"/>
      <c r="DI138" s="790"/>
      <c r="DJ138" s="1063"/>
      <c r="DK138" s="793"/>
      <c r="DL138" s="1055"/>
      <c r="DM138" s="790"/>
      <c r="DN138" s="1063"/>
      <c r="DO138" s="793"/>
      <c r="DP138" s="1055"/>
      <c r="DQ138" s="790"/>
      <c r="DR138" s="790"/>
      <c r="DS138" s="1063"/>
      <c r="DT138" s="796"/>
      <c r="DU138" s="245"/>
      <c r="DV138" s="971"/>
      <c r="DW138" s="974"/>
      <c r="DX138" s="976"/>
      <c r="DY138" s="805"/>
    </row>
    <row r="139" spans="2:129" ht="48.75" customHeight="1">
      <c r="B139" s="946"/>
      <c r="C139" s="924"/>
      <c r="D139" s="927"/>
      <c r="E139" s="931"/>
      <c r="F139" s="931"/>
      <c r="G139" s="1793"/>
      <c r="H139" s="934"/>
      <c r="I139" s="1036"/>
      <c r="J139" s="410"/>
      <c r="K139" s="909"/>
      <c r="L139" s="940"/>
      <c r="M139" s="918"/>
      <c r="N139" s="943"/>
      <c r="O139" s="898"/>
      <c r="P139" s="228"/>
      <c r="Q139" s="901"/>
      <c r="R139" s="904"/>
      <c r="S139" s="1039"/>
      <c r="T139" s="1042"/>
      <c r="U139" s="1039"/>
      <c r="V139" s="1045"/>
      <c r="W139" s="228"/>
      <c r="X139" s="414" t="s">
        <v>967</v>
      </c>
      <c r="Y139" s="415" t="s">
        <v>599</v>
      </c>
      <c r="Z139" s="415"/>
      <c r="AA139" s="807">
        <v>25</v>
      </c>
      <c r="AB139" s="808"/>
      <c r="AC139" s="807"/>
      <c r="AD139" s="808"/>
      <c r="AE139" s="807"/>
      <c r="AF139" s="808"/>
      <c r="AG139" s="807"/>
      <c r="AH139" s="808"/>
      <c r="AI139" s="807">
        <v>15</v>
      </c>
      <c r="AJ139" s="808"/>
      <c r="AK139" s="323">
        <f t="shared" si="546"/>
        <v>40</v>
      </c>
      <c r="AL139" s="315"/>
      <c r="AM139" s="316">
        <v>0.6</v>
      </c>
      <c r="AN139" s="809"/>
      <c r="AO139" s="810"/>
      <c r="AP139" s="813"/>
      <c r="AQ139" s="814"/>
      <c r="AR139" s="809"/>
      <c r="AS139" s="810"/>
      <c r="AT139" s="420" t="s">
        <v>968</v>
      </c>
      <c r="AU139" s="408" t="s">
        <v>602</v>
      </c>
      <c r="AV139" s="426" t="s">
        <v>969</v>
      </c>
      <c r="AW139" s="427" t="s">
        <v>898</v>
      </c>
      <c r="AX139" s="428" t="s">
        <v>951</v>
      </c>
      <c r="AY139" s="230"/>
      <c r="AZ139" s="879"/>
      <c r="BA139" s="837"/>
      <c r="BB139" s="834"/>
      <c r="BC139" s="837"/>
      <c r="BD139" s="840"/>
      <c r="BE139" s="843"/>
      <c r="BG139" s="490"/>
      <c r="BH139" s="312">
        <v>0.60000000000000009</v>
      </c>
      <c r="BI139" s="235" t="str">
        <f t="shared" ref="BI139" si="562">IF(ISERROR(IF(V137="R.INHERENTE
3","R. INHERENTE",(IF(BD137="R.RESIDUAL
3","R. RESIDUAL"," ")))),"",(IF(V137="R.INHERENTE
3","R. INHERENTE",(IF(BD137="R.RESIDUAL
3","R. RESIDUAL"," ")))))</f>
        <v xml:space="preserve"> </v>
      </c>
      <c r="BJ139" s="236" t="str">
        <f t="shared" ref="BJ139" si="563">IF(ISERROR(IF(V137="R.INHERENTE
8","R. INHERENTE",(IF(BD137="R.RESIDUAL
8","R. RESIDUAL"," ")))),"",(IF(V137="R.INHERENTE
8","R. INHERENTE",(IF(BD137="R.RESIDUAL
8","R. RESIDUAL"," ")))))</f>
        <v xml:space="preserve"> </v>
      </c>
      <c r="BK139" s="236" t="str">
        <f t="shared" ref="BK139" si="564">IF(ISERROR(IF(V137="R.INHERENTE
13","R. INHERENTE",(IF(BD137="R.RESIDUAL
13","R. RESIDUAL"," ")))),"",(IF(V137="R.INHERENTE
13","R. INHERENTE",(IF(BD137="R.RESIDUAL
13","R. RESIDUAL"," ")))))</f>
        <v xml:space="preserve"> </v>
      </c>
      <c r="BL139" s="237" t="str">
        <f t="shared" ref="BL139" si="565">IF(ISERROR(IF(V137="R.INHERENTE
18","R. INHERENTE",(IF(BD137="R.RESIDUAL
18","R. RESIDUAL"," ")))),"",(IF(V137="R.INHERENTE
18","R. INHERENTE",(IF(BD137="R.RESIDUAL
18","R. RESIDUAL"," ")))))</f>
        <v xml:space="preserve"> </v>
      </c>
      <c r="BM139" s="238" t="str">
        <f t="shared" ref="BM139" si="566">IF(ISERROR(IF(V137="R.INHERENTE
23","R. INHERENTE",(IF(BD137="R.RESIDUAL
23","R. RESIDUAL"," ")))),"",(IF(V137="R.INHERENTE
23","R. INHERENTE",(IF(BD137="R.RESIDUAL
23","R. RESIDUAL"," ")))))</f>
        <v xml:space="preserve"> </v>
      </c>
      <c r="BN139" s="234"/>
      <c r="BO139" s="1797"/>
      <c r="BP139" s="855"/>
      <c r="BQ139" s="1795"/>
      <c r="BR139" s="1795"/>
      <c r="BS139" s="1033"/>
      <c r="BT139" s="862"/>
      <c r="BU139" s="309"/>
      <c r="BV139" s="895"/>
      <c r="BW139" s="855"/>
      <c r="BX139" s="831"/>
      <c r="BY139" s="229"/>
      <c r="BZ139" s="1057"/>
      <c r="CA139" s="819"/>
      <c r="CB139" s="822"/>
      <c r="CC139" s="819"/>
      <c r="CD139" s="793"/>
      <c r="CE139" s="793"/>
      <c r="CF139" s="793"/>
      <c r="CG139" s="793"/>
      <c r="CH139" s="793"/>
      <c r="CI139" s="793"/>
      <c r="CJ139" s="793"/>
      <c r="CK139" s="793"/>
      <c r="CL139" s="793"/>
      <c r="CM139" s="793"/>
      <c r="CN139" s="793"/>
      <c r="CO139" s="793"/>
      <c r="CP139" s="793"/>
      <c r="CQ139" s="793"/>
      <c r="CR139" s="793"/>
      <c r="CS139" s="793"/>
      <c r="CT139" s="796"/>
      <c r="CU139" s="248"/>
      <c r="CV139" s="1057"/>
      <c r="CW139" s="819"/>
      <c r="CX139" s="822"/>
      <c r="CY139" s="819"/>
      <c r="CZ139" s="1060"/>
      <c r="DA139" s="827"/>
      <c r="DB139" s="826"/>
      <c r="DC139" s="827"/>
      <c r="DD139" s="790"/>
      <c r="DE139" s="790"/>
      <c r="DF139" s="1063"/>
      <c r="DG139" s="793"/>
      <c r="DH139" s="1055"/>
      <c r="DI139" s="790"/>
      <c r="DJ139" s="1063"/>
      <c r="DK139" s="793"/>
      <c r="DL139" s="1055"/>
      <c r="DM139" s="790"/>
      <c r="DN139" s="1063"/>
      <c r="DO139" s="793"/>
      <c r="DP139" s="1055"/>
      <c r="DQ139" s="790"/>
      <c r="DR139" s="790"/>
      <c r="DS139" s="1063"/>
      <c r="DT139" s="796"/>
      <c r="DU139" s="245"/>
      <c r="DV139" s="971"/>
      <c r="DW139" s="974"/>
      <c r="DX139" s="976"/>
      <c r="DY139" s="805"/>
    </row>
    <row r="140" spans="2:129" ht="48.75" customHeight="1">
      <c r="B140" s="946"/>
      <c r="C140" s="924"/>
      <c r="D140" s="927"/>
      <c r="E140" s="931"/>
      <c r="F140" s="931"/>
      <c r="G140" s="1793"/>
      <c r="H140" s="934"/>
      <c r="I140" s="1036"/>
      <c r="J140" s="410"/>
      <c r="K140" s="909"/>
      <c r="L140" s="940"/>
      <c r="M140" s="918"/>
      <c r="N140" s="943"/>
      <c r="O140" s="898"/>
      <c r="P140" s="228"/>
      <c r="Q140" s="901"/>
      <c r="R140" s="904"/>
      <c r="S140" s="1039"/>
      <c r="T140" s="1042"/>
      <c r="U140" s="1039"/>
      <c r="V140" s="1045"/>
      <c r="W140" s="228"/>
      <c r="X140" s="416"/>
      <c r="Y140" s="415"/>
      <c r="Z140" s="415"/>
      <c r="AA140" s="807"/>
      <c r="AB140" s="808"/>
      <c r="AC140" s="807"/>
      <c r="AD140" s="808"/>
      <c r="AE140" s="807"/>
      <c r="AF140" s="808"/>
      <c r="AG140" s="807"/>
      <c r="AH140" s="808"/>
      <c r="AI140" s="807"/>
      <c r="AJ140" s="808"/>
      <c r="AK140" s="323">
        <f t="shared" si="546"/>
        <v>0</v>
      </c>
      <c r="AL140" s="315"/>
      <c r="AM140" s="316"/>
      <c r="AN140" s="809"/>
      <c r="AO140" s="810"/>
      <c r="AP140" s="813"/>
      <c r="AQ140" s="814"/>
      <c r="AR140" s="809"/>
      <c r="AS140" s="810"/>
      <c r="AT140" s="420"/>
      <c r="AU140" s="408"/>
      <c r="AV140" s="426"/>
      <c r="AW140" s="427"/>
      <c r="AX140" s="428"/>
      <c r="AY140" s="230"/>
      <c r="AZ140" s="879"/>
      <c r="BA140" s="837"/>
      <c r="BB140" s="834"/>
      <c r="BC140" s="837"/>
      <c r="BD140" s="840"/>
      <c r="BE140" s="843"/>
      <c r="BG140" s="490"/>
      <c r="BH140" s="312">
        <v>0.4</v>
      </c>
      <c r="BI140" s="239" t="str">
        <f t="shared" ref="BI140" si="567">IF(ISERROR(IF(V137="R.INHERENTE
2","R. INHERENTE",(IF(BD137="R.RESIDUAL
2","R. RESIDUAL"," ")))),"",(IF(V137="R.INHERENTE
2","R. INHERENTE",(IF(BD137="R.RESIDUAL
2","R. RESIDUAL"," ")))))</f>
        <v xml:space="preserve"> </v>
      </c>
      <c r="BJ140" s="236" t="str">
        <f t="shared" ref="BJ140" si="568">IF(ISERROR(IF(V137="R.INHERENTE
7","R. INHERENTE",(IF(BD137="R.RESIDUAL
7","R. RESIDUAL"," ")))),"",(IF(V137="R.INHERENTE
7","R. INHERENTE",(IF(BD137="R.RESIDUAL
7","R. RESIDUAL"," ")))))</f>
        <v xml:space="preserve"> </v>
      </c>
      <c r="BK140" s="236" t="str">
        <f t="shared" ref="BK140" si="569">IF(ISERROR(IF(V137="R.INHERENTE
12","R. INHERENTE",(IF(BD137="R.RESIDUAL
12","R. RESIDUAL"," ")))),"",(IF(V137="R.INHERENTE
12","R. INHERENTE",(IF(BD137="R.RESIDUAL
12","R. RESIDUAL"," ")))))</f>
        <v>R. INHERENTE</v>
      </c>
      <c r="BL140" s="237" t="str">
        <f t="shared" ref="BL140" si="570">IF(ISERROR(IF(V137="R.INHERENTE
17","R. INHERENTE",(IF(BD137="R.RESIDUAL
17","R. RESIDUAL"," ")))),"",(IF(V137="R.INHERENTE
17","R. INHERENTE",(IF(BD137="R.RESIDUAL
17","R. RESIDUAL"," ")))))</f>
        <v xml:space="preserve"> </v>
      </c>
      <c r="BM140" s="238" t="str">
        <f t="shared" ref="BM140:BM141" si="571">IF(ISERROR(IF(V137="R.INHERENTE
22","R. INHERENTE",(IF(BD137="R.RESIDUAL
22","R. RESIDUAL"," ")))),"",(IF(V137="R.INHERENTE
22","R. INHERENTE",(IF(BD137="R.RESIDUAL
22","R. RESIDUAL"," ")))))</f>
        <v xml:space="preserve"> </v>
      </c>
      <c r="BN140" s="234"/>
      <c r="BO140" s="1797"/>
      <c r="BP140" s="855"/>
      <c r="BQ140" s="1795"/>
      <c r="BR140" s="1795"/>
      <c r="BS140" s="1033"/>
      <c r="BT140" s="862"/>
      <c r="BU140" s="309"/>
      <c r="BV140" s="895"/>
      <c r="BW140" s="855"/>
      <c r="BX140" s="831"/>
      <c r="BY140" s="229"/>
      <c r="BZ140" s="1057"/>
      <c r="CA140" s="819"/>
      <c r="CB140" s="822"/>
      <c r="CC140" s="819"/>
      <c r="CD140" s="793"/>
      <c r="CE140" s="793"/>
      <c r="CF140" s="793"/>
      <c r="CG140" s="793"/>
      <c r="CH140" s="793"/>
      <c r="CI140" s="793"/>
      <c r="CJ140" s="793"/>
      <c r="CK140" s="793"/>
      <c r="CL140" s="793"/>
      <c r="CM140" s="793"/>
      <c r="CN140" s="793"/>
      <c r="CO140" s="793"/>
      <c r="CP140" s="793"/>
      <c r="CQ140" s="793"/>
      <c r="CR140" s="793"/>
      <c r="CS140" s="793"/>
      <c r="CT140" s="796"/>
      <c r="CU140" s="248"/>
      <c r="CV140" s="1057"/>
      <c r="CW140" s="819"/>
      <c r="CX140" s="822"/>
      <c r="CY140" s="819"/>
      <c r="CZ140" s="1060"/>
      <c r="DA140" s="827"/>
      <c r="DB140" s="826"/>
      <c r="DC140" s="827"/>
      <c r="DD140" s="790"/>
      <c r="DE140" s="790"/>
      <c r="DF140" s="1063"/>
      <c r="DG140" s="793"/>
      <c r="DH140" s="1055"/>
      <c r="DI140" s="790"/>
      <c r="DJ140" s="1063"/>
      <c r="DK140" s="793"/>
      <c r="DL140" s="1055"/>
      <c r="DM140" s="790"/>
      <c r="DN140" s="1063"/>
      <c r="DO140" s="793"/>
      <c r="DP140" s="1055"/>
      <c r="DQ140" s="790"/>
      <c r="DR140" s="790"/>
      <c r="DS140" s="1063"/>
      <c r="DT140" s="796"/>
      <c r="DU140" s="245"/>
      <c r="DV140" s="971"/>
      <c r="DW140" s="974"/>
      <c r="DX140" s="976"/>
      <c r="DY140" s="805"/>
    </row>
    <row r="141" spans="2:129" ht="48" customHeight="1">
      <c r="B141" s="947"/>
      <c r="C141" s="925"/>
      <c r="D141" s="928"/>
      <c r="E141" s="932"/>
      <c r="F141" s="932"/>
      <c r="G141" s="1794"/>
      <c r="H141" s="935"/>
      <c r="I141" s="1037"/>
      <c r="J141" s="411"/>
      <c r="K141" s="910"/>
      <c r="L141" s="941"/>
      <c r="M141" s="919"/>
      <c r="N141" s="944"/>
      <c r="O141" s="899"/>
      <c r="P141" s="228"/>
      <c r="Q141" s="902"/>
      <c r="R141" s="905"/>
      <c r="S141" s="1040"/>
      <c r="T141" s="1043"/>
      <c r="U141" s="1040"/>
      <c r="V141" s="1046"/>
      <c r="W141" s="228"/>
      <c r="X141" s="417"/>
      <c r="Y141" s="418"/>
      <c r="Z141" s="418"/>
      <c r="AA141" s="848"/>
      <c r="AB141" s="849"/>
      <c r="AC141" s="848"/>
      <c r="AD141" s="849"/>
      <c r="AE141" s="848"/>
      <c r="AF141" s="849"/>
      <c r="AG141" s="848"/>
      <c r="AH141" s="849"/>
      <c r="AI141" s="848"/>
      <c r="AJ141" s="849"/>
      <c r="AK141" s="324">
        <f t="shared" si="546"/>
        <v>0</v>
      </c>
      <c r="AL141" s="317"/>
      <c r="AM141" s="318"/>
      <c r="AN141" s="850"/>
      <c r="AO141" s="851"/>
      <c r="AP141" s="852"/>
      <c r="AQ141" s="853"/>
      <c r="AR141" s="850"/>
      <c r="AS141" s="851"/>
      <c r="AT141" s="421"/>
      <c r="AU141" s="422"/>
      <c r="AV141" s="429"/>
      <c r="AW141" s="430"/>
      <c r="AX141" s="431"/>
      <c r="AY141" s="230"/>
      <c r="AZ141" s="880"/>
      <c r="BA141" s="838"/>
      <c r="BB141" s="835"/>
      <c r="BC141" s="838"/>
      <c r="BD141" s="841"/>
      <c r="BE141" s="844"/>
      <c r="BG141" s="490"/>
      <c r="BH141" s="313">
        <v>0.2</v>
      </c>
      <c r="BI141" s="240" t="str">
        <f t="shared" ref="BI141" si="572">IF(ISERROR(IF(V137="R.INHERENTE
1","R. INHERENTE",(IF(BD137="R.RESIDUAL
1","R. RESIDUAL"," ")))),"",(IF(V137="R.INHERENTE
1","R. INHERENTE",(IF(BD137="R.RESIDUAL
1","R. RESIDUAL"," ")))))</f>
        <v xml:space="preserve"> </v>
      </c>
      <c r="BJ141" s="241" t="s">
        <v>970</v>
      </c>
      <c r="BK141" s="242" t="str">
        <f t="shared" ref="BK141" si="573">IF(ISERROR(IF(V137="R.INHERENTE
11","R. INHERENTE",(IF(BD137="R.RESIDUAL
11","R. RESIDUAL"," ")))),"",(IF(V137="R.INHERENTE
11","R. INHERENTE",(IF(BD137="R.RESIDUAL
11","R. RESIDUAL"," ")))))</f>
        <v xml:space="preserve"> </v>
      </c>
      <c r="BL141" s="243" t="str">
        <f t="shared" ref="BL141" si="574">IF(ISERROR(IF(V137="R.INHERENTE
16","R. INHERENTE",(IF(BD137="R.RESIDUAL
16","R. RESIDUAL"," ")))),"",(IF(V137="R.INHERENTE
16","R. INHERENTE",(IF(BD137="R.RESIDUAL
16","R. RESIDUAL"," ")))))</f>
        <v xml:space="preserve"> </v>
      </c>
      <c r="BM141" s="238"/>
      <c r="BN141" s="234"/>
      <c r="BO141" s="1798"/>
      <c r="BP141" s="856"/>
      <c r="BQ141" s="1796"/>
      <c r="BR141" s="1796"/>
      <c r="BS141" s="1034"/>
      <c r="BT141" s="863"/>
      <c r="BU141" s="309"/>
      <c r="BV141" s="896"/>
      <c r="BW141" s="856"/>
      <c r="BX141" s="832"/>
      <c r="BY141" s="229"/>
      <c r="BZ141" s="1058"/>
      <c r="CA141" s="820"/>
      <c r="CB141" s="823"/>
      <c r="CC141" s="820"/>
      <c r="CD141" s="794"/>
      <c r="CE141" s="794"/>
      <c r="CF141" s="794"/>
      <c r="CG141" s="794"/>
      <c r="CH141" s="794"/>
      <c r="CI141" s="794"/>
      <c r="CJ141" s="794"/>
      <c r="CK141" s="794"/>
      <c r="CL141" s="794"/>
      <c r="CM141" s="794"/>
      <c r="CN141" s="794"/>
      <c r="CO141" s="794"/>
      <c r="CP141" s="794"/>
      <c r="CQ141" s="794"/>
      <c r="CR141" s="794"/>
      <c r="CS141" s="794"/>
      <c r="CT141" s="797"/>
      <c r="CU141" s="248"/>
      <c r="CV141" s="1058"/>
      <c r="CW141" s="820"/>
      <c r="CX141" s="823"/>
      <c r="CY141" s="820"/>
      <c r="CZ141" s="1061"/>
      <c r="DA141" s="829"/>
      <c r="DB141" s="828"/>
      <c r="DC141" s="829"/>
      <c r="DD141" s="791"/>
      <c r="DE141" s="791"/>
      <c r="DF141" s="1064"/>
      <c r="DG141" s="794"/>
      <c r="DH141" s="1056"/>
      <c r="DI141" s="791"/>
      <c r="DJ141" s="1064"/>
      <c r="DK141" s="794"/>
      <c r="DL141" s="1056"/>
      <c r="DM141" s="791"/>
      <c r="DN141" s="1064"/>
      <c r="DO141" s="794"/>
      <c r="DP141" s="1056"/>
      <c r="DQ141" s="791"/>
      <c r="DR141" s="791"/>
      <c r="DS141" s="1064"/>
      <c r="DT141" s="797"/>
      <c r="DU141" s="245"/>
      <c r="DV141" s="972"/>
      <c r="DW141" s="975"/>
      <c r="DX141" s="977"/>
      <c r="DY141" s="806"/>
    </row>
    <row r="142" spans="2:129" ht="18">
      <c r="BI142" s="321">
        <v>0.2</v>
      </c>
      <c r="BJ142" s="322">
        <v>0.4</v>
      </c>
      <c r="BK142" s="322">
        <v>0.60000000000000009</v>
      </c>
      <c r="BL142" s="322">
        <v>0.8</v>
      </c>
      <c r="BM142" s="322">
        <v>1</v>
      </c>
    </row>
    <row r="143" spans="2:129" ht="48.75" customHeight="1">
      <c r="B143" s="945" t="s">
        <v>584</v>
      </c>
      <c r="C143" s="923">
        <v>22</v>
      </c>
      <c r="D143" s="926" t="s">
        <v>971</v>
      </c>
      <c r="E143" s="930" t="s">
        <v>972</v>
      </c>
      <c r="F143" s="930" t="s">
        <v>587</v>
      </c>
      <c r="G143" s="907" t="s">
        <v>973</v>
      </c>
      <c r="H143" s="948" t="s">
        <v>589</v>
      </c>
      <c r="I143" s="1035" t="s">
        <v>974</v>
      </c>
      <c r="J143" s="409" t="s">
        <v>975</v>
      </c>
      <c r="K143" s="908" t="s">
        <v>976</v>
      </c>
      <c r="L143" s="939" t="str">
        <f>IF(H143="","",(CONCATENATE("Posibilidad de afectación ",H143," ",I143," ",J143," ",J144," ",J145," ",J146," ",J147)))</f>
        <v xml:space="preserve">Posibilidad de afectación económica y reputacional por alteración de la seguridad, Integridad, confidencialidad y disponibilidad de la información,  debido ataques externos de seguridad informatica    </v>
      </c>
      <c r="M143" s="917" t="s">
        <v>593</v>
      </c>
      <c r="N143" s="942" t="s">
        <v>977</v>
      </c>
      <c r="O143" s="897" t="s">
        <v>978</v>
      </c>
      <c r="P143" s="228"/>
      <c r="Q143" s="900" t="s">
        <v>630</v>
      </c>
      <c r="R143" s="903">
        <f>IF(ISERROR(VLOOKUP($Q143,Listas!$E$20:$F$24,2,FALSE)),"",(VLOOKUP($Q143,Listas!$E$20:$F$24,2,FALSE)))</f>
        <v>1</v>
      </c>
      <c r="S143" s="1038" t="str">
        <f>IF(ISERROR(VLOOKUP($R143,Listas!$E$3:$F$7,2,FALSE)),"",(VLOOKUP($R143,Listas!$E$3:$F$7,2,FALSE)))</f>
        <v xml:space="preserve">MUY ALTA </v>
      </c>
      <c r="T143" s="1041" t="s">
        <v>597</v>
      </c>
      <c r="U143" s="1038">
        <f>IF(ISERROR(VLOOKUP($T143,Listas!$E$28:$F$35,2,FALSE)),"",(VLOOKUP($T143,Listas!$E$28:$F$35,2,FALSE)))</f>
        <v>1</v>
      </c>
      <c r="V143" s="1044" t="str">
        <f t="shared" ref="V143" si="575">IF(R143="","",(CONCATENATE("R.INHERENTE
",(IF(AND($R143=0.2,$U143=0.2),1,(IF(AND($R143=0.2,$U143=0.4),6,(IF(AND($R143=0.2,$U143=0.6),11,(IF(AND($R143=0.2,$U143=0.8),16,(IF(AND($R143=0.2,$U143=1),21,(IF(AND($R143=0.4,$U143=0.2),2,(IF(AND($R143=0.4,$U143=0.4),7,(IF(AND($R143=0.4,$U143=0.6),12,(IF(AND($R143=0.4,$U143=0.8),17,(IF(AND($R143=0.4,$U143=1),22,(IF(AND($R143=0.6,$U143=0.2),3,(IF(AND($R143=0.6,$U143=0.4),8,(IF(AND($R143=0.6,$U143=0.6),13,(IF(AND($R143=0.6,$U143=0.8),18,(IF(AND($R143=0.6,$U143=1),23,(IF(AND($R143=0.8,$U143=0.2),4,(IF(AND($R143=0.8,$U143=0.4),9,(IF(AND($R143=0.8,$U143=0.6),14,(IF(AND($R143=0.8,$U143=0.8),19,(IF(AND($R143=0.8,$U143=1),24,(IF(AND($R143=1,$U143=0.2),5,(IF(AND($R143=1,$U143=0.4),10,(IF(AND($R143=1,$U143=0.6),15,(IF(AND($R143=1,$U143=0.8),20,(IF(AND($R143=1,$U143=1),25,"")))))))))))))))))))))))))))))))))))))))))))))))))))))</f>
        <v>R.INHERENTE
25</v>
      </c>
      <c r="W143" s="228">
        <f>+VLOOKUP($V143,Listas!$D$112:$E$136,2,FALSE)</f>
        <v>25</v>
      </c>
      <c r="X143" s="412" t="s">
        <v>979</v>
      </c>
      <c r="Y143" s="413" t="s">
        <v>599</v>
      </c>
      <c r="Z143" s="413"/>
      <c r="AA143" s="870">
        <v>25</v>
      </c>
      <c r="AB143" s="871"/>
      <c r="AC143" s="870"/>
      <c r="AD143" s="871"/>
      <c r="AE143" s="870"/>
      <c r="AF143" s="871"/>
      <c r="AG143" s="870">
        <v>25</v>
      </c>
      <c r="AH143" s="871"/>
      <c r="AI143" s="870"/>
      <c r="AJ143" s="871"/>
      <c r="AK143" s="340">
        <f t="shared" ref="AK143:AK147" si="576">AA143+AC143+AE143+AG143+AI143</f>
        <v>50</v>
      </c>
      <c r="AL143" s="319">
        <v>0.5</v>
      </c>
      <c r="AM143" s="320"/>
      <c r="AN143" s="872" t="s">
        <v>562</v>
      </c>
      <c r="AO143" s="873"/>
      <c r="AP143" s="993" t="s">
        <v>600</v>
      </c>
      <c r="AQ143" s="994"/>
      <c r="AR143" s="872" t="s">
        <v>562</v>
      </c>
      <c r="AS143" s="873"/>
      <c r="AT143" s="419" t="s">
        <v>980</v>
      </c>
      <c r="AU143" s="407" t="s">
        <v>633</v>
      </c>
      <c r="AV143" s="423" t="s">
        <v>981</v>
      </c>
      <c r="AW143" s="424" t="s">
        <v>982</v>
      </c>
      <c r="AX143" s="425" t="s">
        <v>983</v>
      </c>
      <c r="AY143" s="247">
        <f t="shared" ref="AY143" si="577">+(IF(AND($AZ143&gt;0,$AZ143&lt;=0.2),0.2,(IF(AND($AZ143&gt;0.2,$AZ143&lt;=0.4),0.4,(IF(AND($AZ143&gt;0.4,$AZ143&lt;=0.6),0.6,(IF(AND($AZ143&gt;0.6,$AZ143&lt;=0.8),0.8,(IF($AZ143&gt;0.8,1,""))))))))))</f>
        <v>0.4</v>
      </c>
      <c r="AZ143" s="878">
        <f t="shared" ref="AZ143" si="578">+MIN(AL143:AL147)</f>
        <v>0.25</v>
      </c>
      <c r="BA143" s="836" t="str">
        <f t="shared" ref="BA143" si="579">+(IF($AY143=0.2,"MUY BAJA",(IF($AY143=0.4,"BAJA",(IF($AY143=0.6,"MEDIA",(IF($AY143=0.8,"ALTA",(IF($AY143=1,"MUY ALTA",""))))))))))</f>
        <v>BAJA</v>
      </c>
      <c r="BB143" s="833">
        <f t="shared" ref="BB143" si="580">+MIN(AM143:AM147)</f>
        <v>1</v>
      </c>
      <c r="BC143" s="836" t="str">
        <f t="shared" ref="BC143" si="581">+(IF($BF143=0.2,"MUY BAJA",(IF($BF143=0.4,"BAJA",(IF($BF143=0.6,"MEDIA",(IF($BF143=0.8,"ALTA",(IF($BF143=1,"MUY ALTA",""))))))))))</f>
        <v>MUY ALTA</v>
      </c>
      <c r="BD143" s="839" t="str">
        <f t="shared" ref="BD143" si="582">IF($AY143="","",(CONCATENATE("R.RESIDUAL
",(IF(AND($AY143=0.2,$BF143=0.2),1,(IF(AND($AY143=0.2,$BF143=0.4),6,(IF(AND($AY143=0.2,$BF143=0.6),11,(IF(AND($AY143=0.2,$BF143=0.8),16,(IF(AND($AY143=0.2,$BF143=1),21,(IF(AND($AY143=0.4,$BF143=0.2),2,(IF(AND($AY143=0.4,$BF143=0.4),7,(IF(AND($AY143=0.4,$BF143=0.6),12,(IF(AND($AY143=0.4,$BF143=0.8),17,(IF(AND($AY143=0.4,$BF143=1),22,(IF(AND($AY143=0.6,$BF143=0.2),3,(IF(AND($AY143=0.6,$BF143=0.4),8,(IF(AND($AY143=0.6,$BF143=0.6),13,(IF(AND($AY143=0.6,$BF143=0.8),18,(IF(AND($AY143=0.6,$BF143=1),23,(IF(AND($AY143=0.8,$BF143=0.2),4,(IF(AND($AY143=0.8,$BF143=0.4),9,(IF(AND($AY143=0.8,$BF143=0.6),14,(IF(AND($AY143=0.8,$BF143=0.8),19,(IF(AND($AY143=0.8,$BF143=1),24,(IF(AND($AY143=1,$BF143=0.2),5,(IF(AND($AY143=1,$BF143=0.4),10,(IF(AND($AY143=1,$BF143=0.6),15,(IF(AND($AY143=1,$BF143=0.8),20,(IF(AND($AY143=1,$BF143=1),25,"")))))))))))))))))))))))))))))))))))))))))))))))))))))</f>
        <v>R.RESIDUAL
22</v>
      </c>
      <c r="BE143" s="842" t="s">
        <v>606</v>
      </c>
      <c r="BF143" s="247">
        <f t="shared" ref="BF143" si="583">+(IF(AND($BB143&gt;0,$BB143&lt;=0.2),0.2,(IF(AND($BB143&gt;0.2,$BB143&lt;=0.4),0.4,(IF(AND($BB143&gt;0.4,$BB143&lt;=0.6),0.6,(IF(AND($BB143&gt;0.6,$BB143&lt;=0.8),0.8,(IF($BB143&gt;0.8,1,""))))))))))</f>
        <v>1</v>
      </c>
      <c r="BG143" s="230">
        <f>+VLOOKUP($BD143,Listas!$F$112:$G$136,2,FALSE)</f>
        <v>22</v>
      </c>
      <c r="BH143" s="312">
        <v>1</v>
      </c>
      <c r="BI143" s="231" t="str">
        <f t="shared" ref="BI143" si="584">IF(ISERROR(IF(V143="R.INHERENTE
5","R. INHERENTE",(IF(BD143="R.RESIDUAL
5","R. RESIDUAL"," ")))),"",(IF(V143="R.INHERENTE
5","R. INHERENTE",(IF(BD143="R.RESIDUAL
5","R. RESIDUAL"," ")))))</f>
        <v xml:space="preserve"> </v>
      </c>
      <c r="BJ143" s="232" t="str">
        <f t="shared" ref="BJ143" si="585">IF(ISERROR(IF(V143="R.INHERENTE
10","R. INHERENTE",(IF(BD143="R.RESIDUAL
10","R. RESIDUAL"," ")))),"",(IF(V143="R.INHERENTE
10","R. INHERENTE",(IF(BD143="R.RESIDUAL
10","R. RESIDUAL"," ")))))</f>
        <v xml:space="preserve"> </v>
      </c>
      <c r="BK143" s="232" t="str">
        <f t="shared" ref="BK143" si="586">IF(ISERROR(IF(V143="R.INHERENTE
15","R. INHERENTE",(IF(BD143="R.RESIDUAL
15","R. RESIDUAL"," ")))),"",(IF(V143="R.INHERENTE
15","R. INHERENTE",(IF(BD143="R.RESIDUAL
15","R. RESIDUAL"," ")))))</f>
        <v xml:space="preserve"> </v>
      </c>
      <c r="BL143" s="232" t="str">
        <f t="shared" ref="BL143" si="587">IF(ISERROR(IF(V143="R.INHERENTE
20","R. INHERENTE",(IF(BD143="R.RESIDUAL
20","R. RESIDUAL"," ")))),"",(IF(V143="R.INHERENTE
20","R. INHERENTE",(IF(BD143="R.RESIDUAL
20","R. RESIDUAL"," ")))))</f>
        <v xml:space="preserve"> </v>
      </c>
      <c r="BM143" s="233" t="str">
        <f t="shared" ref="BM143" si="588">IF(ISERROR(IF(V143="R.INHERENTE
25","R. INHERENTE",(IF(BD143="R.RESIDUAL
25","R. RESIDUAL"," ")))),"",(IF(V143="R.INHERENTE
25","R. INHERENTE",(IF(BD143="R.RESIDUAL
25","R. RESIDUAL"," ")))))</f>
        <v>R. INHERENTE</v>
      </c>
      <c r="BN143" s="234"/>
      <c r="BO143" s="845" t="s">
        <v>984</v>
      </c>
      <c r="BP143" s="854" t="s">
        <v>985</v>
      </c>
      <c r="BQ143" s="886">
        <v>46023</v>
      </c>
      <c r="BR143" s="886">
        <v>46357</v>
      </c>
      <c r="BS143" s="858" t="s">
        <v>986</v>
      </c>
      <c r="BT143" s="861" t="s">
        <v>610</v>
      </c>
      <c r="BU143" s="309"/>
      <c r="BV143" s="845" t="s">
        <v>987</v>
      </c>
      <c r="BW143" s="854" t="s">
        <v>988</v>
      </c>
      <c r="BX143" s="830" t="s">
        <v>989</v>
      </c>
      <c r="BY143" s="229"/>
      <c r="BZ143" s="815" t="s">
        <v>614</v>
      </c>
      <c r="CA143" s="818" t="s">
        <v>615</v>
      </c>
      <c r="CB143" s="821" t="s">
        <v>616</v>
      </c>
      <c r="CC143" s="818" t="s">
        <v>617</v>
      </c>
      <c r="CD143" s="792"/>
      <c r="CE143" s="792"/>
      <c r="CF143" s="792"/>
      <c r="CG143" s="792"/>
      <c r="CH143" s="792"/>
      <c r="CI143" s="792"/>
      <c r="CJ143" s="792"/>
      <c r="CK143" s="792"/>
      <c r="CL143" s="792"/>
      <c r="CM143" s="792"/>
      <c r="CN143" s="792"/>
      <c r="CO143" s="792"/>
      <c r="CP143" s="792"/>
      <c r="CQ143" s="792"/>
      <c r="CR143" s="792"/>
      <c r="CS143" s="792"/>
      <c r="CT143" s="795" t="s">
        <v>618</v>
      </c>
      <c r="CU143" s="248"/>
      <c r="CV143" s="815" t="s">
        <v>614</v>
      </c>
      <c r="CW143" s="818" t="s">
        <v>615</v>
      </c>
      <c r="CX143" s="821" t="s">
        <v>616</v>
      </c>
      <c r="CY143" s="818" t="s">
        <v>617</v>
      </c>
      <c r="CZ143" s="1059"/>
      <c r="DA143" s="825"/>
      <c r="DB143" s="824"/>
      <c r="DC143" s="825"/>
      <c r="DD143" s="789"/>
      <c r="DE143" s="789"/>
      <c r="DF143" s="1062"/>
      <c r="DG143" s="792"/>
      <c r="DH143" s="1054"/>
      <c r="DI143" s="789"/>
      <c r="DJ143" s="1062"/>
      <c r="DK143" s="792"/>
      <c r="DL143" s="1054"/>
      <c r="DM143" s="789"/>
      <c r="DN143" s="1062"/>
      <c r="DO143" s="792"/>
      <c r="DP143" s="1054"/>
      <c r="DQ143" s="789"/>
      <c r="DR143" s="789"/>
      <c r="DS143" s="789"/>
      <c r="DT143" s="795" t="s">
        <v>619</v>
      </c>
      <c r="DU143" s="245"/>
      <c r="DV143" s="970"/>
      <c r="DW143" s="973"/>
      <c r="DX143" s="798"/>
      <c r="DY143" s="804"/>
    </row>
    <row r="144" spans="2:129" ht="48.75" customHeight="1">
      <c r="B144" s="946"/>
      <c r="C144" s="924"/>
      <c r="D144" s="927"/>
      <c r="E144" s="931"/>
      <c r="F144" s="931"/>
      <c r="G144" s="1800"/>
      <c r="H144" s="1800"/>
      <c r="I144" s="1036"/>
      <c r="J144" s="410"/>
      <c r="K144" s="909"/>
      <c r="L144" s="940"/>
      <c r="M144" s="918"/>
      <c r="N144" s="943"/>
      <c r="O144" s="898"/>
      <c r="P144" s="228"/>
      <c r="Q144" s="901"/>
      <c r="R144" s="904"/>
      <c r="S144" s="1039"/>
      <c r="T144" s="1042"/>
      <c r="U144" s="1039"/>
      <c r="V144" s="1045"/>
      <c r="W144" s="228"/>
      <c r="X144" s="414" t="s">
        <v>990</v>
      </c>
      <c r="Y144" s="415" t="s">
        <v>599</v>
      </c>
      <c r="Z144" s="415"/>
      <c r="AA144" s="807">
        <v>25</v>
      </c>
      <c r="AB144" s="808"/>
      <c r="AC144" s="807"/>
      <c r="AD144" s="808"/>
      <c r="AE144" s="807"/>
      <c r="AF144" s="808"/>
      <c r="AG144" s="807">
        <v>25</v>
      </c>
      <c r="AH144" s="808"/>
      <c r="AI144" s="807"/>
      <c r="AJ144" s="808"/>
      <c r="AK144" s="323">
        <f t="shared" si="576"/>
        <v>50</v>
      </c>
      <c r="AL144" s="315">
        <v>0.25</v>
      </c>
      <c r="AM144" s="316"/>
      <c r="AN144" s="809" t="s">
        <v>562</v>
      </c>
      <c r="AO144" s="810"/>
      <c r="AP144" s="813" t="s">
        <v>600</v>
      </c>
      <c r="AQ144" s="814"/>
      <c r="AR144" s="809" t="s">
        <v>562</v>
      </c>
      <c r="AS144" s="810"/>
      <c r="AT144" s="420" t="s">
        <v>991</v>
      </c>
      <c r="AU144" s="408" t="s">
        <v>633</v>
      </c>
      <c r="AV144" s="426" t="s">
        <v>981</v>
      </c>
      <c r="AW144" s="427" t="s">
        <v>982</v>
      </c>
      <c r="AX144" s="428" t="s">
        <v>983</v>
      </c>
      <c r="AY144" s="230"/>
      <c r="AZ144" s="879"/>
      <c r="BA144" s="837"/>
      <c r="BB144" s="834"/>
      <c r="BC144" s="837"/>
      <c r="BD144" s="840"/>
      <c r="BE144" s="843"/>
      <c r="BG144" s="490"/>
      <c r="BH144" s="312">
        <v>0.8</v>
      </c>
      <c r="BI144" s="235" t="str">
        <f t="shared" ref="BI144" si="589">IF(ISERROR(IF(V143="R.INHERENTE
4","R. INHERENTE",(IF(BD143="R.RESIDUAL
4","R. RESIDUAL"," ")))),"",(IF(V143="R.INHERENTE
4","R. INHERENTE",(IF(BD143="R.RESIDUAL
4","R. RESIDUAL"," ")))))</f>
        <v xml:space="preserve"> </v>
      </c>
      <c r="BJ144" s="236" t="str">
        <f t="shared" ref="BJ144" si="590">IF(ISERROR(IF(V143="R.INHERENTE
9","R. INHERENTE",(IF(BD143="R.RESIDUAL
9","R. RESIDUAL"," ")))),"",(IF(V143="R.INHERENTE
9","R. INHERENTE",(IF(BD143="R.RESIDUAL
9","R. RESIDUAL"," ")))))</f>
        <v xml:space="preserve"> </v>
      </c>
      <c r="BK144" s="237" t="str">
        <f t="shared" ref="BK144" si="591">IF(ISERROR(IF(V143="R.INHERENTE
14","R. INHERENTE",(IF(BD143="R.RESIDUAL
14","R. RESIDUAL"," ")))),"",(IF(V143="R.INHERENTE
14","R. INHERENTE",(IF(BD143="R.RESIDUAL
14","R. RESIDUAL"," ")))))</f>
        <v xml:space="preserve"> </v>
      </c>
      <c r="BL144" s="237" t="str">
        <f t="shared" ref="BL144" si="592">IF(ISERROR(IF(V143="R.INHERENTE
19","R. INHERENTE",(IF(BD143="R.RESIDUAL
19","R. RESIDUAL"," ")))),"",(IF(V143="R.INHERENTE
19","R. INHERENTE",(IF(BD143="R.RESIDUAL
19","R. RESIDUAL"," ")))))</f>
        <v xml:space="preserve"> </v>
      </c>
      <c r="BM144" s="238" t="str">
        <f t="shared" ref="BM144" si="593">IF(ISERROR(IF(V143="R.INHERENTE
24","R. INHERENTE",(IF(BD143="R.RESIDUAL
24","R. RESIDUAL"," ")))),"",(IF(V143="R.INHERENTE
24","R. INHERENTE",(IF(BD143="R.RESIDUAL
24","R. RESIDUAL"," ")))))</f>
        <v xml:space="preserve"> </v>
      </c>
      <c r="BN144" s="234"/>
      <c r="BO144" s="895"/>
      <c r="BP144" s="855"/>
      <c r="BQ144" s="887"/>
      <c r="BR144" s="887"/>
      <c r="BS144" s="1033"/>
      <c r="BT144" s="862"/>
      <c r="BU144" s="309"/>
      <c r="BV144" s="895"/>
      <c r="BW144" s="855"/>
      <c r="BX144" s="831"/>
      <c r="BY144" s="229"/>
      <c r="BZ144" s="1057"/>
      <c r="CA144" s="819"/>
      <c r="CB144" s="822"/>
      <c r="CC144" s="819"/>
      <c r="CD144" s="793"/>
      <c r="CE144" s="793"/>
      <c r="CF144" s="793"/>
      <c r="CG144" s="793"/>
      <c r="CH144" s="793"/>
      <c r="CI144" s="793"/>
      <c r="CJ144" s="793"/>
      <c r="CK144" s="793"/>
      <c r="CL144" s="793"/>
      <c r="CM144" s="793"/>
      <c r="CN144" s="793"/>
      <c r="CO144" s="793"/>
      <c r="CP144" s="793"/>
      <c r="CQ144" s="793"/>
      <c r="CR144" s="793"/>
      <c r="CS144" s="793"/>
      <c r="CT144" s="796"/>
      <c r="CU144" s="248"/>
      <c r="CV144" s="1057"/>
      <c r="CW144" s="819"/>
      <c r="CX144" s="822"/>
      <c r="CY144" s="819"/>
      <c r="CZ144" s="1060"/>
      <c r="DA144" s="827"/>
      <c r="DB144" s="826"/>
      <c r="DC144" s="827"/>
      <c r="DD144" s="790"/>
      <c r="DE144" s="790"/>
      <c r="DF144" s="1063"/>
      <c r="DG144" s="793"/>
      <c r="DH144" s="1055"/>
      <c r="DI144" s="790"/>
      <c r="DJ144" s="1063"/>
      <c r="DK144" s="793"/>
      <c r="DL144" s="1055"/>
      <c r="DM144" s="790"/>
      <c r="DN144" s="1063"/>
      <c r="DO144" s="793"/>
      <c r="DP144" s="1055"/>
      <c r="DQ144" s="790"/>
      <c r="DR144" s="790"/>
      <c r="DS144" s="790"/>
      <c r="DT144" s="796"/>
      <c r="DU144" s="245"/>
      <c r="DV144" s="971"/>
      <c r="DW144" s="974"/>
      <c r="DX144" s="976"/>
      <c r="DY144" s="805"/>
    </row>
    <row r="145" spans="2:129" ht="48.75" customHeight="1">
      <c r="B145" s="946"/>
      <c r="C145" s="924"/>
      <c r="D145" s="927"/>
      <c r="E145" s="931"/>
      <c r="F145" s="931"/>
      <c r="G145" s="1800"/>
      <c r="H145" s="1800"/>
      <c r="I145" s="1036"/>
      <c r="J145" s="410"/>
      <c r="K145" s="909"/>
      <c r="L145" s="940"/>
      <c r="M145" s="918"/>
      <c r="N145" s="943"/>
      <c r="O145" s="898"/>
      <c r="P145" s="228"/>
      <c r="Q145" s="901"/>
      <c r="R145" s="904"/>
      <c r="S145" s="1039"/>
      <c r="T145" s="1042"/>
      <c r="U145" s="1039"/>
      <c r="V145" s="1045"/>
      <c r="W145" s="228"/>
      <c r="X145" s="414"/>
      <c r="Y145" s="415"/>
      <c r="Z145" s="415"/>
      <c r="AA145" s="807"/>
      <c r="AB145" s="808"/>
      <c r="AC145" s="807"/>
      <c r="AD145" s="808"/>
      <c r="AE145" s="807"/>
      <c r="AF145" s="808"/>
      <c r="AG145" s="807"/>
      <c r="AH145" s="808"/>
      <c r="AI145" s="807"/>
      <c r="AJ145" s="808"/>
      <c r="AK145" s="323">
        <f t="shared" si="576"/>
        <v>0</v>
      </c>
      <c r="AL145" s="315"/>
      <c r="AM145" s="316">
        <v>1</v>
      </c>
      <c r="AN145" s="809"/>
      <c r="AO145" s="810"/>
      <c r="AP145" s="813"/>
      <c r="AQ145" s="814"/>
      <c r="AR145" s="809"/>
      <c r="AS145" s="810"/>
      <c r="AT145" s="420"/>
      <c r="AU145" s="408"/>
      <c r="AV145" s="426"/>
      <c r="AW145" s="427"/>
      <c r="AX145" s="428"/>
      <c r="AY145" s="230"/>
      <c r="AZ145" s="879"/>
      <c r="BA145" s="837"/>
      <c r="BB145" s="834"/>
      <c r="BC145" s="837"/>
      <c r="BD145" s="840"/>
      <c r="BE145" s="843"/>
      <c r="BG145" s="490"/>
      <c r="BH145" s="312">
        <v>0.60000000000000009</v>
      </c>
      <c r="BI145" s="235" t="str">
        <f t="shared" ref="BI145" si="594">IF(ISERROR(IF(V143="R.INHERENTE
3","R. INHERENTE",(IF(BD143="R.RESIDUAL
3","R. RESIDUAL"," ")))),"",(IF(V143="R.INHERENTE
3","R. INHERENTE",(IF(BD143="R.RESIDUAL
3","R. RESIDUAL"," ")))))</f>
        <v xml:space="preserve"> </v>
      </c>
      <c r="BJ145" s="236" t="str">
        <f t="shared" ref="BJ145" si="595">IF(ISERROR(IF(V143="R.INHERENTE
8","R. INHERENTE",(IF(BD143="R.RESIDUAL
8","R. RESIDUAL"," ")))),"",(IF(V143="R.INHERENTE
8","R. INHERENTE",(IF(BD143="R.RESIDUAL
8","R. RESIDUAL"," ")))))</f>
        <v xml:space="preserve"> </v>
      </c>
      <c r="BK145" s="236" t="str">
        <f t="shared" ref="BK145" si="596">IF(ISERROR(IF(V143="R.INHERENTE
13","R. INHERENTE",(IF(BD143="R.RESIDUAL
13","R. RESIDUAL"," ")))),"",(IF(V143="R.INHERENTE
13","R. INHERENTE",(IF(BD143="R.RESIDUAL
13","R. RESIDUAL"," ")))))</f>
        <v xml:space="preserve"> </v>
      </c>
      <c r="BL145" s="237" t="str">
        <f t="shared" ref="BL145" si="597">IF(ISERROR(IF(V143="R.INHERENTE
18","R. INHERENTE",(IF(BD143="R.RESIDUAL
18","R. RESIDUAL"," ")))),"",(IF(V143="R.INHERENTE
18","R. INHERENTE",(IF(BD143="R.RESIDUAL
18","R. RESIDUAL"," ")))))</f>
        <v xml:space="preserve"> </v>
      </c>
      <c r="BM145" s="238" t="str">
        <f t="shared" ref="BM145" si="598">IF(ISERROR(IF(V143="R.INHERENTE
23","R. INHERENTE",(IF(BD143="R.RESIDUAL
23","R. RESIDUAL"," ")))),"",(IF(V143="R.INHERENTE
23","R. INHERENTE",(IF(BD143="R.RESIDUAL
23","R. RESIDUAL"," ")))))</f>
        <v xml:space="preserve"> </v>
      </c>
      <c r="BN145" s="234"/>
      <c r="BO145" s="895"/>
      <c r="BP145" s="855"/>
      <c r="BQ145" s="887"/>
      <c r="BR145" s="887"/>
      <c r="BS145" s="1033"/>
      <c r="BT145" s="862"/>
      <c r="BU145" s="309"/>
      <c r="BV145" s="895"/>
      <c r="BW145" s="855"/>
      <c r="BX145" s="831"/>
      <c r="BY145" s="229"/>
      <c r="BZ145" s="1057"/>
      <c r="CA145" s="819"/>
      <c r="CB145" s="822"/>
      <c r="CC145" s="819"/>
      <c r="CD145" s="793"/>
      <c r="CE145" s="793"/>
      <c r="CF145" s="793"/>
      <c r="CG145" s="793"/>
      <c r="CH145" s="793"/>
      <c r="CI145" s="793"/>
      <c r="CJ145" s="793"/>
      <c r="CK145" s="793"/>
      <c r="CL145" s="793"/>
      <c r="CM145" s="793"/>
      <c r="CN145" s="793"/>
      <c r="CO145" s="793"/>
      <c r="CP145" s="793"/>
      <c r="CQ145" s="793"/>
      <c r="CR145" s="793"/>
      <c r="CS145" s="793"/>
      <c r="CT145" s="796"/>
      <c r="CU145" s="248"/>
      <c r="CV145" s="1057"/>
      <c r="CW145" s="819"/>
      <c r="CX145" s="822"/>
      <c r="CY145" s="819"/>
      <c r="CZ145" s="1060"/>
      <c r="DA145" s="827"/>
      <c r="DB145" s="826"/>
      <c r="DC145" s="827"/>
      <c r="DD145" s="790"/>
      <c r="DE145" s="790"/>
      <c r="DF145" s="1063"/>
      <c r="DG145" s="793"/>
      <c r="DH145" s="1055"/>
      <c r="DI145" s="790"/>
      <c r="DJ145" s="1063"/>
      <c r="DK145" s="793"/>
      <c r="DL145" s="1055"/>
      <c r="DM145" s="790"/>
      <c r="DN145" s="1063"/>
      <c r="DO145" s="793"/>
      <c r="DP145" s="1055"/>
      <c r="DQ145" s="790"/>
      <c r="DR145" s="790"/>
      <c r="DS145" s="790"/>
      <c r="DT145" s="796"/>
      <c r="DU145" s="245"/>
      <c r="DV145" s="971"/>
      <c r="DW145" s="974"/>
      <c r="DX145" s="976"/>
      <c r="DY145" s="805"/>
    </row>
    <row r="146" spans="2:129" ht="48.75" customHeight="1">
      <c r="B146" s="946"/>
      <c r="C146" s="924"/>
      <c r="D146" s="927"/>
      <c r="E146" s="931"/>
      <c r="F146" s="931"/>
      <c r="G146" s="1800"/>
      <c r="H146" s="1800"/>
      <c r="I146" s="1036"/>
      <c r="J146" s="410"/>
      <c r="K146" s="909"/>
      <c r="L146" s="940"/>
      <c r="M146" s="918"/>
      <c r="N146" s="943"/>
      <c r="O146" s="898"/>
      <c r="P146" s="228"/>
      <c r="Q146" s="901"/>
      <c r="R146" s="904"/>
      <c r="S146" s="1039"/>
      <c r="T146" s="1042"/>
      <c r="U146" s="1039"/>
      <c r="V146" s="1045"/>
      <c r="W146" s="228"/>
      <c r="X146" s="416"/>
      <c r="Y146" s="415"/>
      <c r="Z146" s="415"/>
      <c r="AA146" s="807"/>
      <c r="AB146" s="808"/>
      <c r="AC146" s="807"/>
      <c r="AD146" s="808"/>
      <c r="AE146" s="807"/>
      <c r="AF146" s="808"/>
      <c r="AG146" s="807"/>
      <c r="AH146" s="808"/>
      <c r="AI146" s="807"/>
      <c r="AJ146" s="808"/>
      <c r="AK146" s="323">
        <f t="shared" si="576"/>
        <v>0</v>
      </c>
      <c r="AL146" s="315"/>
      <c r="AM146" s="316"/>
      <c r="AN146" s="809"/>
      <c r="AO146" s="810"/>
      <c r="AP146" s="813"/>
      <c r="AQ146" s="814"/>
      <c r="AR146" s="809"/>
      <c r="AS146" s="810"/>
      <c r="AT146" s="420"/>
      <c r="AU146" s="408"/>
      <c r="AV146" s="426"/>
      <c r="AW146" s="427"/>
      <c r="AX146" s="428"/>
      <c r="AY146" s="230"/>
      <c r="AZ146" s="879"/>
      <c r="BA146" s="837"/>
      <c r="BB146" s="834"/>
      <c r="BC146" s="837"/>
      <c r="BD146" s="840"/>
      <c r="BE146" s="843"/>
      <c r="BG146" s="490"/>
      <c r="BH146" s="312">
        <v>0.4</v>
      </c>
      <c r="BI146" s="239" t="str">
        <f t="shared" ref="BI146" si="599">IF(ISERROR(IF(V143="R.INHERENTE
2","R. INHERENTE",(IF(BD143="R.RESIDUAL
2","R. RESIDUAL"," ")))),"",(IF(V143="R.INHERENTE
2","R. INHERENTE",(IF(BD143="R.RESIDUAL
2","R. RESIDUAL"," ")))))</f>
        <v xml:space="preserve"> </v>
      </c>
      <c r="BJ146" s="236" t="str">
        <f t="shared" ref="BJ146" si="600">IF(ISERROR(IF(V143="R.INHERENTE
7","R. INHERENTE",(IF(BD143="R.RESIDUAL
7","R. RESIDUAL"," ")))),"",(IF(V143="R.INHERENTE
7","R. INHERENTE",(IF(BD143="R.RESIDUAL
7","R. RESIDUAL"," ")))))</f>
        <v xml:space="preserve"> </v>
      </c>
      <c r="BK146" s="236" t="str">
        <f t="shared" ref="BK146" si="601">IF(ISERROR(IF(V143="R.INHERENTE
12","R. INHERENTE",(IF(BD143="R.RESIDUAL
12","R. RESIDUAL"," ")))),"",(IF(V143="R.INHERENTE
12","R. INHERENTE",(IF(BD143="R.RESIDUAL
12","R. RESIDUAL"," ")))))</f>
        <v xml:space="preserve"> </v>
      </c>
      <c r="BL146" s="237" t="str">
        <f t="shared" ref="BL146" si="602">IF(ISERROR(IF(V143="R.INHERENTE
17","R. INHERENTE",(IF(BD143="R.RESIDUAL
17","R. RESIDUAL"," ")))),"",(IF(V143="R.INHERENTE
17","R. INHERENTE",(IF(BD143="R.RESIDUAL
17","R. RESIDUAL"," ")))))</f>
        <v xml:space="preserve"> </v>
      </c>
      <c r="BM146" s="238" t="str">
        <f t="shared" ref="BM146" si="603">IF(ISERROR(IF(V143="R.INHERENTE
22","R. INHERENTE",(IF(BD143="R.RESIDUAL
22","R. RESIDUAL"," ")))),"",(IF(V143="R.INHERENTE
22","R. INHERENTE",(IF(BD143="R.RESIDUAL
22","R. RESIDUAL"," ")))))</f>
        <v>R. RESIDUAL</v>
      </c>
      <c r="BN146" s="234"/>
      <c r="BO146" s="895"/>
      <c r="BP146" s="855"/>
      <c r="BQ146" s="887"/>
      <c r="BR146" s="887"/>
      <c r="BS146" s="1033"/>
      <c r="BT146" s="862"/>
      <c r="BU146" s="309"/>
      <c r="BV146" s="895"/>
      <c r="BW146" s="855"/>
      <c r="BX146" s="831"/>
      <c r="BY146" s="229"/>
      <c r="BZ146" s="1057"/>
      <c r="CA146" s="819"/>
      <c r="CB146" s="822"/>
      <c r="CC146" s="819"/>
      <c r="CD146" s="793"/>
      <c r="CE146" s="793"/>
      <c r="CF146" s="793"/>
      <c r="CG146" s="793"/>
      <c r="CH146" s="793"/>
      <c r="CI146" s="793"/>
      <c r="CJ146" s="793"/>
      <c r="CK146" s="793"/>
      <c r="CL146" s="793"/>
      <c r="CM146" s="793"/>
      <c r="CN146" s="793"/>
      <c r="CO146" s="793"/>
      <c r="CP146" s="793"/>
      <c r="CQ146" s="793"/>
      <c r="CR146" s="793"/>
      <c r="CS146" s="793"/>
      <c r="CT146" s="796"/>
      <c r="CU146" s="248"/>
      <c r="CV146" s="1057"/>
      <c r="CW146" s="819"/>
      <c r="CX146" s="822"/>
      <c r="CY146" s="819"/>
      <c r="CZ146" s="1060"/>
      <c r="DA146" s="827"/>
      <c r="DB146" s="826"/>
      <c r="DC146" s="827"/>
      <c r="DD146" s="790"/>
      <c r="DE146" s="790"/>
      <c r="DF146" s="1063"/>
      <c r="DG146" s="793"/>
      <c r="DH146" s="1055"/>
      <c r="DI146" s="790"/>
      <c r="DJ146" s="1063"/>
      <c r="DK146" s="793"/>
      <c r="DL146" s="1055"/>
      <c r="DM146" s="790"/>
      <c r="DN146" s="1063"/>
      <c r="DO146" s="793"/>
      <c r="DP146" s="1055"/>
      <c r="DQ146" s="790"/>
      <c r="DR146" s="790"/>
      <c r="DS146" s="790"/>
      <c r="DT146" s="796"/>
      <c r="DU146" s="245"/>
      <c r="DV146" s="971"/>
      <c r="DW146" s="974"/>
      <c r="DX146" s="976"/>
      <c r="DY146" s="805"/>
    </row>
    <row r="147" spans="2:129" ht="48.75" customHeight="1" thickBot="1">
      <c r="B147" s="947"/>
      <c r="C147" s="925"/>
      <c r="D147" s="928"/>
      <c r="E147" s="932"/>
      <c r="F147" s="932"/>
      <c r="G147" s="1805"/>
      <c r="H147" s="1805"/>
      <c r="I147" s="1037"/>
      <c r="J147" s="411"/>
      <c r="K147" s="910"/>
      <c r="L147" s="941"/>
      <c r="M147" s="919"/>
      <c r="N147" s="944"/>
      <c r="O147" s="899"/>
      <c r="P147" s="228"/>
      <c r="Q147" s="902"/>
      <c r="R147" s="905"/>
      <c r="S147" s="1040"/>
      <c r="T147" s="1043"/>
      <c r="U147" s="1040"/>
      <c r="V147" s="1046"/>
      <c r="W147" s="228"/>
      <c r="X147" s="417"/>
      <c r="Y147" s="418"/>
      <c r="Z147" s="418"/>
      <c r="AA147" s="848"/>
      <c r="AB147" s="849"/>
      <c r="AC147" s="848"/>
      <c r="AD147" s="849"/>
      <c r="AE147" s="848"/>
      <c r="AF147" s="849"/>
      <c r="AG147" s="848"/>
      <c r="AH147" s="849"/>
      <c r="AI147" s="848"/>
      <c r="AJ147" s="849"/>
      <c r="AK147" s="324">
        <f t="shared" si="576"/>
        <v>0</v>
      </c>
      <c r="AL147" s="317"/>
      <c r="AM147" s="318"/>
      <c r="AN147" s="850"/>
      <c r="AO147" s="851"/>
      <c r="AP147" s="852"/>
      <c r="AQ147" s="853"/>
      <c r="AR147" s="850"/>
      <c r="AS147" s="851"/>
      <c r="AT147" s="421"/>
      <c r="AU147" s="422"/>
      <c r="AV147" s="429"/>
      <c r="AW147" s="430"/>
      <c r="AX147" s="431"/>
      <c r="AY147" s="230"/>
      <c r="AZ147" s="880"/>
      <c r="BA147" s="838"/>
      <c r="BB147" s="835"/>
      <c r="BC147" s="838"/>
      <c r="BD147" s="841"/>
      <c r="BE147" s="844"/>
      <c r="BG147" s="490"/>
      <c r="BH147" s="313">
        <v>0.2</v>
      </c>
      <c r="BI147" s="240" t="str">
        <f t="shared" ref="BI147" si="604">IF(ISERROR(IF(V143="R.INHERENTE
1","R. INHERENTE",(IF(BD143="R.RESIDUAL
1","R. RESIDUAL"," ")))),"",(IF(V143="R.INHERENTE
1","R. INHERENTE",(IF(BD143="R.RESIDUAL
1","R. RESIDUAL"," ")))))</f>
        <v xml:space="preserve"> </v>
      </c>
      <c r="BJ147" s="241" t="str">
        <f t="shared" ref="BJ147" si="605">IF(ISERROR(IF(V143="R.INHERENTE
6","R. INHERENTE",(IF(BD143="R.RESIDUAL
6","R. RESIDUAL"," ")))),"",(IF(V143="R.INHERENTE
6","R. INHERENTE",(IF(BD143="R.RESIDUAL
6","R. RESIDUAL"," ")))))</f>
        <v xml:space="preserve"> </v>
      </c>
      <c r="BK147" s="242" t="str">
        <f t="shared" ref="BK147" si="606">IF(ISERROR(IF(V143="R.INHERENTE
11","R. INHERENTE",(IF(BD143="R.RESIDUAL
11","R. RESIDUAL"," ")))),"",(IF(V143="R.INHERENTE
11","R. INHERENTE",(IF(BD143="R.RESIDUAL
11","R. RESIDUAL"," ")))))</f>
        <v xml:space="preserve"> </v>
      </c>
      <c r="BL147" s="243" t="str">
        <f t="shared" ref="BL147" si="607">IF(ISERROR(IF(V143="R.INHERENTE
16","R. INHERENTE",(IF(BD143="R.RESIDUAL
16","R. RESIDUAL"," ")))),"",(IF(V143="R.INHERENTE
16","R. INHERENTE",(IF(BD143="R.RESIDUAL
16","R. RESIDUAL"," ")))))</f>
        <v xml:space="preserve"> </v>
      </c>
      <c r="BM147" s="244" t="str">
        <f t="shared" ref="BM147" si="608">IF(ISERROR(IF(V143="R.INHERENTE
21","R. INHERENTE",(IF(BD143="R.RESIDUAL
21","R. RESIDUAL"," ")))),"",(IF(V143="R.INHERENTE
21","R. INHERENTE",(IF(BD143="R.RESIDUAL
21","R. RESIDUAL"," ")))))</f>
        <v xml:space="preserve"> </v>
      </c>
      <c r="BN147" s="234"/>
      <c r="BO147" s="896"/>
      <c r="BP147" s="856"/>
      <c r="BQ147" s="888"/>
      <c r="BR147" s="888"/>
      <c r="BS147" s="1034"/>
      <c r="BT147" s="863"/>
      <c r="BU147" s="309"/>
      <c r="BV147" s="896"/>
      <c r="BW147" s="856"/>
      <c r="BX147" s="832"/>
      <c r="BY147" s="229"/>
      <c r="BZ147" s="1058"/>
      <c r="CA147" s="820"/>
      <c r="CB147" s="823"/>
      <c r="CC147" s="820"/>
      <c r="CD147" s="794"/>
      <c r="CE147" s="794"/>
      <c r="CF147" s="794"/>
      <c r="CG147" s="794"/>
      <c r="CH147" s="794"/>
      <c r="CI147" s="794"/>
      <c r="CJ147" s="794"/>
      <c r="CK147" s="794"/>
      <c r="CL147" s="794"/>
      <c r="CM147" s="794"/>
      <c r="CN147" s="794"/>
      <c r="CO147" s="794"/>
      <c r="CP147" s="794"/>
      <c r="CQ147" s="794"/>
      <c r="CR147" s="794"/>
      <c r="CS147" s="794"/>
      <c r="CT147" s="797"/>
      <c r="CU147" s="248"/>
      <c r="CV147" s="1058"/>
      <c r="CW147" s="820"/>
      <c r="CX147" s="823"/>
      <c r="CY147" s="820"/>
      <c r="CZ147" s="1061"/>
      <c r="DA147" s="829"/>
      <c r="DB147" s="828"/>
      <c r="DC147" s="829"/>
      <c r="DD147" s="791"/>
      <c r="DE147" s="791"/>
      <c r="DF147" s="1064"/>
      <c r="DG147" s="794"/>
      <c r="DH147" s="1056"/>
      <c r="DI147" s="791"/>
      <c r="DJ147" s="1064"/>
      <c r="DK147" s="794"/>
      <c r="DL147" s="1056"/>
      <c r="DM147" s="791"/>
      <c r="DN147" s="1064"/>
      <c r="DO147" s="794"/>
      <c r="DP147" s="1056"/>
      <c r="DQ147" s="791"/>
      <c r="DR147" s="791"/>
      <c r="DS147" s="791"/>
      <c r="DT147" s="797"/>
      <c r="DU147" s="245"/>
      <c r="DV147" s="972"/>
      <c r="DW147" s="975"/>
      <c r="DX147" s="977"/>
      <c r="DY147" s="806"/>
    </row>
    <row r="148" spans="2:129" ht="18" customHeight="1" thickBot="1">
      <c r="BI148" s="321">
        <v>0.2</v>
      </c>
      <c r="BJ148" s="322">
        <v>0.4</v>
      </c>
      <c r="BK148" s="322">
        <v>0.60000000000000009</v>
      </c>
      <c r="BL148" s="322">
        <v>0.8</v>
      </c>
      <c r="BM148" s="322">
        <v>1</v>
      </c>
    </row>
    <row r="149" spans="2:129" ht="48.75" customHeight="1">
      <c r="B149" s="945" t="s">
        <v>584</v>
      </c>
      <c r="C149" s="923">
        <v>23</v>
      </c>
      <c r="D149" s="926" t="s">
        <v>971</v>
      </c>
      <c r="E149" s="929" t="s">
        <v>972</v>
      </c>
      <c r="F149" s="930" t="s">
        <v>587</v>
      </c>
      <c r="G149" s="907" t="s">
        <v>973</v>
      </c>
      <c r="H149" s="948" t="s">
        <v>944</v>
      </c>
      <c r="I149" s="949" t="s">
        <v>992</v>
      </c>
      <c r="J149" s="409" t="s">
        <v>993</v>
      </c>
      <c r="K149" s="908" t="s">
        <v>994</v>
      </c>
      <c r="L149" s="950" t="str">
        <f>IF(H149="","",(CONCATENATE("Posibilidad de afectación ",H149," ",I149," ",J149," ",J150," ",J151," ",J152," ",J153)))</f>
        <v xml:space="preserve">Posibilidad de afectación económica por pérdida de información sensible almacenada en los equipos de los colaboradores, debido a la insuficiencia de mantenimientos,  obsolescencia de equipos de computo y daño en componentes de hadware  </v>
      </c>
      <c r="M149" s="917" t="s">
        <v>593</v>
      </c>
      <c r="N149" s="951" t="s">
        <v>977</v>
      </c>
      <c r="O149" s="864" t="s">
        <v>978</v>
      </c>
      <c r="P149" s="228"/>
      <c r="Q149" s="865" t="s">
        <v>596</v>
      </c>
      <c r="R149" s="866">
        <f>IF(ISERROR(VLOOKUP($Q149,Listas!$E$20:$F$24,2,FALSE)),"",(VLOOKUP($Q149,Listas!$E$20:$F$24,2,FALSE)))</f>
        <v>0.8</v>
      </c>
      <c r="S149" s="867" t="str">
        <f>IF(ISERROR(VLOOKUP($R149,Listas!$E$3:$F$7,2,FALSE)),"",(VLOOKUP($R149,Listas!$E$3:$F$7,2,FALSE)))</f>
        <v>ALTA</v>
      </c>
      <c r="T149" s="868" t="s">
        <v>699</v>
      </c>
      <c r="U149" s="867">
        <f>IF(ISERROR(VLOOKUP($T149,Listas!$E$28:$F$35,2,FALSE)),"",(VLOOKUP($T149,Listas!$E$28:$F$35,2,FALSE)))</f>
        <v>0.8</v>
      </c>
      <c r="V149" s="869" t="str">
        <f t="shared" ref="V149" si="609">IF(R149="","",(CONCATENATE("R.INHERENTE
",(IF(AND($R149=0.2,$U149=0.2),1,(IF(AND($R149=0.2,$U149=0.4),6,(IF(AND($R149=0.2,$U149=0.6),11,(IF(AND($R149=0.2,$U149=0.8),16,(IF(AND($R149=0.2,$U149=1),21,(IF(AND($R149=0.4,$U149=0.2),2,(IF(AND($R149=0.4,$U149=0.4),7,(IF(AND($R149=0.4,$U149=0.6),12,(IF(AND($R149=0.4,$U149=0.8),17,(IF(AND($R149=0.4,$U149=1),22,(IF(AND($R149=0.6,$U149=0.2),3,(IF(AND($R149=0.6,$U149=0.4),8,(IF(AND($R149=0.6,$U149=0.6),13,(IF(AND($R149=0.6,$U149=0.8),18,(IF(AND($R149=0.6,$U149=1),23,(IF(AND($R149=0.8,$U149=0.2),4,(IF(AND($R149=0.8,$U149=0.4),9,(IF(AND($R149=0.8,$U149=0.6),14,(IF(AND($R149=0.8,$U149=0.8),19,(IF(AND($R149=0.8,$U149=1),24,(IF(AND($R149=1,$U149=0.2),5,(IF(AND($R149=1,$U149=0.4),10,(IF(AND($R149=1,$U149=0.6),15,(IF(AND($R149=1,$U149=0.8),20,(IF(AND($R149=1,$U149=1),25,"")))))))))))))))))))))))))))))))))))))))))))))))))))))</f>
        <v>R.INHERENTE
19</v>
      </c>
      <c r="W149" s="228">
        <f>+VLOOKUP($V149,Listas!$D$112:$E$136,2,FALSE)</f>
        <v>19</v>
      </c>
      <c r="X149" s="412" t="s">
        <v>995</v>
      </c>
      <c r="Y149" s="413" t="s">
        <v>599</v>
      </c>
      <c r="Z149" s="413"/>
      <c r="AA149" s="870"/>
      <c r="AB149" s="871"/>
      <c r="AC149" s="870">
        <v>15</v>
      </c>
      <c r="AD149" s="871"/>
      <c r="AE149" s="870"/>
      <c r="AF149" s="871"/>
      <c r="AG149" s="870"/>
      <c r="AH149" s="871"/>
      <c r="AI149" s="870">
        <v>15</v>
      </c>
      <c r="AJ149" s="871"/>
      <c r="AK149" s="340">
        <f t="shared" ref="AK149:AK153" si="610">AA149+AC149+AE149+AG149+AI149</f>
        <v>30</v>
      </c>
      <c r="AL149" s="319">
        <v>0.48</v>
      </c>
      <c r="AM149" s="320"/>
      <c r="AN149" s="906" t="s">
        <v>563</v>
      </c>
      <c r="AO149" s="906"/>
      <c r="AP149" s="907" t="s">
        <v>600</v>
      </c>
      <c r="AQ149" s="907"/>
      <c r="AR149" s="906" t="s">
        <v>562</v>
      </c>
      <c r="AS149" s="906"/>
      <c r="AT149" s="419" t="s">
        <v>996</v>
      </c>
      <c r="AU149" s="407" t="s">
        <v>602</v>
      </c>
      <c r="AV149" s="423" t="s">
        <v>997</v>
      </c>
      <c r="AW149" s="424" t="s">
        <v>998</v>
      </c>
      <c r="AX149" s="425" t="s">
        <v>983</v>
      </c>
      <c r="AY149" s="247">
        <f t="shared" ref="AY149" si="611">+(IF(AND($AZ149&gt;0,$AZ149&lt;=0.2),0.2,(IF(AND($AZ149&gt;0.2,$AZ149&lt;=0.4),0.4,(IF(AND($AZ149&gt;0.4,$AZ149&lt;=0.6),0.6,(IF(AND($AZ149&gt;0.6,$AZ149&lt;=0.8),0.8,(IF($AZ149&gt;0.8,1,""))))))))))</f>
        <v>0.2</v>
      </c>
      <c r="AZ149" s="878">
        <f>+MIN(AL149:AL153)</f>
        <v>0.17299999999999999</v>
      </c>
      <c r="BA149" s="836" t="str">
        <f t="shared" ref="BA149" si="612">+(IF($AY149=0.2,"MUY BAJA",(IF($AY149=0.4,"BAJA",(IF($AY149=0.6,"MEDIA",(IF($AY149=0.8,"ALTA",(IF($AY149=1,"MUY ALTA",""))))))))))</f>
        <v>MUY BAJA</v>
      </c>
      <c r="BB149" s="833">
        <f t="shared" ref="BB149" si="613">+MIN(AM149:AM153)</f>
        <v>0.8</v>
      </c>
      <c r="BC149" s="836" t="str">
        <f t="shared" ref="BC149" si="614">+(IF($BF149=0.2,"MUY BAJA",(IF($BF149=0.4,"BAJA",(IF($BF149=0.6,"MEDIA",(IF($BF149=0.8,"ALTA",(IF($BF149=1,"MUY ALTA",""))))))))))</f>
        <v>ALTA</v>
      </c>
      <c r="BD149" s="839" t="str">
        <f t="shared" ref="BD149" si="615">IF($AY149="","",(CONCATENATE("R.RESIDUAL
",(IF(AND($AY149=0.2,$BF149=0.2),1,(IF(AND($AY149=0.2,$BF149=0.4),6,(IF(AND($AY149=0.2,$BF149=0.6),11,(IF(AND($AY149=0.2,$BF149=0.8),16,(IF(AND($AY149=0.2,$BF149=1),21,(IF(AND($AY149=0.4,$BF149=0.2),2,(IF(AND($AY149=0.4,$BF149=0.4),7,(IF(AND($AY149=0.4,$BF149=0.6),12,(IF(AND($AY149=0.4,$BF149=0.8),17,(IF(AND($AY149=0.4,$BF149=1),22,(IF(AND($AY149=0.6,$BF149=0.2),3,(IF(AND($AY149=0.6,$BF149=0.4),8,(IF(AND($AY149=0.6,$BF149=0.6),13,(IF(AND($AY149=0.6,$BF149=0.8),18,(IF(AND($AY149=0.6,$BF149=1),23,(IF(AND($AY149=0.8,$BF149=0.2),4,(IF(AND($AY149=0.8,$BF149=0.4),9,(IF(AND($AY149=0.8,$BF149=0.6),14,(IF(AND($AY149=0.8,$BF149=0.8),19,(IF(AND($AY149=0.8,$BF149=1),24,(IF(AND($AY149=1,$BF149=0.2),5,(IF(AND($AY149=1,$BF149=0.4),10,(IF(AND($AY149=1,$BF149=0.6),15,(IF(AND($AY149=1,$BF149=0.8),20,(IF(AND($AY149=1,$BF149=1),25,"")))))))))))))))))))))))))))))))))))))))))))))))))))))</f>
        <v>R.RESIDUAL
16</v>
      </c>
      <c r="BE149" s="842" t="s">
        <v>606</v>
      </c>
      <c r="BF149" s="247">
        <f t="shared" ref="BF149" si="616">+(IF(AND($BB149&gt;0,$BB149&lt;=0.2),0.2,(IF(AND($BB149&gt;0.2,$BB149&lt;=0.4),0.4,(IF(AND($BB149&gt;0.4,$BB149&lt;=0.6),0.6,(IF(AND($BB149&gt;0.6,$BB149&lt;=0.8),0.8,(IF($BB149&gt;0.8,1,""))))))))))</f>
        <v>0.8</v>
      </c>
      <c r="BG149" s="230">
        <f>+VLOOKUP($BD149,Listas!$F$112:$G$136,2,FALSE)</f>
        <v>16</v>
      </c>
      <c r="BH149" s="312">
        <v>1</v>
      </c>
      <c r="BI149" s="231" t="str">
        <f t="shared" ref="BI149" si="617">IF(ISERROR(IF(V149="R.INHERENTE
5","R. INHERENTE",(IF(BD149="R.RESIDUAL
5","R. RESIDUAL"," ")))),"",(IF(V149="R.INHERENTE
5","R. INHERENTE",(IF(BD149="R.RESIDUAL
5","R. RESIDUAL"," ")))))</f>
        <v xml:space="preserve"> </v>
      </c>
      <c r="BJ149" s="232" t="str">
        <f t="shared" ref="BJ149" si="618">IF(ISERROR(IF(V149="R.INHERENTE
10","R. INHERENTE",(IF(BD149="R.RESIDUAL
10","R. RESIDUAL"," ")))),"",(IF(V149="R.INHERENTE
10","R. INHERENTE",(IF(BD149="R.RESIDUAL
10","R. RESIDUAL"," ")))))</f>
        <v xml:space="preserve"> </v>
      </c>
      <c r="BK149" s="232" t="str">
        <f t="shared" ref="BK149" si="619">IF(ISERROR(IF(V149="R.INHERENTE
15","R. INHERENTE",(IF(BD149="R.RESIDUAL
15","R. RESIDUAL"," ")))),"",(IF(V149="R.INHERENTE
15","R. INHERENTE",(IF(BD149="R.RESIDUAL
15","R. RESIDUAL"," ")))))</f>
        <v xml:space="preserve"> </v>
      </c>
      <c r="BL149" s="232" t="str">
        <f t="shared" ref="BL149" si="620">IF(ISERROR(IF(V149="R.INHERENTE
20","R. INHERENTE",(IF(BD149="R.RESIDUAL
20","R. RESIDUAL"," ")))),"",(IF(V149="R.INHERENTE
20","R. INHERENTE",(IF(BD149="R.RESIDUAL
20","R. RESIDUAL"," ")))))</f>
        <v xml:space="preserve"> </v>
      </c>
      <c r="BM149" s="233" t="str">
        <f t="shared" ref="BM149" si="621">IF(ISERROR(IF(V149="R.INHERENTE
25","R. INHERENTE",(IF(BD149="R.RESIDUAL
25","R. RESIDUAL"," ")))),"",(IF(V149="R.INHERENTE
25","R. INHERENTE",(IF(BD149="R.RESIDUAL
25","R. RESIDUAL"," ")))))</f>
        <v xml:space="preserve"> </v>
      </c>
      <c r="BN149" s="234"/>
      <c r="BO149" s="845" t="s">
        <v>999</v>
      </c>
      <c r="BP149" s="854" t="s">
        <v>1000</v>
      </c>
      <c r="BQ149" s="886">
        <v>46023</v>
      </c>
      <c r="BR149" s="886">
        <v>46357</v>
      </c>
      <c r="BS149" s="858" t="s">
        <v>609</v>
      </c>
      <c r="BT149" s="861" t="s">
        <v>610</v>
      </c>
      <c r="BU149" s="309"/>
      <c r="BV149" s="958" t="s">
        <v>1001</v>
      </c>
      <c r="BW149" s="961" t="s">
        <v>1002</v>
      </c>
      <c r="BX149" s="964" t="s">
        <v>989</v>
      </c>
      <c r="BY149" s="229"/>
      <c r="BZ149" s="815" t="s">
        <v>614</v>
      </c>
      <c r="CA149" s="818" t="s">
        <v>615</v>
      </c>
      <c r="CB149" s="821" t="s">
        <v>616</v>
      </c>
      <c r="CC149" s="818" t="s">
        <v>617</v>
      </c>
      <c r="CD149" s="792"/>
      <c r="CE149" s="792"/>
      <c r="CF149" s="792"/>
      <c r="CG149" s="792"/>
      <c r="CH149" s="792"/>
      <c r="CI149" s="792"/>
      <c r="CJ149" s="792"/>
      <c r="CK149" s="792"/>
      <c r="CL149" s="792"/>
      <c r="CM149" s="792"/>
      <c r="CN149" s="792"/>
      <c r="CO149" s="792"/>
      <c r="CP149" s="792"/>
      <c r="CQ149" s="792"/>
      <c r="CR149" s="792"/>
      <c r="CS149" s="792"/>
      <c r="CT149" s="795" t="s">
        <v>618</v>
      </c>
      <c r="CU149" s="248"/>
      <c r="CV149" s="815" t="s">
        <v>614</v>
      </c>
      <c r="CW149" s="818" t="s">
        <v>615</v>
      </c>
      <c r="CX149" s="821" t="s">
        <v>616</v>
      </c>
      <c r="CY149" s="818" t="s">
        <v>617</v>
      </c>
      <c r="CZ149" s="824"/>
      <c r="DA149" s="825"/>
      <c r="DB149" s="824"/>
      <c r="DC149" s="825"/>
      <c r="DD149" s="789"/>
      <c r="DE149" s="789"/>
      <c r="DF149" s="789"/>
      <c r="DG149" s="792"/>
      <c r="DH149" s="789"/>
      <c r="DI149" s="789"/>
      <c r="DJ149" s="789"/>
      <c r="DK149" s="792"/>
      <c r="DL149" s="789"/>
      <c r="DM149" s="789"/>
      <c r="DN149" s="789"/>
      <c r="DO149" s="792"/>
      <c r="DP149" s="789"/>
      <c r="DQ149" s="789"/>
      <c r="DR149" s="789"/>
      <c r="DS149" s="789"/>
      <c r="DT149" s="795" t="s">
        <v>619</v>
      </c>
      <c r="DU149" s="245"/>
      <c r="DV149" s="798"/>
      <c r="DW149" s="801"/>
      <c r="DX149" s="798"/>
      <c r="DY149" s="804"/>
    </row>
    <row r="150" spans="2:129" ht="48.75" customHeight="1">
      <c r="B150" s="946"/>
      <c r="C150" s="924"/>
      <c r="D150" s="927"/>
      <c r="E150" s="1800"/>
      <c r="F150" s="931"/>
      <c r="G150" s="1800"/>
      <c r="H150" s="1800"/>
      <c r="I150" s="1800"/>
      <c r="J150" s="410" t="s">
        <v>1003</v>
      </c>
      <c r="K150" s="909"/>
      <c r="L150" s="1801"/>
      <c r="M150" s="918"/>
      <c r="N150" s="1800"/>
      <c r="O150" s="1802"/>
      <c r="P150" s="228"/>
      <c r="Q150" s="1803"/>
      <c r="R150" s="1800"/>
      <c r="S150" s="1800"/>
      <c r="T150" s="1800"/>
      <c r="U150" s="1800"/>
      <c r="V150" s="1802"/>
      <c r="W150" s="228"/>
      <c r="X150" s="414" t="s">
        <v>1004</v>
      </c>
      <c r="Y150" s="415" t="s">
        <v>599</v>
      </c>
      <c r="Z150" s="415"/>
      <c r="AA150" s="807"/>
      <c r="AB150" s="808"/>
      <c r="AC150" s="807">
        <v>15</v>
      </c>
      <c r="AD150" s="808"/>
      <c r="AE150" s="807"/>
      <c r="AF150" s="808"/>
      <c r="AG150" s="807"/>
      <c r="AH150" s="808"/>
      <c r="AI150" s="807">
        <v>15</v>
      </c>
      <c r="AJ150" s="808"/>
      <c r="AK150" s="323">
        <f t="shared" si="610"/>
        <v>30</v>
      </c>
      <c r="AL150" s="315">
        <v>0.28799999999999998</v>
      </c>
      <c r="AM150" s="316"/>
      <c r="AN150" s="809" t="s">
        <v>562</v>
      </c>
      <c r="AO150" s="810"/>
      <c r="AP150" s="813" t="s">
        <v>600</v>
      </c>
      <c r="AQ150" s="814"/>
      <c r="AR150" s="809" t="s">
        <v>562</v>
      </c>
      <c r="AS150" s="810"/>
      <c r="AT150" s="420" t="s">
        <v>1005</v>
      </c>
      <c r="AU150" s="408" t="s">
        <v>602</v>
      </c>
      <c r="AV150" s="426" t="s">
        <v>1006</v>
      </c>
      <c r="AW150" s="427" t="s">
        <v>998</v>
      </c>
      <c r="AX150" s="428" t="s">
        <v>983</v>
      </c>
      <c r="AY150" s="230"/>
      <c r="AZ150" s="879"/>
      <c r="BA150" s="837"/>
      <c r="BB150" s="834"/>
      <c r="BC150" s="837"/>
      <c r="BD150" s="840"/>
      <c r="BE150" s="843"/>
      <c r="BG150" s="490"/>
      <c r="BH150" s="312">
        <v>0.8</v>
      </c>
      <c r="BI150" s="235" t="str">
        <f t="shared" ref="BI150" si="622">IF(ISERROR(IF(V149="R.INHERENTE
4","R. INHERENTE",(IF(BD149="R.RESIDUAL
4","R. RESIDUAL"," ")))),"",(IF(V149="R.INHERENTE
4","R. INHERENTE",(IF(BD149="R.RESIDUAL
4","R. RESIDUAL"," ")))))</f>
        <v xml:space="preserve"> </v>
      </c>
      <c r="BJ150" s="236" t="str">
        <f t="shared" ref="BJ150" si="623">IF(ISERROR(IF(V149="R.INHERENTE
9","R. INHERENTE",(IF(BD149="R.RESIDUAL
9","R. RESIDUAL"," ")))),"",(IF(V149="R.INHERENTE
9","R. INHERENTE",(IF(BD149="R.RESIDUAL
9","R. RESIDUAL"," ")))))</f>
        <v xml:space="preserve"> </v>
      </c>
      <c r="BK150" s="237" t="str">
        <f t="shared" ref="BK150" si="624">IF(ISERROR(IF(V149="R.INHERENTE
14","R. INHERENTE",(IF(BD149="R.RESIDUAL
14","R. RESIDUAL"," ")))),"",(IF(V149="R.INHERENTE
14","R. INHERENTE",(IF(BD149="R.RESIDUAL
14","R. RESIDUAL"," ")))))</f>
        <v xml:space="preserve"> </v>
      </c>
      <c r="BL150" s="237" t="str">
        <f t="shared" ref="BL150" si="625">IF(ISERROR(IF(V149="R.INHERENTE
19","R. INHERENTE",(IF(BD149="R.RESIDUAL
19","R. RESIDUAL"," ")))),"",(IF(V149="R.INHERENTE
19","R. INHERENTE",(IF(BD149="R.RESIDUAL
19","R. RESIDUAL"," ")))))</f>
        <v>R. INHERENTE</v>
      </c>
      <c r="BM150" s="238" t="str">
        <f t="shared" ref="BM150" si="626">IF(ISERROR(IF(V149="R.INHERENTE
24","R. INHERENTE",(IF(BD149="R.RESIDUAL
24","R. RESIDUAL"," ")))),"",(IF(V149="R.INHERENTE
24","R. INHERENTE",(IF(BD149="R.RESIDUAL
24","R. RESIDUAL"," ")))))</f>
        <v xml:space="preserve"> </v>
      </c>
      <c r="BN150" s="234"/>
      <c r="BO150" s="846"/>
      <c r="BP150" s="855"/>
      <c r="BQ150" s="887"/>
      <c r="BR150" s="887"/>
      <c r="BS150" s="859"/>
      <c r="BT150" s="862"/>
      <c r="BU150" s="309"/>
      <c r="BV150" s="959"/>
      <c r="BW150" s="962"/>
      <c r="BX150" s="965"/>
      <c r="BY150" s="229"/>
      <c r="BZ150" s="816"/>
      <c r="CA150" s="819"/>
      <c r="CB150" s="822"/>
      <c r="CC150" s="819"/>
      <c r="CD150" s="793"/>
      <c r="CE150" s="793"/>
      <c r="CF150" s="793"/>
      <c r="CG150" s="793"/>
      <c r="CH150" s="793"/>
      <c r="CI150" s="793"/>
      <c r="CJ150" s="793"/>
      <c r="CK150" s="793"/>
      <c r="CL150" s="793"/>
      <c r="CM150" s="793"/>
      <c r="CN150" s="793"/>
      <c r="CO150" s="793"/>
      <c r="CP150" s="793"/>
      <c r="CQ150" s="793"/>
      <c r="CR150" s="793"/>
      <c r="CS150" s="793"/>
      <c r="CT150" s="796"/>
      <c r="CU150" s="248"/>
      <c r="CV150" s="816"/>
      <c r="CW150" s="819"/>
      <c r="CX150" s="822"/>
      <c r="CY150" s="819"/>
      <c r="CZ150" s="826"/>
      <c r="DA150" s="827"/>
      <c r="DB150" s="826"/>
      <c r="DC150" s="827"/>
      <c r="DD150" s="790"/>
      <c r="DE150" s="790"/>
      <c r="DF150" s="790"/>
      <c r="DG150" s="793"/>
      <c r="DH150" s="790"/>
      <c r="DI150" s="790"/>
      <c r="DJ150" s="790"/>
      <c r="DK150" s="793"/>
      <c r="DL150" s="790"/>
      <c r="DM150" s="790"/>
      <c r="DN150" s="790"/>
      <c r="DO150" s="793"/>
      <c r="DP150" s="790"/>
      <c r="DQ150" s="790"/>
      <c r="DR150" s="790"/>
      <c r="DS150" s="790"/>
      <c r="DT150" s="796"/>
      <c r="DU150" s="245"/>
      <c r="DV150" s="799"/>
      <c r="DW150" s="802"/>
      <c r="DX150" s="799"/>
      <c r="DY150" s="805"/>
    </row>
    <row r="151" spans="2:129" ht="48.75" customHeight="1">
      <c r="B151" s="946"/>
      <c r="C151" s="924"/>
      <c r="D151" s="927"/>
      <c r="E151" s="1800"/>
      <c r="F151" s="931"/>
      <c r="G151" s="1800"/>
      <c r="H151" s="1800"/>
      <c r="I151" s="1800"/>
      <c r="J151" s="410" t="s">
        <v>1007</v>
      </c>
      <c r="K151" s="909"/>
      <c r="L151" s="1801"/>
      <c r="M151" s="918"/>
      <c r="N151" s="1800"/>
      <c r="O151" s="1802"/>
      <c r="P151" s="228"/>
      <c r="Q151" s="1803"/>
      <c r="R151" s="1800"/>
      <c r="S151" s="1800"/>
      <c r="T151" s="1800"/>
      <c r="U151" s="1800"/>
      <c r="V151" s="1802"/>
      <c r="W151" s="228"/>
      <c r="X151" s="414" t="s">
        <v>1008</v>
      </c>
      <c r="Y151" s="415" t="s">
        <v>599</v>
      </c>
      <c r="Z151" s="415"/>
      <c r="AA151" s="807"/>
      <c r="AB151" s="808"/>
      <c r="AC151" s="807">
        <v>15</v>
      </c>
      <c r="AD151" s="808"/>
      <c r="AE151" s="807"/>
      <c r="AF151" s="808"/>
      <c r="AG151" s="807"/>
      <c r="AH151" s="808"/>
      <c r="AI151" s="807">
        <v>15</v>
      </c>
      <c r="AJ151" s="808"/>
      <c r="AK151" s="323">
        <f t="shared" si="610"/>
        <v>30</v>
      </c>
      <c r="AL151" s="315">
        <v>0.17299999999999999</v>
      </c>
      <c r="AM151" s="316"/>
      <c r="AN151" s="809" t="s">
        <v>563</v>
      </c>
      <c r="AO151" s="810"/>
      <c r="AP151" s="813" t="s">
        <v>600</v>
      </c>
      <c r="AQ151" s="814"/>
      <c r="AR151" s="809" t="s">
        <v>562</v>
      </c>
      <c r="AS151" s="810"/>
      <c r="AT151" s="420" t="s">
        <v>1009</v>
      </c>
      <c r="AU151" s="408" t="s">
        <v>602</v>
      </c>
      <c r="AV151" s="426" t="s">
        <v>1010</v>
      </c>
      <c r="AW151" s="427" t="s">
        <v>998</v>
      </c>
      <c r="AX151" s="428" t="s">
        <v>983</v>
      </c>
      <c r="AY151" s="230"/>
      <c r="AZ151" s="879"/>
      <c r="BA151" s="837"/>
      <c r="BB151" s="834"/>
      <c r="BC151" s="837"/>
      <c r="BD151" s="840"/>
      <c r="BE151" s="843"/>
      <c r="BG151" s="490"/>
      <c r="BH151" s="312">
        <v>0.60000000000000009</v>
      </c>
      <c r="BI151" s="235" t="str">
        <f t="shared" ref="BI151" si="627">IF(ISERROR(IF(V149="R.INHERENTE
3","R. INHERENTE",(IF(BD149="R.RESIDUAL
3","R. RESIDUAL"," ")))),"",(IF(V149="R.INHERENTE
3","R. INHERENTE",(IF(BD149="R.RESIDUAL
3","R. RESIDUAL"," ")))))</f>
        <v xml:space="preserve"> </v>
      </c>
      <c r="BJ151" s="236" t="str">
        <f t="shared" ref="BJ151" si="628">IF(ISERROR(IF(V149="R.INHERENTE
8","R. INHERENTE",(IF(BD149="R.RESIDUAL
8","R. RESIDUAL"," ")))),"",(IF(V149="R.INHERENTE
8","R. INHERENTE",(IF(BD149="R.RESIDUAL
8","R. RESIDUAL"," ")))))</f>
        <v xml:space="preserve"> </v>
      </c>
      <c r="BK151" s="236" t="str">
        <f t="shared" ref="BK151" si="629">IF(ISERROR(IF(V149="R.INHERENTE
13","R. INHERENTE",(IF(BD149="R.RESIDUAL
13","R. RESIDUAL"," ")))),"",(IF(V149="R.INHERENTE
13","R. INHERENTE",(IF(BD149="R.RESIDUAL
13","R. RESIDUAL"," ")))))</f>
        <v xml:space="preserve"> </v>
      </c>
      <c r="BL151" s="237" t="str">
        <f t="shared" ref="BL151" si="630">IF(ISERROR(IF(V149="R.INHERENTE
18","R. INHERENTE",(IF(BD149="R.RESIDUAL
18","R. RESIDUAL"," ")))),"",(IF(V149="R.INHERENTE
18","R. INHERENTE",(IF(BD149="R.RESIDUAL
18","R. RESIDUAL"," ")))))</f>
        <v xml:space="preserve"> </v>
      </c>
      <c r="BM151" s="238" t="str">
        <f t="shared" ref="BM151" si="631">IF(ISERROR(IF(V149="R.INHERENTE
23","R. INHERENTE",(IF(BD149="R.RESIDUAL
23","R. RESIDUAL"," ")))),"",(IF(V149="R.INHERENTE
23","R. INHERENTE",(IF(BD149="R.RESIDUAL
23","R. RESIDUAL"," ")))))</f>
        <v xml:space="preserve"> </v>
      </c>
      <c r="BN151" s="234"/>
      <c r="BO151" s="846"/>
      <c r="BP151" s="855"/>
      <c r="BQ151" s="887"/>
      <c r="BR151" s="887"/>
      <c r="BS151" s="859"/>
      <c r="BT151" s="862"/>
      <c r="BU151" s="309"/>
      <c r="BV151" s="959"/>
      <c r="BW151" s="962"/>
      <c r="BX151" s="965"/>
      <c r="BY151" s="229"/>
      <c r="BZ151" s="816"/>
      <c r="CA151" s="819"/>
      <c r="CB151" s="822"/>
      <c r="CC151" s="819"/>
      <c r="CD151" s="793"/>
      <c r="CE151" s="793"/>
      <c r="CF151" s="793"/>
      <c r="CG151" s="793"/>
      <c r="CH151" s="793"/>
      <c r="CI151" s="793"/>
      <c r="CJ151" s="793"/>
      <c r="CK151" s="793"/>
      <c r="CL151" s="793"/>
      <c r="CM151" s="793"/>
      <c r="CN151" s="793"/>
      <c r="CO151" s="793"/>
      <c r="CP151" s="793"/>
      <c r="CQ151" s="793"/>
      <c r="CR151" s="793"/>
      <c r="CS151" s="793"/>
      <c r="CT151" s="796"/>
      <c r="CU151" s="248"/>
      <c r="CV151" s="816"/>
      <c r="CW151" s="819"/>
      <c r="CX151" s="822"/>
      <c r="CY151" s="819"/>
      <c r="CZ151" s="826"/>
      <c r="DA151" s="827"/>
      <c r="DB151" s="826"/>
      <c r="DC151" s="827"/>
      <c r="DD151" s="790"/>
      <c r="DE151" s="790"/>
      <c r="DF151" s="790"/>
      <c r="DG151" s="793"/>
      <c r="DH151" s="790"/>
      <c r="DI151" s="790"/>
      <c r="DJ151" s="790"/>
      <c r="DK151" s="793"/>
      <c r="DL151" s="790"/>
      <c r="DM151" s="790"/>
      <c r="DN151" s="790"/>
      <c r="DO151" s="793"/>
      <c r="DP151" s="790"/>
      <c r="DQ151" s="790"/>
      <c r="DR151" s="790"/>
      <c r="DS151" s="790"/>
      <c r="DT151" s="796"/>
      <c r="DU151" s="245"/>
      <c r="DV151" s="799"/>
      <c r="DW151" s="802"/>
      <c r="DX151" s="799"/>
      <c r="DY151" s="805"/>
    </row>
    <row r="152" spans="2:129" ht="48.75" customHeight="1">
      <c r="B152" s="946"/>
      <c r="C152" s="924"/>
      <c r="D152" s="927"/>
      <c r="E152" s="1800"/>
      <c r="F152" s="931"/>
      <c r="G152" s="1800"/>
      <c r="H152" s="1800"/>
      <c r="I152" s="1800"/>
      <c r="J152" s="410"/>
      <c r="K152" s="909"/>
      <c r="L152" s="1801"/>
      <c r="M152" s="918"/>
      <c r="N152" s="1800"/>
      <c r="O152" s="1802"/>
      <c r="P152" s="228"/>
      <c r="Q152" s="1803"/>
      <c r="R152" s="1800"/>
      <c r="S152" s="1800"/>
      <c r="T152" s="1800"/>
      <c r="U152" s="1800"/>
      <c r="V152" s="1802"/>
      <c r="W152" s="228"/>
      <c r="X152" s="416"/>
      <c r="Y152" s="415"/>
      <c r="Z152" s="415"/>
      <c r="AA152" s="807"/>
      <c r="AB152" s="808"/>
      <c r="AC152" s="807"/>
      <c r="AD152" s="808"/>
      <c r="AE152" s="807"/>
      <c r="AF152" s="808"/>
      <c r="AG152" s="807"/>
      <c r="AH152" s="808"/>
      <c r="AI152" s="807"/>
      <c r="AJ152" s="808"/>
      <c r="AK152" s="323">
        <f t="shared" si="610"/>
        <v>0</v>
      </c>
      <c r="AL152" s="315"/>
      <c r="AM152" s="316">
        <v>0.8</v>
      </c>
      <c r="AN152" s="809"/>
      <c r="AO152" s="810"/>
      <c r="AP152" s="813"/>
      <c r="AQ152" s="814"/>
      <c r="AR152" s="809"/>
      <c r="AS152" s="810"/>
      <c r="AT152" s="420"/>
      <c r="AU152" s="408"/>
      <c r="AV152" s="426"/>
      <c r="AW152" s="427"/>
      <c r="AX152" s="428"/>
      <c r="AY152" s="230"/>
      <c r="AZ152" s="879"/>
      <c r="BA152" s="837"/>
      <c r="BB152" s="834"/>
      <c r="BC152" s="837"/>
      <c r="BD152" s="840"/>
      <c r="BE152" s="843"/>
      <c r="BG152" s="490"/>
      <c r="BH152" s="312">
        <v>0.4</v>
      </c>
      <c r="BI152" s="239" t="str">
        <f t="shared" ref="BI152" si="632">IF(ISERROR(IF(V149="R.INHERENTE
2","R. INHERENTE",(IF(BD149="R.RESIDUAL
2","R. RESIDUAL"," ")))),"",(IF(V149="R.INHERENTE
2","R. INHERENTE",(IF(BD149="R.RESIDUAL
2","R. RESIDUAL"," ")))))</f>
        <v xml:space="preserve"> </v>
      </c>
      <c r="BJ152" s="236" t="str">
        <f t="shared" ref="BJ152" si="633">IF(ISERROR(IF(V149="R.INHERENTE
7","R. INHERENTE",(IF(BD149="R.RESIDUAL
7","R. RESIDUAL"," ")))),"",(IF(V149="R.INHERENTE
7","R. INHERENTE",(IF(BD149="R.RESIDUAL
7","R. RESIDUAL"," ")))))</f>
        <v xml:space="preserve"> </v>
      </c>
      <c r="BK152" s="236" t="str">
        <f t="shared" ref="BK152" si="634">IF(ISERROR(IF(V149="R.INHERENTE
12","R. INHERENTE",(IF(BD149="R.RESIDUAL
12","R. RESIDUAL"," ")))),"",(IF(V149="R.INHERENTE
12","R. INHERENTE",(IF(BD149="R.RESIDUAL
12","R. RESIDUAL"," ")))))</f>
        <v xml:space="preserve"> </v>
      </c>
      <c r="BL152" s="237" t="str">
        <f t="shared" ref="BL152" si="635">IF(ISERROR(IF(V149="R.INHERENTE
17","R. INHERENTE",(IF(BD149="R.RESIDUAL
17","R. RESIDUAL"," ")))),"",(IF(V149="R.INHERENTE
17","R. INHERENTE",(IF(BD149="R.RESIDUAL
17","R. RESIDUAL"," ")))))</f>
        <v xml:space="preserve"> </v>
      </c>
      <c r="BM152" s="238" t="str">
        <f t="shared" ref="BM152" si="636">IF(ISERROR(IF(V149="R.INHERENTE
22","R. INHERENTE",(IF(BD149="R.RESIDUAL
22","R. RESIDUAL"," ")))),"",(IF(V149="R.INHERENTE
22","R. INHERENTE",(IF(BD149="R.RESIDUAL
22","R. RESIDUAL"," ")))))</f>
        <v xml:space="preserve"> </v>
      </c>
      <c r="BN152" s="234"/>
      <c r="BO152" s="846"/>
      <c r="BP152" s="855"/>
      <c r="BQ152" s="887"/>
      <c r="BR152" s="887"/>
      <c r="BS152" s="859"/>
      <c r="BT152" s="862"/>
      <c r="BU152" s="309"/>
      <c r="BV152" s="959"/>
      <c r="BW152" s="962"/>
      <c r="BX152" s="965"/>
      <c r="BY152" s="229"/>
      <c r="BZ152" s="816"/>
      <c r="CA152" s="819"/>
      <c r="CB152" s="822"/>
      <c r="CC152" s="819"/>
      <c r="CD152" s="793"/>
      <c r="CE152" s="793"/>
      <c r="CF152" s="793"/>
      <c r="CG152" s="793"/>
      <c r="CH152" s="793"/>
      <c r="CI152" s="793"/>
      <c r="CJ152" s="793"/>
      <c r="CK152" s="793"/>
      <c r="CL152" s="793"/>
      <c r="CM152" s="793"/>
      <c r="CN152" s="793"/>
      <c r="CO152" s="793"/>
      <c r="CP152" s="793"/>
      <c r="CQ152" s="793"/>
      <c r="CR152" s="793"/>
      <c r="CS152" s="793"/>
      <c r="CT152" s="796"/>
      <c r="CU152" s="248"/>
      <c r="CV152" s="816"/>
      <c r="CW152" s="819"/>
      <c r="CX152" s="822"/>
      <c r="CY152" s="819"/>
      <c r="CZ152" s="826"/>
      <c r="DA152" s="827"/>
      <c r="DB152" s="826"/>
      <c r="DC152" s="827"/>
      <c r="DD152" s="790"/>
      <c r="DE152" s="790"/>
      <c r="DF152" s="790"/>
      <c r="DG152" s="793"/>
      <c r="DH152" s="790"/>
      <c r="DI152" s="790"/>
      <c r="DJ152" s="790"/>
      <c r="DK152" s="793"/>
      <c r="DL152" s="790"/>
      <c r="DM152" s="790"/>
      <c r="DN152" s="790"/>
      <c r="DO152" s="793"/>
      <c r="DP152" s="790"/>
      <c r="DQ152" s="790"/>
      <c r="DR152" s="790"/>
      <c r="DS152" s="790"/>
      <c r="DT152" s="796"/>
      <c r="DU152" s="245"/>
      <c r="DV152" s="799"/>
      <c r="DW152" s="802"/>
      <c r="DX152" s="799"/>
      <c r="DY152" s="805"/>
    </row>
    <row r="153" spans="2:129" ht="48.75" customHeight="1" thickBot="1">
      <c r="B153" s="947"/>
      <c r="C153" s="925"/>
      <c r="D153" s="928"/>
      <c r="E153" s="1805"/>
      <c r="F153" s="932"/>
      <c r="G153" s="1805"/>
      <c r="H153" s="1805"/>
      <c r="I153" s="1805"/>
      <c r="J153" s="411"/>
      <c r="K153" s="910"/>
      <c r="L153" s="1806"/>
      <c r="M153" s="919"/>
      <c r="N153" s="1805"/>
      <c r="O153" s="1807"/>
      <c r="P153" s="228"/>
      <c r="Q153" s="1808"/>
      <c r="R153" s="1805"/>
      <c r="S153" s="1805"/>
      <c r="T153" s="1805"/>
      <c r="U153" s="1805"/>
      <c r="V153" s="1807"/>
      <c r="W153" s="228"/>
      <c r="X153" s="417"/>
      <c r="Y153" s="418"/>
      <c r="Z153" s="418"/>
      <c r="AA153" s="848"/>
      <c r="AB153" s="849"/>
      <c r="AC153" s="848"/>
      <c r="AD153" s="849"/>
      <c r="AE153" s="848"/>
      <c r="AF153" s="849"/>
      <c r="AG153" s="848"/>
      <c r="AH153" s="849"/>
      <c r="AI153" s="848"/>
      <c r="AJ153" s="849"/>
      <c r="AK153" s="324">
        <f t="shared" si="610"/>
        <v>0</v>
      </c>
      <c r="AL153" s="317"/>
      <c r="AM153" s="318"/>
      <c r="AN153" s="850"/>
      <c r="AO153" s="851"/>
      <c r="AP153" s="852"/>
      <c r="AQ153" s="853"/>
      <c r="AR153" s="850"/>
      <c r="AS153" s="851"/>
      <c r="AT153" s="421"/>
      <c r="AU153" s="422"/>
      <c r="AV153" s="429"/>
      <c r="AW153" s="430"/>
      <c r="AX153" s="431"/>
      <c r="AY153" s="230"/>
      <c r="AZ153" s="880"/>
      <c r="BA153" s="838"/>
      <c r="BB153" s="835"/>
      <c r="BC153" s="838"/>
      <c r="BD153" s="841"/>
      <c r="BE153" s="844"/>
      <c r="BG153" s="490"/>
      <c r="BH153" s="313">
        <v>0.2</v>
      </c>
      <c r="BI153" s="240" t="str">
        <f t="shared" ref="BI153" si="637">IF(ISERROR(IF(V149="R.INHERENTE
1","R. INHERENTE",(IF(BD149="R.RESIDUAL
1","R. RESIDUAL"," ")))),"",(IF(V149="R.INHERENTE
1","R. INHERENTE",(IF(BD149="R.RESIDUAL
1","R. RESIDUAL"," ")))))</f>
        <v xml:space="preserve"> </v>
      </c>
      <c r="BJ153" s="241" t="str">
        <f t="shared" ref="BJ153" si="638">IF(ISERROR(IF(V149="R.INHERENTE
6","R. INHERENTE",(IF(BD149="R.RESIDUAL
6","R. RESIDUAL"," ")))),"",(IF(V149="R.INHERENTE
6","R. INHERENTE",(IF(BD149="R.RESIDUAL
6","R. RESIDUAL"," ")))))</f>
        <v xml:space="preserve"> </v>
      </c>
      <c r="BK153" s="242" t="str">
        <f t="shared" ref="BK153" si="639">IF(ISERROR(IF(V149="R.INHERENTE
11","R. INHERENTE",(IF(BD149="R.RESIDUAL
11","R. RESIDUAL"," ")))),"",(IF(V149="R.INHERENTE
11","R. INHERENTE",(IF(BD149="R.RESIDUAL
11","R. RESIDUAL"," ")))))</f>
        <v xml:space="preserve"> </v>
      </c>
      <c r="BL153" s="243" t="str">
        <f t="shared" ref="BL153" si="640">IF(ISERROR(IF(V149="R.INHERENTE
16","R. INHERENTE",(IF(BD149="R.RESIDUAL
16","R. RESIDUAL"," ")))),"",(IF(V149="R.INHERENTE
16","R. INHERENTE",(IF(BD149="R.RESIDUAL
16","R. RESIDUAL"," ")))))</f>
        <v>R. RESIDUAL</v>
      </c>
      <c r="BM153" s="244" t="str">
        <f t="shared" ref="BM153" si="641">IF(ISERROR(IF(V149="R.INHERENTE
21","R. INHERENTE",(IF(BD149="R.RESIDUAL
21","R. RESIDUAL"," ")))),"",(IF(V149="R.INHERENTE
21","R. INHERENTE",(IF(BD149="R.RESIDUAL
21","R. RESIDUAL"," ")))))</f>
        <v xml:space="preserve"> </v>
      </c>
      <c r="BN153" s="234"/>
      <c r="BO153" s="847"/>
      <c r="BP153" s="856"/>
      <c r="BQ153" s="888"/>
      <c r="BR153" s="888"/>
      <c r="BS153" s="860"/>
      <c r="BT153" s="863"/>
      <c r="BU153" s="309"/>
      <c r="BV153" s="960"/>
      <c r="BW153" s="963"/>
      <c r="BX153" s="966"/>
      <c r="BY153" s="229"/>
      <c r="BZ153" s="817"/>
      <c r="CA153" s="820"/>
      <c r="CB153" s="823"/>
      <c r="CC153" s="820"/>
      <c r="CD153" s="794"/>
      <c r="CE153" s="794"/>
      <c r="CF153" s="794"/>
      <c r="CG153" s="794"/>
      <c r="CH153" s="794"/>
      <c r="CI153" s="794"/>
      <c r="CJ153" s="794"/>
      <c r="CK153" s="794"/>
      <c r="CL153" s="794"/>
      <c r="CM153" s="794"/>
      <c r="CN153" s="794"/>
      <c r="CO153" s="794"/>
      <c r="CP153" s="794"/>
      <c r="CQ153" s="794"/>
      <c r="CR153" s="794"/>
      <c r="CS153" s="794"/>
      <c r="CT153" s="797"/>
      <c r="CU153" s="248"/>
      <c r="CV153" s="817"/>
      <c r="CW153" s="820"/>
      <c r="CX153" s="823"/>
      <c r="CY153" s="820"/>
      <c r="CZ153" s="828"/>
      <c r="DA153" s="829"/>
      <c r="DB153" s="828"/>
      <c r="DC153" s="829"/>
      <c r="DD153" s="791"/>
      <c r="DE153" s="791"/>
      <c r="DF153" s="791"/>
      <c r="DG153" s="794"/>
      <c r="DH153" s="791"/>
      <c r="DI153" s="791"/>
      <c r="DJ153" s="791"/>
      <c r="DK153" s="794"/>
      <c r="DL153" s="791"/>
      <c r="DM153" s="791"/>
      <c r="DN153" s="791"/>
      <c r="DO153" s="794"/>
      <c r="DP153" s="791"/>
      <c r="DQ153" s="791"/>
      <c r="DR153" s="791"/>
      <c r="DS153" s="791"/>
      <c r="DT153" s="797"/>
      <c r="DU153" s="245"/>
      <c r="DV153" s="800"/>
      <c r="DW153" s="803"/>
      <c r="DX153" s="800"/>
      <c r="DY153" s="806"/>
    </row>
    <row r="154" spans="2:129" ht="18" customHeight="1" thickBot="1">
      <c r="BI154" s="321">
        <v>0.2</v>
      </c>
      <c r="BJ154" s="322">
        <v>0.4</v>
      </c>
      <c r="BK154" s="322">
        <v>0.60000000000000009</v>
      </c>
      <c r="BL154" s="322">
        <v>0.8</v>
      </c>
      <c r="BM154" s="322">
        <v>1</v>
      </c>
    </row>
    <row r="155" spans="2:129" ht="48.75" customHeight="1">
      <c r="B155" s="945" t="s">
        <v>584</v>
      </c>
      <c r="C155" s="923">
        <v>24</v>
      </c>
      <c r="D155" s="926" t="s">
        <v>971</v>
      </c>
      <c r="E155" s="929" t="s">
        <v>972</v>
      </c>
      <c r="F155" s="930" t="s">
        <v>587</v>
      </c>
      <c r="G155" s="907" t="s">
        <v>973</v>
      </c>
      <c r="H155" s="948" t="s">
        <v>589</v>
      </c>
      <c r="I155" s="949" t="s">
        <v>1011</v>
      </c>
      <c r="J155" s="409" t="s">
        <v>1012</v>
      </c>
      <c r="K155" s="908" t="s">
        <v>1013</v>
      </c>
      <c r="L155" s="950" t="str">
        <f>IF(H155="","",(CONCATENATE("Posibilidad de afectación ",H155," ",I155," ",J155," ",J156," ",J157," ",J158," ",J159)))</f>
        <v xml:space="preserve">Posibilidad de afectación económica y reputacional por indisponibilidad de los Sistemas de Información, debido a fallas masivas por parte del proveedor,  fallas en el fluido eléctrico o aire acondicionado en Data Center  </v>
      </c>
      <c r="M155" s="917" t="s">
        <v>593</v>
      </c>
      <c r="N155" s="951" t="s">
        <v>977</v>
      </c>
      <c r="O155" s="864" t="s">
        <v>978</v>
      </c>
      <c r="P155" s="228"/>
      <c r="Q155" s="865" t="s">
        <v>654</v>
      </c>
      <c r="R155" s="866">
        <f>IF(ISERROR(VLOOKUP($Q155,Listas!$E$20:$F$24,2,FALSE)),"",(VLOOKUP($Q155,Listas!$E$20:$F$24,2,FALSE)))</f>
        <v>0.6</v>
      </c>
      <c r="S155" s="867" t="str">
        <f>IF(ISERROR(VLOOKUP($R155,Listas!$E$3:$F$7,2,FALSE)),"",(VLOOKUP($R155,Listas!$E$3:$F$7,2,FALSE)))</f>
        <v>MEDIA</v>
      </c>
      <c r="T155" s="868" t="s">
        <v>597</v>
      </c>
      <c r="U155" s="867">
        <f>IF(ISERROR(VLOOKUP($T155,Listas!$E$28:$F$35,2,FALSE)),"",(VLOOKUP($T155,Listas!$E$28:$F$35,2,FALSE)))</f>
        <v>1</v>
      </c>
      <c r="V155" s="869" t="str">
        <f t="shared" ref="V155" si="642">IF(R155="","",(CONCATENATE("R.INHERENTE
",(IF(AND($R155=0.2,$U155=0.2),1,(IF(AND($R155=0.2,$U155=0.4),6,(IF(AND($R155=0.2,$U155=0.6),11,(IF(AND($R155=0.2,$U155=0.8),16,(IF(AND($R155=0.2,$U155=1),21,(IF(AND($R155=0.4,$U155=0.2),2,(IF(AND($R155=0.4,$U155=0.4),7,(IF(AND($R155=0.4,$U155=0.6),12,(IF(AND($R155=0.4,$U155=0.8),17,(IF(AND($R155=0.4,$U155=1),22,(IF(AND($R155=0.6,$U155=0.2),3,(IF(AND($R155=0.6,$U155=0.4),8,(IF(AND($R155=0.6,$U155=0.6),13,(IF(AND($R155=0.6,$U155=0.8),18,(IF(AND($R155=0.6,$U155=1),23,(IF(AND($R155=0.8,$U155=0.2),4,(IF(AND($R155=0.8,$U155=0.4),9,(IF(AND($R155=0.8,$U155=0.6),14,(IF(AND($R155=0.8,$U155=0.8),19,(IF(AND($R155=0.8,$U155=1),24,(IF(AND($R155=1,$U155=0.2),5,(IF(AND($R155=1,$U155=0.4),10,(IF(AND($R155=1,$U155=0.6),15,(IF(AND($R155=1,$U155=0.8),20,(IF(AND($R155=1,$U155=1),25,"")))))))))))))))))))))))))))))))))))))))))))))))))))))</f>
        <v>R.INHERENTE
23</v>
      </c>
      <c r="W155" s="228">
        <f>+VLOOKUP($V155,Listas!$D$112:$E$136,2,FALSE)</f>
        <v>23</v>
      </c>
      <c r="X155" s="412" t="s">
        <v>1014</v>
      </c>
      <c r="Y155" s="413" t="s">
        <v>599</v>
      </c>
      <c r="Z155" s="413"/>
      <c r="AA155" s="870"/>
      <c r="AB155" s="871"/>
      <c r="AC155" s="870">
        <v>15</v>
      </c>
      <c r="AD155" s="871"/>
      <c r="AE155" s="870"/>
      <c r="AF155" s="871"/>
      <c r="AG155" s="870"/>
      <c r="AH155" s="871"/>
      <c r="AI155" s="870">
        <v>15</v>
      </c>
      <c r="AJ155" s="871"/>
      <c r="AK155" s="340">
        <f>AA155+AC155+AE155+AG155+AI155</f>
        <v>30</v>
      </c>
      <c r="AL155" s="319">
        <v>0.42</v>
      </c>
      <c r="AM155" s="320"/>
      <c r="AN155" s="906" t="s">
        <v>563</v>
      </c>
      <c r="AO155" s="906"/>
      <c r="AP155" s="907" t="s">
        <v>600</v>
      </c>
      <c r="AQ155" s="907"/>
      <c r="AR155" s="906" t="s">
        <v>562</v>
      </c>
      <c r="AS155" s="906"/>
      <c r="AT155" s="419" t="s">
        <v>1015</v>
      </c>
      <c r="AU155" s="407" t="s">
        <v>633</v>
      </c>
      <c r="AV155" s="423" t="s">
        <v>1016</v>
      </c>
      <c r="AW155" s="424" t="s">
        <v>982</v>
      </c>
      <c r="AX155" s="425" t="s">
        <v>983</v>
      </c>
      <c r="AY155" s="247">
        <f t="shared" ref="AY155" si="643">+(IF(AND($AZ155&gt;0,$AZ155&lt;=0.2),0.2,(IF(AND($AZ155&gt;0.2,$AZ155&lt;=0.4),0.4,(IF(AND($AZ155&gt;0.4,$AZ155&lt;=0.6),0.6,(IF(AND($AZ155&gt;0.6,$AZ155&lt;=0.8),0.8,(IF($AZ155&gt;0.8,1,""))))))))))</f>
        <v>0.4</v>
      </c>
      <c r="AZ155" s="878">
        <f t="shared" ref="AZ155" si="644">+MIN(AL155:AL159)</f>
        <v>0.24</v>
      </c>
      <c r="BA155" s="836" t="str">
        <f t="shared" ref="BA155" si="645">+(IF($AY155=0.2,"MUY BAJA",(IF($AY155=0.4,"BAJA",(IF($AY155=0.6,"MEDIA",(IF($AY155=0.8,"ALTA",(IF($AY155=1,"MUY ALTA",""))))))))))</f>
        <v>BAJA</v>
      </c>
      <c r="BB155" s="833">
        <f t="shared" ref="BB155" si="646">+MIN(AM155:AM159)</f>
        <v>1</v>
      </c>
      <c r="BC155" s="836" t="str">
        <f t="shared" ref="BC155" si="647">+(IF($BF155=0.2,"MUY BAJA",(IF($BF155=0.4,"BAJA",(IF($BF155=0.6,"MEDIA",(IF($BF155=0.8,"ALTA",(IF($BF155=1,"MUY ALTA",""))))))))))</f>
        <v>MUY ALTA</v>
      </c>
      <c r="BD155" s="839" t="str">
        <f t="shared" ref="BD155" si="648">IF($AY155="","",(CONCATENATE("R.RESIDUAL
",(IF(AND($AY155=0.2,$BF155=0.2),1,(IF(AND($AY155=0.2,$BF155=0.4),6,(IF(AND($AY155=0.2,$BF155=0.6),11,(IF(AND($AY155=0.2,$BF155=0.8),16,(IF(AND($AY155=0.2,$BF155=1),21,(IF(AND($AY155=0.4,$BF155=0.2),2,(IF(AND($AY155=0.4,$BF155=0.4),7,(IF(AND($AY155=0.4,$BF155=0.6),12,(IF(AND($AY155=0.4,$BF155=0.8),17,(IF(AND($AY155=0.4,$BF155=1),22,(IF(AND($AY155=0.6,$BF155=0.2),3,(IF(AND($AY155=0.6,$BF155=0.4),8,(IF(AND($AY155=0.6,$BF155=0.6),13,(IF(AND($AY155=0.6,$BF155=0.8),18,(IF(AND($AY155=0.6,$BF155=1),23,(IF(AND($AY155=0.8,$BF155=0.2),4,(IF(AND($AY155=0.8,$BF155=0.4),9,(IF(AND($AY155=0.8,$BF155=0.6),14,(IF(AND($AY155=0.8,$BF155=0.8),19,(IF(AND($AY155=0.8,$BF155=1),24,(IF(AND($AY155=1,$BF155=0.2),5,(IF(AND($AY155=1,$BF155=0.4),10,(IF(AND($AY155=1,$BF155=0.6),15,(IF(AND($AY155=1,$BF155=0.8),20,(IF(AND($AY155=1,$BF155=1),25,"")))))))))))))))))))))))))))))))))))))))))))))))))))))</f>
        <v>R.RESIDUAL
22</v>
      </c>
      <c r="BE155" s="842" t="s">
        <v>606</v>
      </c>
      <c r="BF155" s="247">
        <f t="shared" ref="BF155" si="649">+(IF(AND($BB155&gt;0,$BB155&lt;=0.2),0.2,(IF(AND($BB155&gt;0.2,$BB155&lt;=0.4),0.4,(IF(AND($BB155&gt;0.4,$BB155&lt;=0.6),0.6,(IF(AND($BB155&gt;0.6,$BB155&lt;=0.8),0.8,(IF($BB155&gt;0.8,1,""))))))))))</f>
        <v>1</v>
      </c>
      <c r="BG155" s="230">
        <f>+VLOOKUP($BD155,Listas!$F$112:$G$136,2,FALSE)</f>
        <v>22</v>
      </c>
      <c r="BH155" s="312">
        <v>1</v>
      </c>
      <c r="BI155" s="231" t="str">
        <f t="shared" ref="BI155" si="650">IF(ISERROR(IF(V155="R.INHERENTE
5","R. INHERENTE",(IF(BD155="R.RESIDUAL
5","R. RESIDUAL"," ")))),"",(IF(V155="R.INHERENTE
5","R. INHERENTE",(IF(BD155="R.RESIDUAL
5","R. RESIDUAL"," ")))))</f>
        <v xml:space="preserve"> </v>
      </c>
      <c r="BJ155" s="232" t="str">
        <f t="shared" ref="BJ155" si="651">IF(ISERROR(IF(V155="R.INHERENTE
10","R. INHERENTE",(IF(BD155="R.RESIDUAL
10","R. RESIDUAL"," ")))),"",(IF(V155="R.INHERENTE
10","R. INHERENTE",(IF(BD155="R.RESIDUAL
10","R. RESIDUAL"," ")))))</f>
        <v xml:space="preserve"> </v>
      </c>
      <c r="BK155" s="232" t="str">
        <f t="shared" ref="BK155" si="652">IF(ISERROR(IF(V155="R.INHERENTE
15","R. INHERENTE",(IF(BD155="R.RESIDUAL
15","R. RESIDUAL"," ")))),"",(IF(V155="R.INHERENTE
15","R. INHERENTE",(IF(BD155="R.RESIDUAL
15","R. RESIDUAL"," ")))))</f>
        <v xml:space="preserve"> </v>
      </c>
      <c r="BL155" s="232" t="str">
        <f t="shared" ref="BL155" si="653">IF(ISERROR(IF(V155="R.INHERENTE
20","R. INHERENTE",(IF(BD155="R.RESIDUAL
20","R. RESIDUAL"," ")))),"",(IF(V155="R.INHERENTE
20","R. INHERENTE",(IF(BD155="R.RESIDUAL
20","R. RESIDUAL"," ")))))</f>
        <v xml:space="preserve"> </v>
      </c>
      <c r="BM155" s="233" t="str">
        <f t="shared" ref="BM155" si="654">IF(ISERROR(IF(V155="R.INHERENTE
25","R. INHERENTE",(IF(BD155="R.RESIDUAL
25","R. RESIDUAL"," ")))),"",(IF(V155="R.INHERENTE
25","R. INHERENTE",(IF(BD155="R.RESIDUAL
25","R. RESIDUAL"," ")))))</f>
        <v xml:space="preserve"> </v>
      </c>
      <c r="BN155" s="234"/>
      <c r="BO155" s="845" t="s">
        <v>1017</v>
      </c>
      <c r="BP155" s="854" t="s">
        <v>1018</v>
      </c>
      <c r="BQ155" s="886">
        <v>46023</v>
      </c>
      <c r="BR155" s="886">
        <v>46357</v>
      </c>
      <c r="BS155" s="858" t="s">
        <v>609</v>
      </c>
      <c r="BT155" s="861" t="s">
        <v>610</v>
      </c>
      <c r="BU155" s="309"/>
      <c r="BV155" s="958" t="s">
        <v>1019</v>
      </c>
      <c r="BW155" s="961" t="s">
        <v>1002</v>
      </c>
      <c r="BX155" s="964" t="s">
        <v>989</v>
      </c>
      <c r="BY155" s="229"/>
      <c r="BZ155" s="815" t="s">
        <v>614</v>
      </c>
      <c r="CA155" s="818" t="s">
        <v>615</v>
      </c>
      <c r="CB155" s="821" t="s">
        <v>616</v>
      </c>
      <c r="CC155" s="818" t="s">
        <v>617</v>
      </c>
      <c r="CD155" s="792"/>
      <c r="CE155" s="792"/>
      <c r="CF155" s="792"/>
      <c r="CG155" s="792"/>
      <c r="CH155" s="792"/>
      <c r="CI155" s="792"/>
      <c r="CJ155" s="792"/>
      <c r="CK155" s="792"/>
      <c r="CL155" s="792"/>
      <c r="CM155" s="792"/>
      <c r="CN155" s="792"/>
      <c r="CO155" s="792"/>
      <c r="CP155" s="792"/>
      <c r="CQ155" s="792"/>
      <c r="CR155" s="792"/>
      <c r="CS155" s="792"/>
      <c r="CT155" s="795" t="s">
        <v>618</v>
      </c>
      <c r="CU155" s="248"/>
      <c r="CV155" s="815" t="s">
        <v>614</v>
      </c>
      <c r="CW155" s="818" t="s">
        <v>615</v>
      </c>
      <c r="CX155" s="821" t="s">
        <v>616</v>
      </c>
      <c r="CY155" s="818" t="s">
        <v>617</v>
      </c>
      <c r="CZ155" s="824"/>
      <c r="DA155" s="825"/>
      <c r="DB155" s="824"/>
      <c r="DC155" s="825"/>
      <c r="DD155" s="789"/>
      <c r="DE155" s="789"/>
      <c r="DF155" s="789"/>
      <c r="DG155" s="792"/>
      <c r="DH155" s="789"/>
      <c r="DI155" s="789"/>
      <c r="DJ155" s="789"/>
      <c r="DK155" s="792"/>
      <c r="DL155" s="789"/>
      <c r="DM155" s="789"/>
      <c r="DN155" s="792"/>
      <c r="DO155" s="792"/>
      <c r="DP155" s="789"/>
      <c r="DQ155" s="789"/>
      <c r="DR155" s="789"/>
      <c r="DS155" s="789"/>
      <c r="DT155" s="795" t="s">
        <v>619</v>
      </c>
      <c r="DU155" s="245"/>
      <c r="DV155" s="798"/>
      <c r="DW155" s="801"/>
      <c r="DX155" s="798"/>
      <c r="DY155" s="804"/>
    </row>
    <row r="156" spans="2:129" ht="48.75" customHeight="1">
      <c r="B156" s="946"/>
      <c r="C156" s="924"/>
      <c r="D156" s="927"/>
      <c r="E156" s="1800"/>
      <c r="F156" s="931"/>
      <c r="G156" s="1800"/>
      <c r="H156" s="1800"/>
      <c r="I156" s="1800"/>
      <c r="J156" s="410"/>
      <c r="K156" s="909"/>
      <c r="L156" s="1801"/>
      <c r="M156" s="918"/>
      <c r="N156" s="1800"/>
      <c r="O156" s="1802"/>
      <c r="P156" s="228"/>
      <c r="Q156" s="1803"/>
      <c r="R156" s="1800"/>
      <c r="S156" s="1800"/>
      <c r="T156" s="1800"/>
      <c r="U156" s="1800"/>
      <c r="V156" s="1802"/>
      <c r="W156" s="228"/>
      <c r="X156" s="414" t="s">
        <v>1020</v>
      </c>
      <c r="Y156" s="415" t="s">
        <v>599</v>
      </c>
      <c r="Z156" s="415"/>
      <c r="AA156" s="807"/>
      <c r="AB156" s="808"/>
      <c r="AC156" s="807">
        <v>15</v>
      </c>
      <c r="AD156" s="808"/>
      <c r="AE156" s="807"/>
      <c r="AF156" s="808"/>
      <c r="AG156" s="807"/>
      <c r="AH156" s="808"/>
      <c r="AI156" s="807">
        <v>15</v>
      </c>
      <c r="AJ156" s="808"/>
      <c r="AK156" s="323">
        <f t="shared" ref="AK156:AK159" si="655">AA156+AC156+AE156+AG156+AI156</f>
        <v>30</v>
      </c>
      <c r="AL156" s="315">
        <v>0.24</v>
      </c>
      <c r="AM156" s="316"/>
      <c r="AN156" s="809" t="s">
        <v>563</v>
      </c>
      <c r="AO156" s="810"/>
      <c r="AP156" s="813" t="s">
        <v>600</v>
      </c>
      <c r="AQ156" s="814"/>
      <c r="AR156" s="809" t="s">
        <v>562</v>
      </c>
      <c r="AS156" s="810"/>
      <c r="AT156" s="420" t="s">
        <v>1021</v>
      </c>
      <c r="AU156" s="408" t="s">
        <v>633</v>
      </c>
      <c r="AV156" s="426" t="s">
        <v>1022</v>
      </c>
      <c r="AW156" s="427" t="s">
        <v>982</v>
      </c>
      <c r="AX156" s="428" t="s">
        <v>983</v>
      </c>
      <c r="AY156" s="230"/>
      <c r="AZ156" s="879"/>
      <c r="BA156" s="837"/>
      <c r="BB156" s="834"/>
      <c r="BC156" s="837"/>
      <c r="BD156" s="840"/>
      <c r="BE156" s="843"/>
      <c r="BG156" s="490"/>
      <c r="BH156" s="312">
        <v>0.8</v>
      </c>
      <c r="BI156" s="235" t="str">
        <f t="shared" ref="BI156" si="656">IF(ISERROR(IF(V155="R.INHERENTE
4","R. INHERENTE",(IF(BD155="R.RESIDUAL
4","R. RESIDUAL"," ")))),"",(IF(V155="R.INHERENTE
4","R. INHERENTE",(IF(BD155="R.RESIDUAL
4","R. RESIDUAL"," ")))))</f>
        <v xml:space="preserve"> </v>
      </c>
      <c r="BJ156" s="236" t="str">
        <f t="shared" ref="BJ156" si="657">IF(ISERROR(IF(V155="R.INHERENTE
9","R. INHERENTE",(IF(BD155="R.RESIDUAL
9","R. RESIDUAL"," ")))),"",(IF(V155="R.INHERENTE
9","R. INHERENTE",(IF(BD155="R.RESIDUAL
9","R. RESIDUAL"," ")))))</f>
        <v xml:space="preserve"> </v>
      </c>
      <c r="BK156" s="237" t="str">
        <f t="shared" ref="BK156" si="658">IF(ISERROR(IF(V155="R.INHERENTE
14","R. INHERENTE",(IF(BD155="R.RESIDUAL
14","R. RESIDUAL"," ")))),"",(IF(V155="R.INHERENTE
14","R. INHERENTE",(IF(BD155="R.RESIDUAL
14","R. RESIDUAL"," ")))))</f>
        <v xml:space="preserve"> </v>
      </c>
      <c r="BL156" s="237" t="str">
        <f t="shared" ref="BL156" si="659">IF(ISERROR(IF(V155="R.INHERENTE
19","R. INHERENTE",(IF(BD155="R.RESIDUAL
19","R. RESIDUAL"," ")))),"",(IF(V155="R.INHERENTE
19","R. INHERENTE",(IF(BD155="R.RESIDUAL
19","R. RESIDUAL"," ")))))</f>
        <v xml:space="preserve"> </v>
      </c>
      <c r="BM156" s="238" t="str">
        <f t="shared" ref="BM156" si="660">IF(ISERROR(IF(V155="R.INHERENTE
24","R. INHERENTE",(IF(BD155="R.RESIDUAL
24","R. RESIDUAL"," ")))),"",(IF(V155="R.INHERENTE
24","R. INHERENTE",(IF(BD155="R.RESIDUAL
24","R. RESIDUAL"," ")))))</f>
        <v xml:space="preserve"> </v>
      </c>
      <c r="BN156" s="234"/>
      <c r="BO156" s="846"/>
      <c r="BP156" s="855"/>
      <c r="BQ156" s="887"/>
      <c r="BR156" s="887"/>
      <c r="BS156" s="859"/>
      <c r="BT156" s="862"/>
      <c r="BU156" s="309"/>
      <c r="BV156" s="959"/>
      <c r="BW156" s="962"/>
      <c r="BX156" s="965"/>
      <c r="BY156" s="229"/>
      <c r="BZ156" s="816"/>
      <c r="CA156" s="819"/>
      <c r="CB156" s="822"/>
      <c r="CC156" s="819"/>
      <c r="CD156" s="793"/>
      <c r="CE156" s="793"/>
      <c r="CF156" s="793"/>
      <c r="CG156" s="793"/>
      <c r="CH156" s="793"/>
      <c r="CI156" s="793"/>
      <c r="CJ156" s="793"/>
      <c r="CK156" s="793"/>
      <c r="CL156" s="793"/>
      <c r="CM156" s="793"/>
      <c r="CN156" s="793"/>
      <c r="CO156" s="793"/>
      <c r="CP156" s="793"/>
      <c r="CQ156" s="793"/>
      <c r="CR156" s="793"/>
      <c r="CS156" s="793"/>
      <c r="CT156" s="796"/>
      <c r="CU156" s="248"/>
      <c r="CV156" s="816"/>
      <c r="CW156" s="819"/>
      <c r="CX156" s="822"/>
      <c r="CY156" s="819"/>
      <c r="CZ156" s="826"/>
      <c r="DA156" s="827"/>
      <c r="DB156" s="826"/>
      <c r="DC156" s="827"/>
      <c r="DD156" s="790"/>
      <c r="DE156" s="790"/>
      <c r="DF156" s="790"/>
      <c r="DG156" s="793"/>
      <c r="DH156" s="790"/>
      <c r="DI156" s="790"/>
      <c r="DJ156" s="790"/>
      <c r="DK156" s="793"/>
      <c r="DL156" s="790"/>
      <c r="DM156" s="790"/>
      <c r="DN156" s="793"/>
      <c r="DO156" s="793"/>
      <c r="DP156" s="790"/>
      <c r="DQ156" s="790"/>
      <c r="DR156" s="790"/>
      <c r="DS156" s="790"/>
      <c r="DT156" s="796"/>
      <c r="DU156" s="245"/>
      <c r="DV156" s="799"/>
      <c r="DW156" s="802"/>
      <c r="DX156" s="799"/>
      <c r="DY156" s="805"/>
    </row>
    <row r="157" spans="2:129" ht="48.75" customHeight="1">
      <c r="B157" s="946"/>
      <c r="C157" s="924"/>
      <c r="D157" s="927"/>
      <c r="E157" s="1800"/>
      <c r="F157" s="931"/>
      <c r="G157" s="1800"/>
      <c r="H157" s="1800"/>
      <c r="I157" s="1800"/>
      <c r="J157" s="410" t="s">
        <v>1023</v>
      </c>
      <c r="K157" s="909"/>
      <c r="L157" s="1801"/>
      <c r="M157" s="918"/>
      <c r="N157" s="1800"/>
      <c r="O157" s="1802"/>
      <c r="P157" s="228"/>
      <c r="Q157" s="1803"/>
      <c r="R157" s="1800"/>
      <c r="S157" s="1800"/>
      <c r="T157" s="1800"/>
      <c r="U157" s="1800"/>
      <c r="V157" s="1802"/>
      <c r="W157" s="228"/>
      <c r="X157" s="414"/>
      <c r="Y157" s="415"/>
      <c r="Z157" s="415"/>
      <c r="AA157" s="807"/>
      <c r="AB157" s="808"/>
      <c r="AC157" s="807"/>
      <c r="AD157" s="808"/>
      <c r="AE157" s="807"/>
      <c r="AF157" s="808"/>
      <c r="AG157" s="807"/>
      <c r="AH157" s="808"/>
      <c r="AI157" s="807"/>
      <c r="AJ157" s="808"/>
      <c r="AK157" s="323">
        <f t="shared" si="655"/>
        <v>0</v>
      </c>
      <c r="AL157" s="315"/>
      <c r="AM157" s="316"/>
      <c r="AN157" s="809" t="s">
        <v>563</v>
      </c>
      <c r="AO157" s="810"/>
      <c r="AP157" s="813" t="s">
        <v>600</v>
      </c>
      <c r="AQ157" s="814"/>
      <c r="AR157" s="809" t="s">
        <v>562</v>
      </c>
      <c r="AS157" s="810"/>
      <c r="AT157" s="420"/>
      <c r="AU157" s="408"/>
      <c r="AV157" s="426"/>
      <c r="AW157" s="427"/>
      <c r="AX157" s="428"/>
      <c r="AY157" s="230"/>
      <c r="AZ157" s="879"/>
      <c r="BA157" s="837"/>
      <c r="BB157" s="834"/>
      <c r="BC157" s="837"/>
      <c r="BD157" s="840"/>
      <c r="BE157" s="843"/>
      <c r="BG157" s="490"/>
      <c r="BH157" s="312">
        <v>0.60000000000000009</v>
      </c>
      <c r="BI157" s="235" t="str">
        <f t="shared" ref="BI157" si="661">IF(ISERROR(IF(V155="R.INHERENTE
3","R. INHERENTE",(IF(BD155="R.RESIDUAL
3","R. RESIDUAL"," ")))),"",(IF(V155="R.INHERENTE
3","R. INHERENTE",(IF(BD155="R.RESIDUAL
3","R. RESIDUAL"," ")))))</f>
        <v xml:space="preserve"> </v>
      </c>
      <c r="BJ157" s="236" t="str">
        <f t="shared" ref="BJ157" si="662">IF(ISERROR(IF(V155="R.INHERENTE
8","R. INHERENTE",(IF(BD155="R.RESIDUAL
8","R. RESIDUAL"," ")))),"",(IF(V155="R.INHERENTE
8","R. INHERENTE",(IF(BD155="R.RESIDUAL
8","R. RESIDUAL"," ")))))</f>
        <v xml:space="preserve"> </v>
      </c>
      <c r="BK157" s="236" t="str">
        <f t="shared" ref="BK157" si="663">IF(ISERROR(IF(V155="R.INHERENTE
13","R. INHERENTE",(IF(BD155="R.RESIDUAL
13","R. RESIDUAL"," ")))),"",(IF(V155="R.INHERENTE
13","R. INHERENTE",(IF(BD155="R.RESIDUAL
13","R. RESIDUAL"," ")))))</f>
        <v xml:space="preserve"> </v>
      </c>
      <c r="BL157" s="237" t="str">
        <f t="shared" ref="BL157" si="664">IF(ISERROR(IF(V155="R.INHERENTE
18","R. INHERENTE",(IF(BD155="R.RESIDUAL
18","R. RESIDUAL"," ")))),"",(IF(V155="R.INHERENTE
18","R. INHERENTE",(IF(BD155="R.RESIDUAL
18","R. RESIDUAL"," ")))))</f>
        <v xml:space="preserve"> </v>
      </c>
      <c r="BM157" s="238" t="str">
        <f t="shared" ref="BM157" si="665">IF(ISERROR(IF(V155="R.INHERENTE
23","R. INHERENTE",(IF(BD155="R.RESIDUAL
23","R. RESIDUAL"," ")))),"",(IF(V155="R.INHERENTE
23","R. INHERENTE",(IF(BD155="R.RESIDUAL
23","R. RESIDUAL"," ")))))</f>
        <v>R. INHERENTE</v>
      </c>
      <c r="BN157" s="234"/>
      <c r="BO157" s="846"/>
      <c r="BP157" s="855"/>
      <c r="BQ157" s="887"/>
      <c r="BR157" s="887"/>
      <c r="BS157" s="859"/>
      <c r="BT157" s="862"/>
      <c r="BU157" s="309"/>
      <c r="BV157" s="959"/>
      <c r="BW157" s="962"/>
      <c r="BX157" s="965"/>
      <c r="BY157" s="229"/>
      <c r="BZ157" s="816"/>
      <c r="CA157" s="819"/>
      <c r="CB157" s="822"/>
      <c r="CC157" s="819"/>
      <c r="CD157" s="793"/>
      <c r="CE157" s="793"/>
      <c r="CF157" s="793"/>
      <c r="CG157" s="793"/>
      <c r="CH157" s="793"/>
      <c r="CI157" s="793"/>
      <c r="CJ157" s="793"/>
      <c r="CK157" s="793"/>
      <c r="CL157" s="793"/>
      <c r="CM157" s="793"/>
      <c r="CN157" s="793"/>
      <c r="CO157" s="793"/>
      <c r="CP157" s="793"/>
      <c r="CQ157" s="793"/>
      <c r="CR157" s="793"/>
      <c r="CS157" s="793"/>
      <c r="CT157" s="796"/>
      <c r="CU157" s="248"/>
      <c r="CV157" s="816"/>
      <c r="CW157" s="819"/>
      <c r="CX157" s="822"/>
      <c r="CY157" s="819"/>
      <c r="CZ157" s="826"/>
      <c r="DA157" s="827"/>
      <c r="DB157" s="826"/>
      <c r="DC157" s="827"/>
      <c r="DD157" s="790"/>
      <c r="DE157" s="790"/>
      <c r="DF157" s="790"/>
      <c r="DG157" s="793"/>
      <c r="DH157" s="790"/>
      <c r="DI157" s="790"/>
      <c r="DJ157" s="790"/>
      <c r="DK157" s="793"/>
      <c r="DL157" s="790"/>
      <c r="DM157" s="790"/>
      <c r="DN157" s="793"/>
      <c r="DO157" s="793"/>
      <c r="DP157" s="790"/>
      <c r="DQ157" s="790"/>
      <c r="DR157" s="790"/>
      <c r="DS157" s="790"/>
      <c r="DT157" s="796"/>
      <c r="DU157" s="245"/>
      <c r="DV157" s="799"/>
      <c r="DW157" s="802"/>
      <c r="DX157" s="799"/>
      <c r="DY157" s="805"/>
    </row>
    <row r="158" spans="2:129" ht="48.75" customHeight="1">
      <c r="B158" s="946"/>
      <c r="C158" s="924"/>
      <c r="D158" s="927"/>
      <c r="E158" s="1800"/>
      <c r="F158" s="931"/>
      <c r="G158" s="1800"/>
      <c r="H158" s="1800"/>
      <c r="I158" s="1800"/>
      <c r="J158" s="410"/>
      <c r="K158" s="909"/>
      <c r="L158" s="1801"/>
      <c r="M158" s="918"/>
      <c r="N158" s="1800"/>
      <c r="O158" s="1802"/>
      <c r="P158" s="228"/>
      <c r="Q158" s="1803"/>
      <c r="R158" s="1800"/>
      <c r="S158" s="1800"/>
      <c r="T158" s="1800"/>
      <c r="U158" s="1800"/>
      <c r="V158" s="1802"/>
      <c r="W158" s="228"/>
      <c r="X158" s="416"/>
      <c r="Y158" s="415"/>
      <c r="Z158" s="415"/>
      <c r="AA158" s="807"/>
      <c r="AB158" s="808"/>
      <c r="AC158" s="807"/>
      <c r="AD158" s="808"/>
      <c r="AE158" s="807"/>
      <c r="AF158" s="808"/>
      <c r="AG158" s="807"/>
      <c r="AH158" s="808"/>
      <c r="AI158" s="807"/>
      <c r="AJ158" s="808"/>
      <c r="AK158" s="323">
        <f t="shared" si="655"/>
        <v>0</v>
      </c>
      <c r="AL158" s="315"/>
      <c r="AM158" s="316">
        <v>1</v>
      </c>
      <c r="AN158" s="809"/>
      <c r="AO158" s="810"/>
      <c r="AP158" s="813"/>
      <c r="AQ158" s="814"/>
      <c r="AR158" s="809"/>
      <c r="AS158" s="810"/>
      <c r="AT158" s="420"/>
      <c r="AU158" s="408"/>
      <c r="AV158" s="426"/>
      <c r="AW158" s="427"/>
      <c r="AX158" s="428"/>
      <c r="AY158" s="230"/>
      <c r="AZ158" s="879"/>
      <c r="BA158" s="837"/>
      <c r="BB158" s="834"/>
      <c r="BC158" s="837"/>
      <c r="BD158" s="840"/>
      <c r="BE158" s="843"/>
      <c r="BG158" s="490"/>
      <c r="BH158" s="312">
        <v>0.4</v>
      </c>
      <c r="BI158" s="239" t="str">
        <f t="shared" ref="BI158" si="666">IF(ISERROR(IF(V155="R.INHERENTE
2","R. INHERENTE",(IF(BD155="R.RESIDUAL
2","R. RESIDUAL"," ")))),"",(IF(V155="R.INHERENTE
2","R. INHERENTE",(IF(BD155="R.RESIDUAL
2","R. RESIDUAL"," ")))))</f>
        <v xml:space="preserve"> </v>
      </c>
      <c r="BJ158" s="236" t="str">
        <f t="shared" ref="BJ158" si="667">IF(ISERROR(IF(V155="R.INHERENTE
7","R. INHERENTE",(IF(BD155="R.RESIDUAL
7","R. RESIDUAL"," ")))),"",(IF(V155="R.INHERENTE
7","R. INHERENTE",(IF(BD155="R.RESIDUAL
7","R. RESIDUAL"," ")))))</f>
        <v xml:space="preserve"> </v>
      </c>
      <c r="BK158" s="236" t="str">
        <f t="shared" ref="BK158" si="668">IF(ISERROR(IF(V155="R.INHERENTE
12","R. INHERENTE",(IF(BD155="R.RESIDUAL
12","R. RESIDUAL"," ")))),"",(IF(V155="R.INHERENTE
12","R. INHERENTE",(IF(BD155="R.RESIDUAL
12","R. RESIDUAL"," ")))))</f>
        <v xml:space="preserve"> </v>
      </c>
      <c r="BL158" s="237" t="str">
        <f t="shared" ref="BL158" si="669">IF(ISERROR(IF(V155="R.INHERENTE
17","R. INHERENTE",(IF(BD155="R.RESIDUAL
17","R. RESIDUAL"," ")))),"",(IF(V155="R.INHERENTE
17","R. INHERENTE",(IF(BD155="R.RESIDUAL
17","R. RESIDUAL"," ")))))</f>
        <v xml:space="preserve"> </v>
      </c>
      <c r="BM158" s="238" t="str">
        <f t="shared" ref="BM158" si="670">IF(ISERROR(IF(V155="R.INHERENTE
22","R. INHERENTE",(IF(BD155="R.RESIDUAL
22","R. RESIDUAL"," ")))),"",(IF(V155="R.INHERENTE
22","R. INHERENTE",(IF(BD155="R.RESIDUAL
22","R. RESIDUAL"," ")))))</f>
        <v>R. RESIDUAL</v>
      </c>
      <c r="BN158" s="234"/>
      <c r="BO158" s="846"/>
      <c r="BP158" s="855"/>
      <c r="BQ158" s="887"/>
      <c r="BR158" s="887"/>
      <c r="BS158" s="859"/>
      <c r="BT158" s="862"/>
      <c r="BU158" s="309"/>
      <c r="BV158" s="959"/>
      <c r="BW158" s="962"/>
      <c r="BX158" s="965"/>
      <c r="BY158" s="229"/>
      <c r="BZ158" s="816"/>
      <c r="CA158" s="819"/>
      <c r="CB158" s="822"/>
      <c r="CC158" s="819"/>
      <c r="CD158" s="793"/>
      <c r="CE158" s="793"/>
      <c r="CF158" s="793"/>
      <c r="CG158" s="793"/>
      <c r="CH158" s="793"/>
      <c r="CI158" s="793"/>
      <c r="CJ158" s="793"/>
      <c r="CK158" s="793"/>
      <c r="CL158" s="793"/>
      <c r="CM158" s="793"/>
      <c r="CN158" s="793"/>
      <c r="CO158" s="793"/>
      <c r="CP158" s="793"/>
      <c r="CQ158" s="793"/>
      <c r="CR158" s="793"/>
      <c r="CS158" s="793"/>
      <c r="CT158" s="796"/>
      <c r="CU158" s="248"/>
      <c r="CV158" s="816"/>
      <c r="CW158" s="819"/>
      <c r="CX158" s="822"/>
      <c r="CY158" s="819"/>
      <c r="CZ158" s="826"/>
      <c r="DA158" s="827"/>
      <c r="DB158" s="826"/>
      <c r="DC158" s="827"/>
      <c r="DD158" s="790"/>
      <c r="DE158" s="790"/>
      <c r="DF158" s="790"/>
      <c r="DG158" s="793"/>
      <c r="DH158" s="790"/>
      <c r="DI158" s="790"/>
      <c r="DJ158" s="790"/>
      <c r="DK158" s="793"/>
      <c r="DL158" s="790"/>
      <c r="DM158" s="790"/>
      <c r="DN158" s="793"/>
      <c r="DO158" s="793"/>
      <c r="DP158" s="790"/>
      <c r="DQ158" s="790"/>
      <c r="DR158" s="790"/>
      <c r="DS158" s="790"/>
      <c r="DT158" s="796"/>
      <c r="DU158" s="245"/>
      <c r="DV158" s="799"/>
      <c r="DW158" s="802"/>
      <c r="DX158" s="799"/>
      <c r="DY158" s="805"/>
    </row>
    <row r="159" spans="2:129" ht="48.75" customHeight="1" thickBot="1">
      <c r="B159" s="947"/>
      <c r="C159" s="925"/>
      <c r="D159" s="928"/>
      <c r="E159" s="1805"/>
      <c r="F159" s="932"/>
      <c r="G159" s="1805"/>
      <c r="H159" s="1805"/>
      <c r="I159" s="1805"/>
      <c r="J159" s="411"/>
      <c r="K159" s="910"/>
      <c r="L159" s="1806"/>
      <c r="M159" s="919"/>
      <c r="N159" s="1805"/>
      <c r="O159" s="1807"/>
      <c r="P159" s="228"/>
      <c r="Q159" s="1808"/>
      <c r="R159" s="1805"/>
      <c r="S159" s="1805"/>
      <c r="T159" s="1805"/>
      <c r="U159" s="1805"/>
      <c r="V159" s="1807"/>
      <c r="W159" s="228"/>
      <c r="X159" s="417"/>
      <c r="Y159" s="415"/>
      <c r="Z159" s="415"/>
      <c r="AA159" s="807"/>
      <c r="AB159" s="808"/>
      <c r="AC159" s="807"/>
      <c r="AD159" s="808"/>
      <c r="AE159" s="807"/>
      <c r="AF159" s="808"/>
      <c r="AG159" s="807"/>
      <c r="AH159" s="808"/>
      <c r="AI159" s="807"/>
      <c r="AJ159" s="808"/>
      <c r="AK159" s="324">
        <f t="shared" si="655"/>
        <v>0</v>
      </c>
      <c r="AL159" s="317"/>
      <c r="AM159" s="318"/>
      <c r="AN159" s="850"/>
      <c r="AO159" s="851"/>
      <c r="AP159" s="852"/>
      <c r="AQ159" s="853"/>
      <c r="AR159" s="850"/>
      <c r="AS159" s="851"/>
      <c r="AT159" s="420"/>
      <c r="AU159" s="408"/>
      <c r="AV159" s="426"/>
      <c r="AW159" s="427"/>
      <c r="AX159" s="428"/>
      <c r="AY159" s="230"/>
      <c r="AZ159" s="880"/>
      <c r="BA159" s="838"/>
      <c r="BB159" s="835"/>
      <c r="BC159" s="838"/>
      <c r="BD159" s="841"/>
      <c r="BE159" s="844"/>
      <c r="BG159" s="490"/>
      <c r="BH159" s="313">
        <v>0.2</v>
      </c>
      <c r="BI159" s="240" t="str">
        <f t="shared" ref="BI159" si="671">IF(ISERROR(IF(V155="R.INHERENTE
1","R. INHERENTE",(IF(BD155="R.RESIDUAL
1","R. RESIDUAL"," ")))),"",(IF(V155="R.INHERENTE
1","R. INHERENTE",(IF(BD155="R.RESIDUAL
1","R. RESIDUAL"," ")))))</f>
        <v xml:space="preserve"> </v>
      </c>
      <c r="BJ159" s="241" t="str">
        <f t="shared" ref="BJ159" si="672">IF(ISERROR(IF(V155="R.INHERENTE
6","R. INHERENTE",(IF(BD155="R.RESIDUAL
6","R. RESIDUAL"," ")))),"",(IF(V155="R.INHERENTE
6","R. INHERENTE",(IF(BD155="R.RESIDUAL
6","R. RESIDUAL"," ")))))</f>
        <v xml:space="preserve"> </v>
      </c>
      <c r="BK159" s="242" t="str">
        <f t="shared" ref="BK159" si="673">IF(ISERROR(IF(V155="R.INHERENTE
11","R. INHERENTE",(IF(BD155="R.RESIDUAL
11","R. RESIDUAL"," ")))),"",(IF(V155="R.INHERENTE
11","R. INHERENTE",(IF(BD155="R.RESIDUAL
11","R. RESIDUAL"," ")))))</f>
        <v xml:space="preserve"> </v>
      </c>
      <c r="BL159" s="243" t="str">
        <f t="shared" ref="BL159" si="674">IF(ISERROR(IF(V155="R.INHERENTE
16","R. INHERENTE",(IF(BD155="R.RESIDUAL
16","R. RESIDUAL"," ")))),"",(IF(V155="R.INHERENTE
16","R. INHERENTE",(IF(BD155="R.RESIDUAL
16","R. RESIDUAL"," ")))))</f>
        <v xml:space="preserve"> </v>
      </c>
      <c r="BM159" s="244" t="str">
        <f t="shared" ref="BM159" si="675">IF(ISERROR(IF(V155="R.INHERENTE
21","R. INHERENTE",(IF(BD155="R.RESIDUAL
21","R. RESIDUAL"," ")))),"",(IF(V155="R.INHERENTE
21","R. INHERENTE",(IF(BD155="R.RESIDUAL
21","R. RESIDUAL"," ")))))</f>
        <v xml:space="preserve"> </v>
      </c>
      <c r="BN159" s="234"/>
      <c r="BO159" s="847"/>
      <c r="BP159" s="856"/>
      <c r="BQ159" s="888"/>
      <c r="BR159" s="888"/>
      <c r="BS159" s="860"/>
      <c r="BT159" s="863"/>
      <c r="BU159" s="309"/>
      <c r="BV159" s="960"/>
      <c r="BW159" s="963"/>
      <c r="BX159" s="966"/>
      <c r="BY159" s="229"/>
      <c r="BZ159" s="817"/>
      <c r="CA159" s="820"/>
      <c r="CB159" s="823"/>
      <c r="CC159" s="820"/>
      <c r="CD159" s="794"/>
      <c r="CE159" s="794"/>
      <c r="CF159" s="794"/>
      <c r="CG159" s="794"/>
      <c r="CH159" s="794"/>
      <c r="CI159" s="794"/>
      <c r="CJ159" s="794"/>
      <c r="CK159" s="794"/>
      <c r="CL159" s="794"/>
      <c r="CM159" s="794"/>
      <c r="CN159" s="794"/>
      <c r="CO159" s="794"/>
      <c r="CP159" s="794"/>
      <c r="CQ159" s="794"/>
      <c r="CR159" s="794"/>
      <c r="CS159" s="794"/>
      <c r="CT159" s="797"/>
      <c r="CU159" s="248"/>
      <c r="CV159" s="817"/>
      <c r="CW159" s="820"/>
      <c r="CX159" s="823"/>
      <c r="CY159" s="820"/>
      <c r="CZ159" s="828"/>
      <c r="DA159" s="829"/>
      <c r="DB159" s="828"/>
      <c r="DC159" s="829"/>
      <c r="DD159" s="791"/>
      <c r="DE159" s="791"/>
      <c r="DF159" s="791"/>
      <c r="DG159" s="794"/>
      <c r="DH159" s="791"/>
      <c r="DI159" s="791"/>
      <c r="DJ159" s="791"/>
      <c r="DK159" s="794"/>
      <c r="DL159" s="791"/>
      <c r="DM159" s="791"/>
      <c r="DN159" s="794"/>
      <c r="DO159" s="794"/>
      <c r="DP159" s="791"/>
      <c r="DQ159" s="791"/>
      <c r="DR159" s="791"/>
      <c r="DS159" s="791"/>
      <c r="DT159" s="797"/>
      <c r="DU159" s="245"/>
      <c r="DV159" s="800"/>
      <c r="DW159" s="803"/>
      <c r="DX159" s="800"/>
      <c r="DY159" s="806"/>
    </row>
    <row r="160" spans="2:129" ht="18" customHeight="1" thickBot="1">
      <c r="BI160" s="321">
        <v>0.2</v>
      </c>
      <c r="BJ160" s="322">
        <v>0.4</v>
      </c>
      <c r="BK160" s="322">
        <v>0.60000000000000009</v>
      </c>
      <c r="BL160" s="322">
        <v>0.8</v>
      </c>
      <c r="BM160" s="322">
        <v>1</v>
      </c>
    </row>
    <row r="161" spans="2:129" ht="48.75" customHeight="1">
      <c r="B161" s="945" t="s">
        <v>584</v>
      </c>
      <c r="C161" s="923">
        <v>25</v>
      </c>
      <c r="D161" s="926" t="s">
        <v>1024</v>
      </c>
      <c r="E161" s="929" t="s">
        <v>1025</v>
      </c>
      <c r="F161" s="930" t="s">
        <v>587</v>
      </c>
      <c r="G161" s="907" t="s">
        <v>588</v>
      </c>
      <c r="H161" s="948" t="s">
        <v>781</v>
      </c>
      <c r="I161" s="949" t="s">
        <v>1026</v>
      </c>
      <c r="J161" s="409" t="s">
        <v>1027</v>
      </c>
      <c r="K161" s="908" t="s">
        <v>1028</v>
      </c>
      <c r="L161" s="950" t="str">
        <f>IF(H161="","",(CONCATENATE("Posibilidad de afectación ",H161," ",I161," ",J161," ",J162," ",J163," ",J164," ",J165)))</f>
        <v xml:space="preserve">Posibilidad de afectación reputacional y económica por cierre de escenarios de práctica clínica, debido al incumplimiento de requisitos normativos para ser escenario de práctica formativa y al incumplimiento del plan de mejora resultado de la autoevaluación a los escenarios de práctica.    </v>
      </c>
      <c r="M161" s="917" t="s">
        <v>593</v>
      </c>
      <c r="N161" s="951" t="s">
        <v>1029</v>
      </c>
      <c r="O161" s="864" t="s">
        <v>595</v>
      </c>
      <c r="P161" s="228"/>
      <c r="Q161" s="865" t="s">
        <v>677</v>
      </c>
      <c r="R161" s="866">
        <f>IF(ISERROR(VLOOKUP($Q161,Listas!$E$20:$F$24,2,FALSE)),"",(VLOOKUP($Q161,Listas!$E$20:$F$24,2,FALSE)))</f>
        <v>0.4</v>
      </c>
      <c r="S161" s="867" t="str">
        <f>IF(ISERROR(VLOOKUP($R161,Listas!$E$3:$F$7,2,FALSE)),"",(VLOOKUP($R161,Listas!$E$3:$F$7,2,FALSE)))</f>
        <v>BAJA</v>
      </c>
      <c r="T161" s="868" t="s">
        <v>678</v>
      </c>
      <c r="U161" s="867">
        <f>IF(ISERROR(VLOOKUP($T161,Listas!$E$28:$F$35,2,FALSE)),"",(VLOOKUP($T161,Listas!$E$28:$F$35,2,FALSE)))</f>
        <v>0.4</v>
      </c>
      <c r="V161" s="869" t="str">
        <f t="shared" ref="V161" si="676">IF(R161="","",(CONCATENATE("R.INHERENTE
",(IF(AND($R161=0.2,$U161=0.2),1,(IF(AND($R161=0.2,$U161=0.4),6,(IF(AND($R161=0.2,$U161=0.6),11,(IF(AND($R161=0.2,$U161=0.8),16,(IF(AND($R161=0.2,$U161=1),21,(IF(AND($R161=0.4,$U161=0.2),2,(IF(AND($R161=0.4,$U161=0.4),7,(IF(AND($R161=0.4,$U161=0.6),12,(IF(AND($R161=0.4,$U161=0.8),17,(IF(AND($R161=0.4,$U161=1),22,(IF(AND($R161=0.6,$U161=0.2),3,(IF(AND($R161=0.6,$U161=0.4),8,(IF(AND($R161=0.6,$U161=0.6),13,(IF(AND($R161=0.6,$U161=0.8),18,(IF(AND($R161=0.6,$U161=1),23,(IF(AND($R161=0.8,$U161=0.2),4,(IF(AND($R161=0.8,$U161=0.4),9,(IF(AND($R161=0.8,$U161=0.6),14,(IF(AND($R161=0.8,$U161=0.8),19,(IF(AND($R161=0.8,$U161=1),24,(IF(AND($R161=1,$U161=0.2),5,(IF(AND($R161=1,$U161=0.4),10,(IF(AND($R161=1,$U161=0.6),15,(IF(AND($R161=1,$U161=0.8),20,(IF(AND($R161=1,$U161=1),25,"")))))))))))))))))))))))))))))))))))))))))))))))))))))</f>
        <v>R.INHERENTE
7</v>
      </c>
      <c r="W161" s="228">
        <f>+VLOOKUP($V161,Listas!$D$112:$E$136,2,FALSE)</f>
        <v>7</v>
      </c>
      <c r="X161" s="412" t="s">
        <v>1030</v>
      </c>
      <c r="Y161" s="413" t="s">
        <v>599</v>
      </c>
      <c r="Z161" s="413"/>
      <c r="AA161" s="870"/>
      <c r="AB161" s="871"/>
      <c r="AC161" s="870">
        <v>15</v>
      </c>
      <c r="AD161" s="871"/>
      <c r="AE161" s="870"/>
      <c r="AF161" s="871"/>
      <c r="AG161" s="870"/>
      <c r="AH161" s="871"/>
      <c r="AI161" s="870">
        <v>15</v>
      </c>
      <c r="AJ161" s="871"/>
      <c r="AK161" s="340">
        <f t="shared" ref="AK161:AK165" si="677">AA161+AC161+AE161+AG161+AI161</f>
        <v>30</v>
      </c>
      <c r="AL161" s="319">
        <v>0.28000000000000003</v>
      </c>
      <c r="AM161" s="320"/>
      <c r="AN161" s="906" t="s">
        <v>563</v>
      </c>
      <c r="AO161" s="906"/>
      <c r="AP161" s="907" t="s">
        <v>600</v>
      </c>
      <c r="AQ161" s="907"/>
      <c r="AR161" s="906" t="s">
        <v>562</v>
      </c>
      <c r="AS161" s="906"/>
      <c r="AT161" s="419" t="s">
        <v>1031</v>
      </c>
      <c r="AU161" s="407" t="s">
        <v>710</v>
      </c>
      <c r="AV161" s="423" t="s">
        <v>1032</v>
      </c>
      <c r="AW161" s="424" t="s">
        <v>1033</v>
      </c>
      <c r="AX161" s="425" t="s">
        <v>1034</v>
      </c>
      <c r="AY161" s="247">
        <f t="shared" ref="AY161" si="678">+(IF(AND($AZ161&gt;0,$AZ161&lt;=0.2),0.2,(IF(AND($AZ161&gt;0.2,$AZ161&lt;=0.4),0.4,(IF(AND($AZ161&gt;0.4,$AZ161&lt;=0.6),0.6,(IF(AND($AZ161&gt;0.6,$AZ161&lt;=0.8),0.8,(IF($AZ161&gt;0.8,1,""))))))))))</f>
        <v>0.2</v>
      </c>
      <c r="AZ161" s="878">
        <f t="shared" ref="AZ161" si="679">+MIN(AL161:AL165)</f>
        <v>0.16800000000000001</v>
      </c>
      <c r="BA161" s="836" t="str">
        <f t="shared" ref="BA161" si="680">+(IF($AY161=0.2,"MUY BAJA",(IF($AY161=0.4,"BAJA",(IF($AY161=0.6,"MEDIA",(IF($AY161=0.8,"ALTA",(IF($AY161=1,"MUY ALTA",""))))))))))</f>
        <v>MUY BAJA</v>
      </c>
      <c r="BB161" s="833">
        <f t="shared" ref="BB161" si="681">+MIN(AM161:AM165)</f>
        <v>0.4</v>
      </c>
      <c r="BC161" s="836" t="str">
        <f t="shared" ref="BC161" si="682">+(IF($BF161=0.2,"MUY BAJA",(IF($BF161=0.4,"BAJA",(IF($BF161=0.6,"MEDIA",(IF($BF161=0.8,"ALTA",(IF($BF161=1,"MUY ALTA",""))))))))))</f>
        <v>BAJA</v>
      </c>
      <c r="BD161" s="839" t="str">
        <f t="shared" ref="BD161" si="683">IF($AY161="","",(CONCATENATE("R.RESIDUAL
",(IF(AND($AY161=0.2,$BF161=0.2),1,(IF(AND($AY161=0.2,$BF161=0.4),6,(IF(AND($AY161=0.2,$BF161=0.6),11,(IF(AND($AY161=0.2,$BF161=0.8),16,(IF(AND($AY161=0.2,$BF161=1),21,(IF(AND($AY161=0.4,$BF161=0.2),2,(IF(AND($AY161=0.4,$BF161=0.4),7,(IF(AND($AY161=0.4,$BF161=0.6),12,(IF(AND($AY161=0.4,$BF161=0.8),17,(IF(AND($AY161=0.4,$BF161=1),22,(IF(AND($AY161=0.6,$BF161=0.2),3,(IF(AND($AY161=0.6,$BF161=0.4),8,(IF(AND($AY161=0.6,$BF161=0.6),13,(IF(AND($AY161=0.6,$BF161=0.8),18,(IF(AND($AY161=0.6,$BF161=1),23,(IF(AND($AY161=0.8,$BF161=0.2),4,(IF(AND($AY161=0.8,$BF161=0.4),9,(IF(AND($AY161=0.8,$BF161=0.6),14,(IF(AND($AY161=0.8,$BF161=0.8),19,(IF(AND($AY161=0.8,$BF161=1),24,(IF(AND($AY161=1,$BF161=0.2),5,(IF(AND($AY161=1,$BF161=0.4),10,(IF(AND($AY161=1,$BF161=0.6),15,(IF(AND($AY161=1,$BF161=0.8),20,(IF(AND($AY161=1,$BF161=1),25,"")))))))))))))))))))))))))))))))))))))))))))))))))))))</f>
        <v>R.RESIDUAL
6</v>
      </c>
      <c r="BE161" s="842" t="s">
        <v>834</v>
      </c>
      <c r="BF161" s="247">
        <f t="shared" ref="BF161" si="684">+(IF(AND($BB161&gt;0,$BB161&lt;=0.2),0.2,(IF(AND($BB161&gt;0.2,$BB161&lt;=0.4),0.4,(IF(AND($BB161&gt;0.4,$BB161&lt;=0.6),0.6,(IF(AND($BB161&gt;0.6,$BB161&lt;=0.8),0.8,(IF($BB161&gt;0.8,1,""))))))))))</f>
        <v>0.4</v>
      </c>
      <c r="BG161" s="230">
        <f>+VLOOKUP($BD161,Listas!$F$112:$G$136,2,FALSE)</f>
        <v>6</v>
      </c>
      <c r="BH161" s="312">
        <v>1</v>
      </c>
      <c r="BI161" s="231" t="str">
        <f t="shared" ref="BI161" si="685">IF(ISERROR(IF(V161="R.INHERENTE
5","R. INHERENTE",(IF(BD161="R.RESIDUAL
5","R. RESIDUAL"," ")))),"",(IF(V161="R.INHERENTE
5","R. INHERENTE",(IF(BD161="R.RESIDUAL
5","R. RESIDUAL"," ")))))</f>
        <v xml:space="preserve"> </v>
      </c>
      <c r="BJ161" s="232" t="str">
        <f t="shared" ref="BJ161" si="686">IF(ISERROR(IF(V161="R.INHERENTE
10","R. INHERENTE",(IF(BD161="R.RESIDUAL
10","R. RESIDUAL"," ")))),"",(IF(V161="R.INHERENTE
10","R. INHERENTE",(IF(BD161="R.RESIDUAL
10","R. RESIDUAL"," ")))))</f>
        <v xml:space="preserve"> </v>
      </c>
      <c r="BK161" s="232" t="str">
        <f t="shared" ref="BK161" si="687">IF(ISERROR(IF(V161="R.INHERENTE
15","R. INHERENTE",(IF(BD161="R.RESIDUAL
15","R. RESIDUAL"," ")))),"",(IF(V161="R.INHERENTE
15","R. INHERENTE",(IF(BD161="R.RESIDUAL
15","R. RESIDUAL"," ")))))</f>
        <v xml:space="preserve"> </v>
      </c>
      <c r="BL161" s="232" t="str">
        <f t="shared" ref="BL161" si="688">IF(ISERROR(IF(V161="R.INHERENTE
20","R. INHERENTE",(IF(BD161="R.RESIDUAL
20","R. RESIDUAL"," ")))),"",(IF(V161="R.INHERENTE
20","R. INHERENTE",(IF(BD161="R.RESIDUAL
20","R. RESIDUAL"," ")))))</f>
        <v xml:space="preserve"> </v>
      </c>
      <c r="BM161" s="233" t="str">
        <f t="shared" ref="BM161" si="689">IF(ISERROR(IF(V161="R.INHERENTE
25","R. INHERENTE",(IF(BD161="R.RESIDUAL
25","R. RESIDUAL"," ")))),"",(IF(V161="R.INHERENTE
25","R. INHERENTE",(IF(BD161="R.RESIDUAL
25","R. RESIDUAL"," ")))))</f>
        <v xml:space="preserve"> </v>
      </c>
      <c r="BN161" s="234"/>
      <c r="BO161" s="967" t="s">
        <v>835</v>
      </c>
      <c r="BP161" s="854" t="s">
        <v>835</v>
      </c>
      <c r="BQ161" s="886">
        <v>46023</v>
      </c>
      <c r="BR161" s="886">
        <v>46357</v>
      </c>
      <c r="BS161" s="858" t="s">
        <v>835</v>
      </c>
      <c r="BT161" s="861" t="s">
        <v>610</v>
      </c>
      <c r="BU161" s="309"/>
      <c r="BV161" s="958" t="s">
        <v>1035</v>
      </c>
      <c r="BW161" s="961" t="s">
        <v>1036</v>
      </c>
      <c r="BX161" s="964" t="s">
        <v>1037</v>
      </c>
      <c r="BY161" s="229"/>
      <c r="BZ161" s="815" t="s">
        <v>614</v>
      </c>
      <c r="CA161" s="818" t="s">
        <v>615</v>
      </c>
      <c r="CB161" s="821" t="s">
        <v>616</v>
      </c>
      <c r="CC161" s="818" t="s">
        <v>617</v>
      </c>
      <c r="CD161" s="792"/>
      <c r="CE161" s="792"/>
      <c r="CF161" s="792"/>
      <c r="CG161" s="792"/>
      <c r="CH161" s="792"/>
      <c r="CI161" s="792"/>
      <c r="CJ161" s="792"/>
      <c r="CK161" s="792"/>
      <c r="CL161" s="792"/>
      <c r="CM161" s="792"/>
      <c r="CN161" s="792"/>
      <c r="CO161" s="792"/>
      <c r="CP161" s="792"/>
      <c r="CQ161" s="792"/>
      <c r="CR161" s="792"/>
      <c r="CS161" s="792"/>
      <c r="CT161" s="795" t="s">
        <v>618</v>
      </c>
      <c r="CU161" s="248"/>
      <c r="CV161" s="815" t="s">
        <v>614</v>
      </c>
      <c r="CW161" s="818" t="s">
        <v>615</v>
      </c>
      <c r="CX161" s="821" t="s">
        <v>616</v>
      </c>
      <c r="CY161" s="818" t="s">
        <v>617</v>
      </c>
      <c r="CZ161" s="824"/>
      <c r="DA161" s="825"/>
      <c r="DB161" s="824"/>
      <c r="DC161" s="825"/>
      <c r="DD161" s="789"/>
      <c r="DE161" s="789"/>
      <c r="DF161" s="789"/>
      <c r="DG161" s="792"/>
      <c r="DH161" s="789"/>
      <c r="DI161" s="789"/>
      <c r="DJ161" s="789"/>
      <c r="DK161" s="792"/>
      <c r="DL161" s="789"/>
      <c r="DM161" s="789"/>
      <c r="DN161" s="789"/>
      <c r="DO161" s="792"/>
      <c r="DP161" s="789"/>
      <c r="DQ161" s="789"/>
      <c r="DR161" s="789"/>
      <c r="DS161" s="789"/>
      <c r="DT161" s="795" t="s">
        <v>619</v>
      </c>
      <c r="DU161" s="245"/>
      <c r="DV161" s="798"/>
      <c r="DW161" s="801"/>
      <c r="DX161" s="798"/>
      <c r="DY161" s="804"/>
    </row>
    <row r="162" spans="2:129" ht="48.75" customHeight="1">
      <c r="B162" s="946"/>
      <c r="C162" s="924"/>
      <c r="D162" s="927"/>
      <c r="E162" s="1800"/>
      <c r="F162" s="931"/>
      <c r="G162" s="1800"/>
      <c r="H162" s="1800"/>
      <c r="I162" s="1800"/>
      <c r="J162" s="410" t="s">
        <v>1038</v>
      </c>
      <c r="K162" s="909"/>
      <c r="L162" s="1801"/>
      <c r="M162" s="918"/>
      <c r="N162" s="1800"/>
      <c r="O162" s="1802"/>
      <c r="P162" s="228"/>
      <c r="Q162" s="1803"/>
      <c r="R162" s="1800"/>
      <c r="S162" s="1800"/>
      <c r="T162" s="1800"/>
      <c r="U162" s="1800"/>
      <c r="V162" s="1802"/>
      <c r="W162" s="228"/>
      <c r="X162" s="414" t="s">
        <v>1039</v>
      </c>
      <c r="Y162" s="415" t="s">
        <v>599</v>
      </c>
      <c r="Z162" s="415"/>
      <c r="AA162" s="807">
        <v>25</v>
      </c>
      <c r="AB162" s="808"/>
      <c r="AC162" s="807"/>
      <c r="AD162" s="808"/>
      <c r="AE162" s="807"/>
      <c r="AF162" s="808"/>
      <c r="AG162" s="807"/>
      <c r="AH162" s="808"/>
      <c r="AI162" s="807">
        <v>15</v>
      </c>
      <c r="AJ162" s="808"/>
      <c r="AK162" s="323">
        <f t="shared" si="677"/>
        <v>40</v>
      </c>
      <c r="AL162" s="315">
        <v>0.16800000000000001</v>
      </c>
      <c r="AM162" s="316"/>
      <c r="AN162" s="809" t="s">
        <v>562</v>
      </c>
      <c r="AO162" s="810"/>
      <c r="AP162" s="813" t="s">
        <v>600</v>
      </c>
      <c r="AQ162" s="814"/>
      <c r="AR162" s="809" t="s">
        <v>562</v>
      </c>
      <c r="AS162" s="810"/>
      <c r="AT162" s="420" t="s">
        <v>1040</v>
      </c>
      <c r="AU162" s="408" t="s">
        <v>602</v>
      </c>
      <c r="AV162" s="426" t="s">
        <v>1041</v>
      </c>
      <c r="AW162" s="427" t="s">
        <v>1033</v>
      </c>
      <c r="AX162" s="428" t="s">
        <v>1034</v>
      </c>
      <c r="AY162" s="230"/>
      <c r="AZ162" s="879"/>
      <c r="BA162" s="837"/>
      <c r="BB162" s="834"/>
      <c r="BC162" s="837"/>
      <c r="BD162" s="840"/>
      <c r="BE162" s="843"/>
      <c r="BG162" s="490"/>
      <c r="BH162" s="312">
        <v>0.8</v>
      </c>
      <c r="BI162" s="235" t="str">
        <f t="shared" ref="BI162" si="690">IF(ISERROR(IF(V161="R.INHERENTE
4","R. INHERENTE",(IF(BD161="R.RESIDUAL
4","R. RESIDUAL"," ")))),"",(IF(V161="R.INHERENTE
4","R. INHERENTE",(IF(BD161="R.RESIDUAL
4","R. RESIDUAL"," ")))))</f>
        <v xml:space="preserve"> </v>
      </c>
      <c r="BJ162" s="236" t="str">
        <f t="shared" ref="BJ162" si="691">IF(ISERROR(IF(V161="R.INHERENTE
9","R. INHERENTE",(IF(BD161="R.RESIDUAL
9","R. RESIDUAL"," ")))),"",(IF(V161="R.INHERENTE
9","R. INHERENTE",(IF(BD161="R.RESIDUAL
9","R. RESIDUAL"," ")))))</f>
        <v xml:space="preserve"> </v>
      </c>
      <c r="BK162" s="237" t="str">
        <f t="shared" ref="BK162" si="692">IF(ISERROR(IF(V161="R.INHERENTE
14","R. INHERENTE",(IF(BD161="R.RESIDUAL
14","R. RESIDUAL"," ")))),"",(IF(V161="R.INHERENTE
14","R. INHERENTE",(IF(BD161="R.RESIDUAL
14","R. RESIDUAL"," ")))))</f>
        <v xml:space="preserve"> </v>
      </c>
      <c r="BL162" s="237" t="str">
        <f t="shared" ref="BL162" si="693">IF(ISERROR(IF(V161="R.INHERENTE
19","R. INHERENTE",(IF(BD161="R.RESIDUAL
19","R. RESIDUAL"," ")))),"",(IF(V161="R.INHERENTE
19","R. INHERENTE",(IF(BD161="R.RESIDUAL
19","R. RESIDUAL"," ")))))</f>
        <v xml:space="preserve"> </v>
      </c>
      <c r="BM162" s="238" t="str">
        <f t="shared" ref="BM162" si="694">IF(ISERROR(IF(V161="R.INHERENTE
24","R. INHERENTE",(IF(BD161="R.RESIDUAL
24","R. RESIDUAL"," ")))),"",(IF(V161="R.INHERENTE
24","R. INHERENTE",(IF(BD161="R.RESIDUAL
24","R. RESIDUAL"," ")))))</f>
        <v xml:space="preserve"> </v>
      </c>
      <c r="BN162" s="234"/>
      <c r="BO162" s="968"/>
      <c r="BP162" s="855"/>
      <c r="BQ162" s="887"/>
      <c r="BR162" s="887"/>
      <c r="BS162" s="859"/>
      <c r="BT162" s="862"/>
      <c r="BU162" s="309"/>
      <c r="BV162" s="959"/>
      <c r="BW162" s="962"/>
      <c r="BX162" s="965"/>
      <c r="BY162" s="229"/>
      <c r="BZ162" s="816"/>
      <c r="CA162" s="819"/>
      <c r="CB162" s="822"/>
      <c r="CC162" s="819"/>
      <c r="CD162" s="793"/>
      <c r="CE162" s="793"/>
      <c r="CF162" s="793"/>
      <c r="CG162" s="793"/>
      <c r="CH162" s="793"/>
      <c r="CI162" s="793"/>
      <c r="CJ162" s="793"/>
      <c r="CK162" s="793"/>
      <c r="CL162" s="793"/>
      <c r="CM162" s="793"/>
      <c r="CN162" s="793"/>
      <c r="CO162" s="793"/>
      <c r="CP162" s="793"/>
      <c r="CQ162" s="793"/>
      <c r="CR162" s="793"/>
      <c r="CS162" s="793"/>
      <c r="CT162" s="796"/>
      <c r="CU162" s="248"/>
      <c r="CV162" s="816"/>
      <c r="CW162" s="819"/>
      <c r="CX162" s="822"/>
      <c r="CY162" s="819"/>
      <c r="CZ162" s="826"/>
      <c r="DA162" s="827"/>
      <c r="DB162" s="826"/>
      <c r="DC162" s="827"/>
      <c r="DD162" s="790"/>
      <c r="DE162" s="790"/>
      <c r="DF162" s="790"/>
      <c r="DG162" s="793"/>
      <c r="DH162" s="790"/>
      <c r="DI162" s="790"/>
      <c r="DJ162" s="790"/>
      <c r="DK162" s="793"/>
      <c r="DL162" s="790"/>
      <c r="DM162" s="790"/>
      <c r="DN162" s="790"/>
      <c r="DO162" s="793"/>
      <c r="DP162" s="790"/>
      <c r="DQ162" s="790"/>
      <c r="DR162" s="790"/>
      <c r="DS162" s="790"/>
      <c r="DT162" s="796"/>
      <c r="DU162" s="245"/>
      <c r="DV162" s="799"/>
      <c r="DW162" s="802"/>
      <c r="DX162" s="799"/>
      <c r="DY162" s="805"/>
    </row>
    <row r="163" spans="2:129" ht="48.75" customHeight="1">
      <c r="B163" s="946"/>
      <c r="C163" s="924"/>
      <c r="D163" s="927"/>
      <c r="E163" s="1800"/>
      <c r="F163" s="931"/>
      <c r="G163" s="1800"/>
      <c r="H163" s="1800"/>
      <c r="I163" s="1800"/>
      <c r="J163" s="410"/>
      <c r="K163" s="909"/>
      <c r="L163" s="1801"/>
      <c r="M163" s="918"/>
      <c r="N163" s="1800"/>
      <c r="O163" s="1802"/>
      <c r="P163" s="228"/>
      <c r="Q163" s="1803"/>
      <c r="R163" s="1800"/>
      <c r="S163" s="1800"/>
      <c r="T163" s="1800"/>
      <c r="U163" s="1800"/>
      <c r="V163" s="1802"/>
      <c r="W163" s="228"/>
      <c r="X163" s="414"/>
      <c r="Y163" s="415"/>
      <c r="Z163" s="415"/>
      <c r="AA163" s="807"/>
      <c r="AB163" s="808"/>
      <c r="AC163" s="807"/>
      <c r="AD163" s="808"/>
      <c r="AE163" s="807"/>
      <c r="AF163" s="808"/>
      <c r="AG163" s="807"/>
      <c r="AH163" s="808"/>
      <c r="AI163" s="807"/>
      <c r="AJ163" s="808"/>
      <c r="AK163" s="323">
        <f t="shared" si="677"/>
        <v>0</v>
      </c>
      <c r="AL163" s="315"/>
      <c r="AM163" s="316">
        <v>0.4</v>
      </c>
      <c r="AN163" s="809"/>
      <c r="AO163" s="810"/>
      <c r="AP163" s="813"/>
      <c r="AQ163" s="814"/>
      <c r="AR163" s="809"/>
      <c r="AS163" s="810"/>
      <c r="AT163" s="420"/>
      <c r="AU163" s="408"/>
      <c r="AV163" s="426"/>
      <c r="AW163" s="427"/>
      <c r="AX163" s="428"/>
      <c r="AY163" s="230"/>
      <c r="AZ163" s="879"/>
      <c r="BA163" s="837"/>
      <c r="BB163" s="834"/>
      <c r="BC163" s="837"/>
      <c r="BD163" s="840"/>
      <c r="BE163" s="843"/>
      <c r="BG163" s="490"/>
      <c r="BH163" s="312">
        <v>0.60000000000000009</v>
      </c>
      <c r="BI163" s="235" t="str">
        <f t="shared" ref="BI163" si="695">IF(ISERROR(IF(V161="R.INHERENTE
3","R. INHERENTE",(IF(BD161="R.RESIDUAL
3","R. RESIDUAL"," ")))),"",(IF(V161="R.INHERENTE
3","R. INHERENTE",(IF(BD161="R.RESIDUAL
3","R. RESIDUAL"," ")))))</f>
        <v xml:space="preserve"> </v>
      </c>
      <c r="BJ163" s="236" t="str">
        <f t="shared" ref="BJ163" si="696">IF(ISERROR(IF(V161="R.INHERENTE
8","R. INHERENTE",(IF(BD161="R.RESIDUAL
8","R. RESIDUAL"," ")))),"",(IF(V161="R.INHERENTE
8","R. INHERENTE",(IF(BD161="R.RESIDUAL
8","R. RESIDUAL"," ")))))</f>
        <v xml:space="preserve"> </v>
      </c>
      <c r="BK163" s="236" t="str">
        <f t="shared" ref="BK163" si="697">IF(ISERROR(IF(V161="R.INHERENTE
13","R. INHERENTE",(IF(BD161="R.RESIDUAL
13","R. RESIDUAL"," ")))),"",(IF(V161="R.INHERENTE
13","R. INHERENTE",(IF(BD161="R.RESIDUAL
13","R. RESIDUAL"," ")))))</f>
        <v xml:space="preserve"> </v>
      </c>
      <c r="BL163" s="237" t="str">
        <f t="shared" ref="BL163" si="698">IF(ISERROR(IF(V161="R.INHERENTE
18","R. INHERENTE",(IF(BD161="R.RESIDUAL
18","R. RESIDUAL"," ")))),"",(IF(V161="R.INHERENTE
18","R. INHERENTE",(IF(BD161="R.RESIDUAL
18","R. RESIDUAL"," ")))))</f>
        <v xml:space="preserve"> </v>
      </c>
      <c r="BM163" s="238" t="str">
        <f t="shared" ref="BM163" si="699">IF(ISERROR(IF(V161="R.INHERENTE
23","R. INHERENTE",(IF(BD161="R.RESIDUAL
23","R. RESIDUAL"," ")))),"",(IF(V161="R.INHERENTE
23","R. INHERENTE",(IF(BD161="R.RESIDUAL
23","R. RESIDUAL"," ")))))</f>
        <v xml:space="preserve"> </v>
      </c>
      <c r="BN163" s="234"/>
      <c r="BO163" s="968"/>
      <c r="BP163" s="855"/>
      <c r="BQ163" s="887"/>
      <c r="BR163" s="887"/>
      <c r="BS163" s="859"/>
      <c r="BT163" s="862"/>
      <c r="BU163" s="309"/>
      <c r="BV163" s="959"/>
      <c r="BW163" s="962"/>
      <c r="BX163" s="965"/>
      <c r="BY163" s="229"/>
      <c r="BZ163" s="816"/>
      <c r="CA163" s="819"/>
      <c r="CB163" s="822"/>
      <c r="CC163" s="819"/>
      <c r="CD163" s="793"/>
      <c r="CE163" s="793"/>
      <c r="CF163" s="793"/>
      <c r="CG163" s="793"/>
      <c r="CH163" s="793"/>
      <c r="CI163" s="793"/>
      <c r="CJ163" s="793"/>
      <c r="CK163" s="793"/>
      <c r="CL163" s="793"/>
      <c r="CM163" s="793"/>
      <c r="CN163" s="793"/>
      <c r="CO163" s="793"/>
      <c r="CP163" s="793"/>
      <c r="CQ163" s="793"/>
      <c r="CR163" s="793"/>
      <c r="CS163" s="793"/>
      <c r="CT163" s="796"/>
      <c r="CU163" s="248"/>
      <c r="CV163" s="816"/>
      <c r="CW163" s="819"/>
      <c r="CX163" s="822"/>
      <c r="CY163" s="819"/>
      <c r="CZ163" s="826"/>
      <c r="DA163" s="827"/>
      <c r="DB163" s="826"/>
      <c r="DC163" s="827"/>
      <c r="DD163" s="790"/>
      <c r="DE163" s="790"/>
      <c r="DF163" s="790"/>
      <c r="DG163" s="793"/>
      <c r="DH163" s="790"/>
      <c r="DI163" s="790"/>
      <c r="DJ163" s="790"/>
      <c r="DK163" s="793"/>
      <c r="DL163" s="790"/>
      <c r="DM163" s="790"/>
      <c r="DN163" s="790"/>
      <c r="DO163" s="793"/>
      <c r="DP163" s="790"/>
      <c r="DQ163" s="790"/>
      <c r="DR163" s="790"/>
      <c r="DS163" s="790"/>
      <c r="DT163" s="796"/>
      <c r="DU163" s="245"/>
      <c r="DV163" s="799"/>
      <c r="DW163" s="802"/>
      <c r="DX163" s="799"/>
      <c r="DY163" s="805"/>
    </row>
    <row r="164" spans="2:129" ht="48.75" customHeight="1">
      <c r="B164" s="946"/>
      <c r="C164" s="924"/>
      <c r="D164" s="927"/>
      <c r="E164" s="1800"/>
      <c r="F164" s="931"/>
      <c r="G164" s="1800"/>
      <c r="H164" s="1800"/>
      <c r="I164" s="1800"/>
      <c r="J164" s="410"/>
      <c r="K164" s="909"/>
      <c r="L164" s="1801"/>
      <c r="M164" s="918"/>
      <c r="N164" s="1800"/>
      <c r="O164" s="1802"/>
      <c r="P164" s="228"/>
      <c r="Q164" s="1803"/>
      <c r="R164" s="1800"/>
      <c r="S164" s="1800"/>
      <c r="T164" s="1800"/>
      <c r="U164" s="1800"/>
      <c r="V164" s="1802"/>
      <c r="W164" s="228"/>
      <c r="X164" s="416"/>
      <c r="Y164" s="415"/>
      <c r="Z164" s="415"/>
      <c r="AA164" s="807"/>
      <c r="AB164" s="808"/>
      <c r="AC164" s="807"/>
      <c r="AD164" s="808"/>
      <c r="AE164" s="807"/>
      <c r="AF164" s="808"/>
      <c r="AG164" s="807"/>
      <c r="AH164" s="808"/>
      <c r="AI164" s="807"/>
      <c r="AJ164" s="808"/>
      <c r="AK164" s="323">
        <f t="shared" si="677"/>
        <v>0</v>
      </c>
      <c r="AL164" s="315"/>
      <c r="AM164" s="316"/>
      <c r="AN164" s="809"/>
      <c r="AO164" s="810"/>
      <c r="AP164" s="813"/>
      <c r="AQ164" s="814"/>
      <c r="AR164" s="809"/>
      <c r="AS164" s="810"/>
      <c r="AT164" s="420"/>
      <c r="AU164" s="408"/>
      <c r="AV164" s="426"/>
      <c r="AW164" s="427"/>
      <c r="AX164" s="428"/>
      <c r="AY164" s="230"/>
      <c r="AZ164" s="879"/>
      <c r="BA164" s="837"/>
      <c r="BB164" s="834"/>
      <c r="BC164" s="837"/>
      <c r="BD164" s="840"/>
      <c r="BE164" s="843"/>
      <c r="BG164" s="490"/>
      <c r="BH164" s="312">
        <v>0.4</v>
      </c>
      <c r="BI164" s="239" t="str">
        <f t="shared" ref="BI164" si="700">IF(ISERROR(IF(V161="R.INHERENTE
2","R. INHERENTE",(IF(BD161="R.RESIDUAL
2","R. RESIDUAL"," ")))),"",(IF(V161="R.INHERENTE
2","R. INHERENTE",(IF(BD161="R.RESIDUAL
2","R. RESIDUAL"," ")))))</f>
        <v xml:space="preserve"> </v>
      </c>
      <c r="BJ164" s="236" t="str">
        <f t="shared" ref="BJ164" si="701">IF(ISERROR(IF(V161="R.INHERENTE
7","R. INHERENTE",(IF(BD161="R.RESIDUAL
7","R. RESIDUAL"," ")))),"",(IF(V161="R.INHERENTE
7","R. INHERENTE",(IF(BD161="R.RESIDUAL
7","R. RESIDUAL"," ")))))</f>
        <v>R. INHERENTE</v>
      </c>
      <c r="BK164" s="236" t="str">
        <f t="shared" ref="BK164" si="702">IF(ISERROR(IF(V161="R.INHERENTE
12","R. INHERENTE",(IF(BD161="R.RESIDUAL
12","R. RESIDUAL"," ")))),"",(IF(V161="R.INHERENTE
12","R. INHERENTE",(IF(BD161="R.RESIDUAL
12","R. RESIDUAL"," ")))))</f>
        <v xml:space="preserve"> </v>
      </c>
      <c r="BL164" s="237" t="str">
        <f t="shared" ref="BL164" si="703">IF(ISERROR(IF(V161="R.INHERENTE
17","R. INHERENTE",(IF(BD161="R.RESIDUAL
17","R. RESIDUAL"," ")))),"",(IF(V161="R.INHERENTE
17","R. INHERENTE",(IF(BD161="R.RESIDUAL
17","R. RESIDUAL"," ")))))</f>
        <v xml:space="preserve"> </v>
      </c>
      <c r="BM164" s="238" t="str">
        <f t="shared" ref="BM164" si="704">IF(ISERROR(IF(V161="R.INHERENTE
22","R. INHERENTE",(IF(BD161="R.RESIDUAL
22","R. RESIDUAL"," ")))),"",(IF(V161="R.INHERENTE
22","R. INHERENTE",(IF(BD161="R.RESIDUAL
22","R. RESIDUAL"," ")))))</f>
        <v xml:space="preserve"> </v>
      </c>
      <c r="BN164" s="234"/>
      <c r="BO164" s="968"/>
      <c r="BP164" s="855"/>
      <c r="BQ164" s="887"/>
      <c r="BR164" s="887"/>
      <c r="BS164" s="859"/>
      <c r="BT164" s="862"/>
      <c r="BU164" s="309"/>
      <c r="BV164" s="959"/>
      <c r="BW164" s="962"/>
      <c r="BX164" s="965"/>
      <c r="BY164" s="229"/>
      <c r="BZ164" s="816"/>
      <c r="CA164" s="819"/>
      <c r="CB164" s="822"/>
      <c r="CC164" s="819"/>
      <c r="CD164" s="793"/>
      <c r="CE164" s="793"/>
      <c r="CF164" s="793"/>
      <c r="CG164" s="793"/>
      <c r="CH164" s="793"/>
      <c r="CI164" s="793"/>
      <c r="CJ164" s="793"/>
      <c r="CK164" s="793"/>
      <c r="CL164" s="793"/>
      <c r="CM164" s="793"/>
      <c r="CN164" s="793"/>
      <c r="CO164" s="793"/>
      <c r="CP164" s="793"/>
      <c r="CQ164" s="793"/>
      <c r="CR164" s="793"/>
      <c r="CS164" s="793"/>
      <c r="CT164" s="796"/>
      <c r="CU164" s="248"/>
      <c r="CV164" s="816"/>
      <c r="CW164" s="819"/>
      <c r="CX164" s="822"/>
      <c r="CY164" s="819"/>
      <c r="CZ164" s="826"/>
      <c r="DA164" s="827"/>
      <c r="DB164" s="826"/>
      <c r="DC164" s="827"/>
      <c r="DD164" s="790"/>
      <c r="DE164" s="790"/>
      <c r="DF164" s="790"/>
      <c r="DG164" s="793"/>
      <c r="DH164" s="790"/>
      <c r="DI164" s="790"/>
      <c r="DJ164" s="790"/>
      <c r="DK164" s="793"/>
      <c r="DL164" s="790"/>
      <c r="DM164" s="790"/>
      <c r="DN164" s="790"/>
      <c r="DO164" s="793"/>
      <c r="DP164" s="790"/>
      <c r="DQ164" s="790"/>
      <c r="DR164" s="790"/>
      <c r="DS164" s="790"/>
      <c r="DT164" s="796"/>
      <c r="DU164" s="245"/>
      <c r="DV164" s="799"/>
      <c r="DW164" s="802"/>
      <c r="DX164" s="799"/>
      <c r="DY164" s="805"/>
    </row>
    <row r="165" spans="2:129" ht="48.75" customHeight="1" thickBot="1">
      <c r="B165" s="947"/>
      <c r="C165" s="925"/>
      <c r="D165" s="928"/>
      <c r="E165" s="1805"/>
      <c r="F165" s="932"/>
      <c r="G165" s="1805"/>
      <c r="H165" s="1805"/>
      <c r="I165" s="1805"/>
      <c r="J165" s="411"/>
      <c r="K165" s="910"/>
      <c r="L165" s="1806"/>
      <c r="M165" s="919"/>
      <c r="N165" s="1805"/>
      <c r="O165" s="1807"/>
      <c r="P165" s="228"/>
      <c r="Q165" s="1808"/>
      <c r="R165" s="1805"/>
      <c r="S165" s="1805"/>
      <c r="T165" s="1805"/>
      <c r="U165" s="1805"/>
      <c r="V165" s="1807"/>
      <c r="W165" s="228"/>
      <c r="X165" s="417"/>
      <c r="Y165" s="418"/>
      <c r="Z165" s="418"/>
      <c r="AA165" s="848"/>
      <c r="AB165" s="849"/>
      <c r="AC165" s="848"/>
      <c r="AD165" s="849"/>
      <c r="AE165" s="848"/>
      <c r="AF165" s="849"/>
      <c r="AG165" s="848"/>
      <c r="AH165" s="849"/>
      <c r="AI165" s="848"/>
      <c r="AJ165" s="849"/>
      <c r="AK165" s="324">
        <f t="shared" si="677"/>
        <v>0</v>
      </c>
      <c r="AL165" s="317"/>
      <c r="AM165" s="318"/>
      <c r="AN165" s="850"/>
      <c r="AO165" s="851"/>
      <c r="AP165" s="852"/>
      <c r="AQ165" s="853"/>
      <c r="AR165" s="850"/>
      <c r="AS165" s="851"/>
      <c r="AT165" s="421"/>
      <c r="AU165" s="422"/>
      <c r="AV165" s="429"/>
      <c r="AW165" s="430"/>
      <c r="AX165" s="431"/>
      <c r="AY165" s="230"/>
      <c r="AZ165" s="880"/>
      <c r="BA165" s="838"/>
      <c r="BB165" s="835"/>
      <c r="BC165" s="838"/>
      <c r="BD165" s="841"/>
      <c r="BE165" s="844"/>
      <c r="BG165" s="490"/>
      <c r="BH165" s="313">
        <v>0.2</v>
      </c>
      <c r="BI165" s="240" t="str">
        <f t="shared" ref="BI165" si="705">IF(ISERROR(IF(V161="R.INHERENTE
1","R. INHERENTE",(IF(BD161="R.RESIDUAL
1","R. RESIDUAL"," ")))),"",(IF(V161="R.INHERENTE
1","R. INHERENTE",(IF(BD161="R.RESIDUAL
1","R. RESIDUAL"," ")))))</f>
        <v xml:space="preserve"> </v>
      </c>
      <c r="BJ165" s="241" t="str">
        <f t="shared" ref="BJ165" si="706">IF(ISERROR(IF(V161="R.INHERENTE
6","R. INHERENTE",(IF(BD161="R.RESIDUAL
6","R. RESIDUAL"," ")))),"",(IF(V161="R.INHERENTE
6","R. INHERENTE",(IF(BD161="R.RESIDUAL
6","R. RESIDUAL"," ")))))</f>
        <v>R. RESIDUAL</v>
      </c>
      <c r="BK165" s="242" t="str">
        <f t="shared" ref="BK165" si="707">IF(ISERROR(IF(V161="R.INHERENTE
11","R. INHERENTE",(IF(BD161="R.RESIDUAL
11","R. RESIDUAL"," ")))),"",(IF(V161="R.INHERENTE
11","R. INHERENTE",(IF(BD161="R.RESIDUAL
11","R. RESIDUAL"," ")))))</f>
        <v xml:space="preserve"> </v>
      </c>
      <c r="BL165" s="243" t="str">
        <f t="shared" ref="BL165" si="708">IF(ISERROR(IF(V161="R.INHERENTE
16","R. INHERENTE",(IF(BD161="R.RESIDUAL
16","R. RESIDUAL"," ")))),"",(IF(V161="R.INHERENTE
16","R. INHERENTE",(IF(BD161="R.RESIDUAL
16","R. RESIDUAL"," ")))))</f>
        <v xml:space="preserve"> </v>
      </c>
      <c r="BM165" s="244" t="str">
        <f t="shared" ref="BM165" si="709">IF(ISERROR(IF(V161="R.INHERENTE
21","R. INHERENTE",(IF(BD161="R.RESIDUAL
21","R. RESIDUAL"," ")))),"",(IF(V161="R.INHERENTE
21","R. INHERENTE",(IF(BD161="R.RESIDUAL
21","R. RESIDUAL"," ")))))</f>
        <v xml:space="preserve"> </v>
      </c>
      <c r="BN165" s="234"/>
      <c r="BO165" s="969"/>
      <c r="BP165" s="856"/>
      <c r="BQ165" s="888"/>
      <c r="BR165" s="888"/>
      <c r="BS165" s="860"/>
      <c r="BT165" s="863"/>
      <c r="BU165" s="309"/>
      <c r="BV165" s="960"/>
      <c r="BW165" s="963"/>
      <c r="BX165" s="966"/>
      <c r="BY165" s="229"/>
      <c r="BZ165" s="817"/>
      <c r="CA165" s="820"/>
      <c r="CB165" s="823"/>
      <c r="CC165" s="820"/>
      <c r="CD165" s="794"/>
      <c r="CE165" s="794"/>
      <c r="CF165" s="794"/>
      <c r="CG165" s="794"/>
      <c r="CH165" s="794"/>
      <c r="CI165" s="794"/>
      <c r="CJ165" s="794"/>
      <c r="CK165" s="794"/>
      <c r="CL165" s="794"/>
      <c r="CM165" s="794"/>
      <c r="CN165" s="794"/>
      <c r="CO165" s="794"/>
      <c r="CP165" s="794"/>
      <c r="CQ165" s="794"/>
      <c r="CR165" s="794"/>
      <c r="CS165" s="794"/>
      <c r="CT165" s="797"/>
      <c r="CU165" s="248"/>
      <c r="CV165" s="817"/>
      <c r="CW165" s="820"/>
      <c r="CX165" s="823"/>
      <c r="CY165" s="820"/>
      <c r="CZ165" s="828"/>
      <c r="DA165" s="829"/>
      <c r="DB165" s="828"/>
      <c r="DC165" s="829"/>
      <c r="DD165" s="791"/>
      <c r="DE165" s="791"/>
      <c r="DF165" s="791"/>
      <c r="DG165" s="794"/>
      <c r="DH165" s="791"/>
      <c r="DI165" s="791"/>
      <c r="DJ165" s="791"/>
      <c r="DK165" s="794"/>
      <c r="DL165" s="791"/>
      <c r="DM165" s="791"/>
      <c r="DN165" s="791"/>
      <c r="DO165" s="794"/>
      <c r="DP165" s="791"/>
      <c r="DQ165" s="791"/>
      <c r="DR165" s="791"/>
      <c r="DS165" s="791"/>
      <c r="DT165" s="797"/>
      <c r="DU165" s="245"/>
      <c r="DV165" s="800"/>
      <c r="DW165" s="803"/>
      <c r="DX165" s="800"/>
      <c r="DY165" s="806"/>
    </row>
    <row r="166" spans="2:129" ht="18" customHeight="1" thickBot="1">
      <c r="BI166" s="321">
        <v>0.2</v>
      </c>
      <c r="BJ166" s="322">
        <v>0.4</v>
      </c>
      <c r="BK166" s="322">
        <v>0.60000000000000009</v>
      </c>
      <c r="BL166" s="322">
        <v>0.8</v>
      </c>
      <c r="BM166" s="322">
        <v>1</v>
      </c>
    </row>
    <row r="167" spans="2:129" ht="48.75" customHeight="1">
      <c r="B167" s="945" t="s">
        <v>584</v>
      </c>
      <c r="C167" s="923">
        <v>26</v>
      </c>
      <c r="D167" s="926" t="s">
        <v>1024</v>
      </c>
      <c r="E167" s="929" t="s">
        <v>1025</v>
      </c>
      <c r="F167" s="930" t="s">
        <v>587</v>
      </c>
      <c r="G167" s="907" t="s">
        <v>588</v>
      </c>
      <c r="H167" s="948" t="s">
        <v>781</v>
      </c>
      <c r="I167" s="949" t="s">
        <v>1042</v>
      </c>
      <c r="J167" s="409" t="s">
        <v>1043</v>
      </c>
      <c r="K167" s="908" t="s">
        <v>1044</v>
      </c>
      <c r="L167" s="950" t="str">
        <f>IF(H167="","",(CONCATENATE("Posibilidad de afectación ",H167," ",I167," ",J167," ",J168," ",J169," ",J170," ",J171)))</f>
        <v xml:space="preserve">Posibilidad de afectación reputacional y económica por incumplimiento de las Buenas Prácticas Clínicas,  debido a la falta de certificación de la Institución y mantenimiento de las Buenas Prácticas Clínicas del INVIMA.      </v>
      </c>
      <c r="M167" s="917" t="s">
        <v>593</v>
      </c>
      <c r="N167" s="951" t="s">
        <v>594</v>
      </c>
      <c r="O167" s="864" t="s">
        <v>595</v>
      </c>
      <c r="P167" s="228"/>
      <c r="Q167" s="865" t="s">
        <v>654</v>
      </c>
      <c r="R167" s="866">
        <f>IF(ISERROR(VLOOKUP($Q167,Listas!$E$20:$F$24,2,FALSE)),"",(VLOOKUP($Q167,Listas!$E$20:$F$24,2,FALSE)))</f>
        <v>0.6</v>
      </c>
      <c r="S167" s="867" t="str">
        <f>IF(ISERROR(VLOOKUP($R167,Listas!$E$3:$F$7,2,FALSE)),"",(VLOOKUP($R167,Listas!$E$3:$F$7,2,FALSE)))</f>
        <v>MEDIA</v>
      </c>
      <c r="T167" s="868" t="s">
        <v>847</v>
      </c>
      <c r="U167" s="867">
        <f>IF(ISERROR(VLOOKUP($T167,Listas!$E$28:$F$35,2,FALSE)),"",(VLOOKUP($T167,Listas!$E$28:$F$35,2,FALSE)))</f>
        <v>0.6</v>
      </c>
      <c r="V167" s="869" t="str">
        <f t="shared" ref="V167" si="710">IF(R167="","",(CONCATENATE("R.INHERENTE
",(IF(AND($R167=0.2,$U167=0.2),1,(IF(AND($R167=0.2,$U167=0.4),6,(IF(AND($R167=0.2,$U167=0.6),11,(IF(AND($R167=0.2,$U167=0.8),16,(IF(AND($R167=0.2,$U167=1),21,(IF(AND($R167=0.4,$U167=0.2),2,(IF(AND($R167=0.4,$U167=0.4),7,(IF(AND($R167=0.4,$U167=0.6),12,(IF(AND($R167=0.4,$U167=0.8),17,(IF(AND($R167=0.4,$U167=1),22,(IF(AND($R167=0.6,$U167=0.2),3,(IF(AND($R167=0.6,$U167=0.4),8,(IF(AND($R167=0.6,$U167=0.6),13,(IF(AND($R167=0.6,$U167=0.8),18,(IF(AND($R167=0.6,$U167=1),23,(IF(AND($R167=0.8,$U167=0.2),4,(IF(AND($R167=0.8,$U167=0.4),9,(IF(AND($R167=0.8,$U167=0.6),14,(IF(AND($R167=0.8,$U167=0.8),19,(IF(AND($R167=0.8,$U167=1),24,(IF(AND($R167=1,$U167=0.2),5,(IF(AND($R167=1,$U167=0.4),10,(IF(AND($R167=1,$U167=0.6),15,(IF(AND($R167=1,$U167=0.8),20,(IF(AND($R167=1,$U167=1),25,"")))))))))))))))))))))))))))))))))))))))))))))))))))))</f>
        <v>R.INHERENTE
13</v>
      </c>
      <c r="W167" s="228">
        <f>+VLOOKUP($V167,Listas!$D$112:$E$136,2,FALSE)</f>
        <v>13</v>
      </c>
      <c r="X167" s="412" t="s">
        <v>1045</v>
      </c>
      <c r="Y167" s="413" t="s">
        <v>599</v>
      </c>
      <c r="Z167" s="413"/>
      <c r="AA167" s="870">
        <v>25</v>
      </c>
      <c r="AB167" s="871"/>
      <c r="AC167" s="870"/>
      <c r="AD167" s="871"/>
      <c r="AE167" s="870"/>
      <c r="AF167" s="871"/>
      <c r="AG167" s="870"/>
      <c r="AH167" s="871"/>
      <c r="AI167" s="870">
        <v>15</v>
      </c>
      <c r="AJ167" s="871"/>
      <c r="AK167" s="340">
        <f t="shared" ref="AK167:AK171" si="711">AA167+AC167+AE167+AG167+AI167</f>
        <v>40</v>
      </c>
      <c r="AL167" s="319">
        <v>0.36</v>
      </c>
      <c r="AM167" s="320"/>
      <c r="AN167" s="906" t="s">
        <v>563</v>
      </c>
      <c r="AO167" s="906"/>
      <c r="AP167" s="907" t="s">
        <v>600</v>
      </c>
      <c r="AQ167" s="907"/>
      <c r="AR167" s="906" t="s">
        <v>562</v>
      </c>
      <c r="AS167" s="906"/>
      <c r="AT167" s="419" t="s">
        <v>1046</v>
      </c>
      <c r="AU167" s="407" t="s">
        <v>602</v>
      </c>
      <c r="AV167" s="423" t="s">
        <v>1047</v>
      </c>
      <c r="AW167" s="424" t="s">
        <v>1048</v>
      </c>
      <c r="AX167" s="425" t="s">
        <v>1049</v>
      </c>
      <c r="AY167" s="247">
        <f t="shared" ref="AY167" si="712">+(IF(AND($AZ167&gt;0,$AZ167&lt;=0.2),0.2,(IF(AND($AZ167&gt;0.2,$AZ167&lt;=0.4),0.4,(IF(AND($AZ167&gt;0.4,$AZ167&lt;=0.6),0.6,(IF(AND($AZ167&gt;0.6,$AZ167&lt;=0.8),0.8,(IF($AZ167&gt;0.8,1,""))))))))))</f>
        <v>0.4</v>
      </c>
      <c r="AZ167" s="878">
        <f t="shared" ref="AZ167" si="713">+MIN(AL167:AL171)</f>
        <v>0.36</v>
      </c>
      <c r="BA167" s="836" t="str">
        <f t="shared" ref="BA167" si="714">+(IF($AY167=0.2,"MUY BAJA",(IF($AY167=0.4,"BAJA",(IF($AY167=0.6,"MEDIA",(IF($AY167=0.8,"ALTA",(IF($AY167=1,"MUY ALTA",""))))))))))</f>
        <v>BAJA</v>
      </c>
      <c r="BB167" s="833">
        <f t="shared" ref="BB167" si="715">+MIN(AM167:AM171)</f>
        <v>0.36</v>
      </c>
      <c r="BC167" s="836" t="str">
        <f t="shared" ref="BC167" si="716">+(IF($BF167=0.2,"MUY BAJA",(IF($BF167=0.4,"BAJA",(IF($BF167=0.6,"MEDIA",(IF($BF167=0.8,"ALTA",(IF($BF167=1,"MUY ALTA",""))))))))))</f>
        <v>BAJA</v>
      </c>
      <c r="BD167" s="839" t="str">
        <f t="shared" ref="BD167" si="717">IF($AY167="","",(CONCATENATE("R.RESIDUAL
",(IF(AND($AY167=0.2,$BF167=0.2),1,(IF(AND($AY167=0.2,$BF167=0.4),6,(IF(AND($AY167=0.2,$BF167=0.6),11,(IF(AND($AY167=0.2,$BF167=0.8),16,(IF(AND($AY167=0.2,$BF167=1),21,(IF(AND($AY167=0.4,$BF167=0.2),2,(IF(AND($AY167=0.4,$BF167=0.4),7,(IF(AND($AY167=0.4,$BF167=0.6),12,(IF(AND($AY167=0.4,$BF167=0.8),17,(IF(AND($AY167=0.4,$BF167=1),22,(IF(AND($AY167=0.6,$BF167=0.2),3,(IF(AND($AY167=0.6,$BF167=0.4),8,(IF(AND($AY167=0.6,$BF167=0.6),13,(IF(AND($AY167=0.6,$BF167=0.8),18,(IF(AND($AY167=0.6,$BF167=1),23,(IF(AND($AY167=0.8,$BF167=0.2),4,(IF(AND($AY167=0.8,$BF167=0.4),9,(IF(AND($AY167=0.8,$BF167=0.6),14,(IF(AND($AY167=0.8,$BF167=0.8),19,(IF(AND($AY167=0.8,$BF167=1),24,(IF(AND($AY167=1,$BF167=0.2),5,(IF(AND($AY167=1,$BF167=0.4),10,(IF(AND($AY167=1,$BF167=0.6),15,(IF(AND($AY167=1,$BF167=0.8),20,(IF(AND($AY167=1,$BF167=1),25,"")))))))))))))))))))))))))))))))))))))))))))))))))))))</f>
        <v>R.RESIDUAL
7</v>
      </c>
      <c r="BE167" s="842" t="s">
        <v>834</v>
      </c>
      <c r="BF167" s="247">
        <f t="shared" ref="BF167" si="718">+(IF(AND($BB167&gt;0,$BB167&lt;=0.2),0.2,(IF(AND($BB167&gt;0.2,$BB167&lt;=0.4),0.4,(IF(AND($BB167&gt;0.4,$BB167&lt;=0.6),0.6,(IF(AND($BB167&gt;0.6,$BB167&lt;=0.8),0.8,(IF($BB167&gt;0.8,1,""))))))))))</f>
        <v>0.4</v>
      </c>
      <c r="BG167" s="230">
        <f>+VLOOKUP($BD167,Listas!$F$112:$G$136,2,FALSE)</f>
        <v>7</v>
      </c>
      <c r="BH167" s="312">
        <v>1</v>
      </c>
      <c r="BI167" s="231" t="str">
        <f t="shared" ref="BI167" si="719">IF(ISERROR(IF(V167="R.INHERENTE
5","R. INHERENTE",(IF(BD167="R.RESIDUAL
5","R. RESIDUAL"," ")))),"",(IF(V167="R.INHERENTE
5","R. INHERENTE",(IF(BD167="R.RESIDUAL
5","R. RESIDUAL"," ")))))</f>
        <v xml:space="preserve"> </v>
      </c>
      <c r="BJ167" s="232" t="str">
        <f t="shared" ref="BJ167" si="720">IF(ISERROR(IF(V167="R.INHERENTE
10","R. INHERENTE",(IF(BD167="R.RESIDUAL
10","R. RESIDUAL"," ")))),"",(IF(V167="R.INHERENTE
10","R. INHERENTE",(IF(BD167="R.RESIDUAL
10","R. RESIDUAL"," ")))))</f>
        <v xml:space="preserve"> </v>
      </c>
      <c r="BK167" s="232" t="str">
        <f t="shared" ref="BK167" si="721">IF(ISERROR(IF(V167="R.INHERENTE
15","R. INHERENTE",(IF(BD167="R.RESIDUAL
15","R. RESIDUAL"," ")))),"",(IF(V167="R.INHERENTE
15","R. INHERENTE",(IF(BD167="R.RESIDUAL
15","R. RESIDUAL"," ")))))</f>
        <v xml:space="preserve"> </v>
      </c>
      <c r="BL167" s="232" t="str">
        <f t="shared" ref="BL167" si="722">IF(ISERROR(IF(V167="R.INHERENTE
20","R. INHERENTE",(IF(BD167="R.RESIDUAL
20","R. RESIDUAL"," ")))),"",(IF(V167="R.INHERENTE
20","R. INHERENTE",(IF(BD167="R.RESIDUAL
20","R. RESIDUAL"," ")))))</f>
        <v xml:space="preserve"> </v>
      </c>
      <c r="BM167" s="233" t="str">
        <f t="shared" ref="BM167" si="723">IF(ISERROR(IF(V167="R.INHERENTE
25","R. INHERENTE",(IF(BD167="R.RESIDUAL
25","R. RESIDUAL"," ")))),"",(IF(V167="R.INHERENTE
25","R. INHERENTE",(IF(BD167="R.RESIDUAL
25","R. RESIDUAL"," ")))))</f>
        <v xml:space="preserve"> </v>
      </c>
      <c r="BN167" s="234"/>
      <c r="BO167" s="967" t="s">
        <v>835</v>
      </c>
      <c r="BP167" s="854" t="s">
        <v>835</v>
      </c>
      <c r="BQ167" s="886">
        <v>46023</v>
      </c>
      <c r="BR167" s="886">
        <v>46357</v>
      </c>
      <c r="BS167" s="858" t="s">
        <v>835</v>
      </c>
      <c r="BT167" s="861"/>
      <c r="BU167" s="309"/>
      <c r="BV167" s="958" t="s">
        <v>1050</v>
      </c>
      <c r="BW167" s="961" t="s">
        <v>1048</v>
      </c>
      <c r="BX167" s="964" t="s">
        <v>1051</v>
      </c>
      <c r="BY167" s="229"/>
      <c r="BZ167" s="815" t="s">
        <v>614</v>
      </c>
      <c r="CA167" s="818" t="s">
        <v>615</v>
      </c>
      <c r="CB167" s="821" t="s">
        <v>616</v>
      </c>
      <c r="CC167" s="818" t="s">
        <v>617</v>
      </c>
      <c r="CD167" s="792"/>
      <c r="CE167" s="792"/>
      <c r="CF167" s="792"/>
      <c r="CG167" s="792"/>
      <c r="CH167" s="792"/>
      <c r="CI167" s="792"/>
      <c r="CJ167" s="792"/>
      <c r="CK167" s="792"/>
      <c r="CL167" s="792"/>
      <c r="CM167" s="792"/>
      <c r="CN167" s="792"/>
      <c r="CO167" s="792"/>
      <c r="CP167" s="792"/>
      <c r="CQ167" s="792"/>
      <c r="CR167" s="792"/>
      <c r="CS167" s="792"/>
      <c r="CT167" s="795" t="s">
        <v>618</v>
      </c>
      <c r="CU167" s="248"/>
      <c r="CV167" s="815" t="s">
        <v>614</v>
      </c>
      <c r="CW167" s="818" t="s">
        <v>615</v>
      </c>
      <c r="CX167" s="821" t="s">
        <v>616</v>
      </c>
      <c r="CY167" s="818" t="s">
        <v>617</v>
      </c>
      <c r="CZ167" s="824"/>
      <c r="DA167" s="825"/>
      <c r="DB167" s="824"/>
      <c r="DC167" s="825"/>
      <c r="DD167" s="789"/>
      <c r="DE167" s="789"/>
      <c r="DF167" s="789"/>
      <c r="DG167" s="792"/>
      <c r="DH167" s="789"/>
      <c r="DI167" s="789"/>
      <c r="DJ167" s="789"/>
      <c r="DK167" s="792"/>
      <c r="DL167" s="789"/>
      <c r="DM167" s="789"/>
      <c r="DN167" s="789"/>
      <c r="DO167" s="792"/>
      <c r="DP167" s="789"/>
      <c r="DQ167" s="789"/>
      <c r="DR167" s="789"/>
      <c r="DS167" s="789"/>
      <c r="DT167" s="795" t="s">
        <v>619</v>
      </c>
      <c r="DU167" s="245"/>
      <c r="DV167" s="798"/>
      <c r="DW167" s="801"/>
      <c r="DX167" s="798"/>
      <c r="DY167" s="804"/>
    </row>
    <row r="168" spans="2:129" ht="48.75" customHeight="1">
      <c r="B168" s="946"/>
      <c r="C168" s="924"/>
      <c r="D168" s="927"/>
      <c r="E168" s="1800"/>
      <c r="F168" s="931"/>
      <c r="G168" s="1800"/>
      <c r="H168" s="1800"/>
      <c r="I168" s="1800"/>
      <c r="J168" s="410"/>
      <c r="K168" s="909"/>
      <c r="L168" s="1801"/>
      <c r="M168" s="918"/>
      <c r="N168" s="1800"/>
      <c r="O168" s="1802"/>
      <c r="P168" s="228"/>
      <c r="Q168" s="1803"/>
      <c r="R168" s="1800"/>
      <c r="S168" s="1800"/>
      <c r="T168" s="1800"/>
      <c r="U168" s="1800"/>
      <c r="V168" s="1802"/>
      <c r="W168" s="228"/>
      <c r="X168" s="414"/>
      <c r="Y168" s="415"/>
      <c r="Z168" s="415"/>
      <c r="AA168" s="807"/>
      <c r="AB168" s="808"/>
      <c r="AC168" s="807"/>
      <c r="AD168" s="808"/>
      <c r="AE168" s="807"/>
      <c r="AF168" s="808"/>
      <c r="AG168" s="807"/>
      <c r="AH168" s="808"/>
      <c r="AI168" s="807"/>
      <c r="AJ168" s="808"/>
      <c r="AK168" s="323">
        <f t="shared" si="711"/>
        <v>0</v>
      </c>
      <c r="AL168" s="315"/>
      <c r="AM168" s="316"/>
      <c r="AN168" s="809" t="s">
        <v>563</v>
      </c>
      <c r="AO168" s="810"/>
      <c r="AP168" s="813" t="s">
        <v>600</v>
      </c>
      <c r="AQ168" s="814"/>
      <c r="AR168" s="809" t="s">
        <v>562</v>
      </c>
      <c r="AS168" s="810"/>
      <c r="AT168" s="420"/>
      <c r="AU168" s="408"/>
      <c r="AV168" s="426"/>
      <c r="AW168" s="427"/>
      <c r="AX168" s="428"/>
      <c r="AY168" s="230"/>
      <c r="AZ168" s="879"/>
      <c r="BA168" s="837"/>
      <c r="BB168" s="834"/>
      <c r="BC168" s="837"/>
      <c r="BD168" s="840"/>
      <c r="BE168" s="843"/>
      <c r="BG168" s="490"/>
      <c r="BH168" s="312">
        <v>0.8</v>
      </c>
      <c r="BI168" s="235" t="str">
        <f t="shared" ref="BI168" si="724">IF(ISERROR(IF(V167="R.INHERENTE
4","R. INHERENTE",(IF(BD167="R.RESIDUAL
4","R. RESIDUAL"," ")))),"",(IF(V167="R.INHERENTE
4","R. INHERENTE",(IF(BD167="R.RESIDUAL
4","R. RESIDUAL"," ")))))</f>
        <v xml:space="preserve"> </v>
      </c>
      <c r="BJ168" s="236" t="str">
        <f t="shared" ref="BJ168" si="725">IF(ISERROR(IF(V167="R.INHERENTE
9","R. INHERENTE",(IF(BD167="R.RESIDUAL
9","R. RESIDUAL"," ")))),"",(IF(V167="R.INHERENTE
9","R. INHERENTE",(IF(BD167="R.RESIDUAL
9","R. RESIDUAL"," ")))))</f>
        <v xml:space="preserve"> </v>
      </c>
      <c r="BK168" s="237" t="str">
        <f t="shared" ref="BK168" si="726">IF(ISERROR(IF(V167="R.INHERENTE
14","R. INHERENTE",(IF(BD167="R.RESIDUAL
14","R. RESIDUAL"," ")))),"",(IF(V167="R.INHERENTE
14","R. INHERENTE",(IF(BD167="R.RESIDUAL
14","R. RESIDUAL"," ")))))</f>
        <v xml:space="preserve"> </v>
      </c>
      <c r="BL168" s="237" t="str">
        <f t="shared" ref="BL168" si="727">IF(ISERROR(IF(V167="R.INHERENTE
19","R. INHERENTE",(IF(BD167="R.RESIDUAL
19","R. RESIDUAL"," ")))),"",(IF(V167="R.INHERENTE
19","R. INHERENTE",(IF(BD167="R.RESIDUAL
19","R. RESIDUAL"," ")))))</f>
        <v xml:space="preserve"> </v>
      </c>
      <c r="BM168" s="238" t="str">
        <f t="shared" ref="BM168" si="728">IF(ISERROR(IF(V167="R.INHERENTE
24","R. INHERENTE",(IF(BD167="R.RESIDUAL
24","R. RESIDUAL"," ")))),"",(IF(V167="R.INHERENTE
24","R. INHERENTE",(IF(BD167="R.RESIDUAL
24","R. RESIDUAL"," ")))))</f>
        <v xml:space="preserve"> </v>
      </c>
      <c r="BN168" s="234"/>
      <c r="BO168" s="968"/>
      <c r="BP168" s="855"/>
      <c r="BQ168" s="887"/>
      <c r="BR168" s="887"/>
      <c r="BS168" s="859"/>
      <c r="BT168" s="862"/>
      <c r="BU168" s="309"/>
      <c r="BV168" s="959"/>
      <c r="BW168" s="962"/>
      <c r="BX168" s="965"/>
      <c r="BY168" s="229"/>
      <c r="BZ168" s="816"/>
      <c r="CA168" s="819"/>
      <c r="CB168" s="822"/>
      <c r="CC168" s="819"/>
      <c r="CD168" s="793"/>
      <c r="CE168" s="793"/>
      <c r="CF168" s="793"/>
      <c r="CG168" s="793"/>
      <c r="CH168" s="793"/>
      <c r="CI168" s="793"/>
      <c r="CJ168" s="793"/>
      <c r="CK168" s="793"/>
      <c r="CL168" s="793"/>
      <c r="CM168" s="793"/>
      <c r="CN168" s="793"/>
      <c r="CO168" s="793"/>
      <c r="CP168" s="793"/>
      <c r="CQ168" s="793"/>
      <c r="CR168" s="793"/>
      <c r="CS168" s="793"/>
      <c r="CT168" s="796"/>
      <c r="CU168" s="248"/>
      <c r="CV168" s="816"/>
      <c r="CW168" s="819"/>
      <c r="CX168" s="822"/>
      <c r="CY168" s="819"/>
      <c r="CZ168" s="826"/>
      <c r="DA168" s="827"/>
      <c r="DB168" s="826"/>
      <c r="DC168" s="827"/>
      <c r="DD168" s="790"/>
      <c r="DE168" s="790"/>
      <c r="DF168" s="790"/>
      <c r="DG168" s="793"/>
      <c r="DH168" s="790"/>
      <c r="DI168" s="790"/>
      <c r="DJ168" s="790"/>
      <c r="DK168" s="793"/>
      <c r="DL168" s="790"/>
      <c r="DM168" s="790"/>
      <c r="DN168" s="790"/>
      <c r="DO168" s="793"/>
      <c r="DP168" s="790"/>
      <c r="DQ168" s="790"/>
      <c r="DR168" s="790"/>
      <c r="DS168" s="790"/>
      <c r="DT168" s="796"/>
      <c r="DU168" s="245"/>
      <c r="DV168" s="799"/>
      <c r="DW168" s="802"/>
      <c r="DX168" s="799"/>
      <c r="DY168" s="805"/>
    </row>
    <row r="169" spans="2:129" ht="48.75" customHeight="1">
      <c r="B169" s="946"/>
      <c r="C169" s="924"/>
      <c r="D169" s="927"/>
      <c r="E169" s="1800"/>
      <c r="F169" s="931"/>
      <c r="G169" s="1800"/>
      <c r="H169" s="1800"/>
      <c r="I169" s="1800"/>
      <c r="J169" s="410"/>
      <c r="K169" s="909"/>
      <c r="L169" s="1801"/>
      <c r="M169" s="918"/>
      <c r="N169" s="1800"/>
      <c r="O169" s="1802"/>
      <c r="P169" s="228"/>
      <c r="Q169" s="1803"/>
      <c r="R169" s="1800"/>
      <c r="S169" s="1800"/>
      <c r="T169" s="1800"/>
      <c r="U169" s="1800"/>
      <c r="V169" s="1802"/>
      <c r="W169" s="228"/>
      <c r="X169" s="414"/>
      <c r="Y169" s="415"/>
      <c r="Z169" s="415"/>
      <c r="AA169" s="807"/>
      <c r="AB169" s="808"/>
      <c r="AC169" s="807"/>
      <c r="AD169" s="808"/>
      <c r="AE169" s="807"/>
      <c r="AF169" s="808"/>
      <c r="AG169" s="807"/>
      <c r="AH169" s="808"/>
      <c r="AI169" s="807"/>
      <c r="AJ169" s="808"/>
      <c r="AK169" s="323">
        <f t="shared" si="711"/>
        <v>0</v>
      </c>
      <c r="AL169" s="315"/>
      <c r="AM169" s="316">
        <v>0.36</v>
      </c>
      <c r="AN169" s="809"/>
      <c r="AO169" s="810"/>
      <c r="AP169" s="813"/>
      <c r="AQ169" s="814"/>
      <c r="AR169" s="809"/>
      <c r="AS169" s="810"/>
      <c r="AT169" s="420"/>
      <c r="AU169" s="408"/>
      <c r="AV169" s="426"/>
      <c r="AW169" s="427"/>
      <c r="AX169" s="428"/>
      <c r="AY169" s="230"/>
      <c r="AZ169" s="879"/>
      <c r="BA169" s="837"/>
      <c r="BB169" s="834"/>
      <c r="BC169" s="837"/>
      <c r="BD169" s="840"/>
      <c r="BE169" s="843"/>
      <c r="BG169" s="490"/>
      <c r="BH169" s="312">
        <v>0.60000000000000009</v>
      </c>
      <c r="BI169" s="235" t="str">
        <f t="shared" ref="BI169" si="729">IF(ISERROR(IF(V167="R.INHERENTE
3","R. INHERENTE",(IF(BD167="R.RESIDUAL
3","R. RESIDUAL"," ")))),"",(IF(V167="R.INHERENTE
3","R. INHERENTE",(IF(BD167="R.RESIDUAL
3","R. RESIDUAL"," ")))))</f>
        <v xml:space="preserve"> </v>
      </c>
      <c r="BJ169" s="236" t="str">
        <f t="shared" ref="BJ169" si="730">IF(ISERROR(IF(V167="R.INHERENTE
8","R. INHERENTE",(IF(BD167="R.RESIDUAL
8","R. RESIDUAL"," ")))),"",(IF(V167="R.INHERENTE
8","R. INHERENTE",(IF(BD167="R.RESIDUAL
8","R. RESIDUAL"," ")))))</f>
        <v xml:space="preserve"> </v>
      </c>
      <c r="BK169" s="236" t="str">
        <f t="shared" ref="BK169" si="731">IF(ISERROR(IF(V167="R.INHERENTE
13","R. INHERENTE",(IF(BD167="R.RESIDUAL
13","R. RESIDUAL"," ")))),"",(IF(V167="R.INHERENTE
13","R. INHERENTE",(IF(BD167="R.RESIDUAL
13","R. RESIDUAL"," ")))))</f>
        <v>R. INHERENTE</v>
      </c>
      <c r="BL169" s="237" t="str">
        <f t="shared" ref="BL169" si="732">IF(ISERROR(IF(V167="R.INHERENTE
18","R. INHERENTE",(IF(BD167="R.RESIDUAL
18","R. RESIDUAL"," ")))),"",(IF(V167="R.INHERENTE
18","R. INHERENTE",(IF(BD167="R.RESIDUAL
18","R. RESIDUAL"," ")))))</f>
        <v xml:space="preserve"> </v>
      </c>
      <c r="BM169" s="238" t="str">
        <f t="shared" ref="BM169" si="733">IF(ISERROR(IF(V167="R.INHERENTE
23","R. INHERENTE",(IF(BD167="R.RESIDUAL
23","R. RESIDUAL"," ")))),"",(IF(V167="R.INHERENTE
23","R. INHERENTE",(IF(BD167="R.RESIDUAL
23","R. RESIDUAL"," ")))))</f>
        <v xml:space="preserve"> </v>
      </c>
      <c r="BN169" s="234"/>
      <c r="BO169" s="968"/>
      <c r="BP169" s="855"/>
      <c r="BQ169" s="887"/>
      <c r="BR169" s="887"/>
      <c r="BS169" s="859"/>
      <c r="BT169" s="862"/>
      <c r="BU169" s="309"/>
      <c r="BV169" s="959"/>
      <c r="BW169" s="962" t="s">
        <v>1052</v>
      </c>
      <c r="BX169" s="965"/>
      <c r="BY169" s="229"/>
      <c r="BZ169" s="816"/>
      <c r="CA169" s="819"/>
      <c r="CB169" s="822"/>
      <c r="CC169" s="819"/>
      <c r="CD169" s="793"/>
      <c r="CE169" s="793"/>
      <c r="CF169" s="793"/>
      <c r="CG169" s="793"/>
      <c r="CH169" s="793"/>
      <c r="CI169" s="793"/>
      <c r="CJ169" s="793"/>
      <c r="CK169" s="793"/>
      <c r="CL169" s="793"/>
      <c r="CM169" s="793"/>
      <c r="CN169" s="793"/>
      <c r="CO169" s="793"/>
      <c r="CP169" s="793"/>
      <c r="CQ169" s="793"/>
      <c r="CR169" s="793"/>
      <c r="CS169" s="793"/>
      <c r="CT169" s="796"/>
      <c r="CU169" s="248"/>
      <c r="CV169" s="816"/>
      <c r="CW169" s="819"/>
      <c r="CX169" s="822"/>
      <c r="CY169" s="819"/>
      <c r="CZ169" s="826"/>
      <c r="DA169" s="827"/>
      <c r="DB169" s="826"/>
      <c r="DC169" s="827"/>
      <c r="DD169" s="790"/>
      <c r="DE169" s="790"/>
      <c r="DF169" s="790"/>
      <c r="DG169" s="793"/>
      <c r="DH169" s="790"/>
      <c r="DI169" s="790"/>
      <c r="DJ169" s="790"/>
      <c r="DK169" s="793"/>
      <c r="DL169" s="790"/>
      <c r="DM169" s="790"/>
      <c r="DN169" s="790"/>
      <c r="DO169" s="793"/>
      <c r="DP169" s="790"/>
      <c r="DQ169" s="790"/>
      <c r="DR169" s="790"/>
      <c r="DS169" s="790"/>
      <c r="DT169" s="796"/>
      <c r="DU169" s="245"/>
      <c r="DV169" s="799"/>
      <c r="DW169" s="802"/>
      <c r="DX169" s="799"/>
      <c r="DY169" s="805"/>
    </row>
    <row r="170" spans="2:129" ht="48.75" customHeight="1">
      <c r="B170" s="946"/>
      <c r="C170" s="924"/>
      <c r="D170" s="927"/>
      <c r="E170" s="1800"/>
      <c r="F170" s="931"/>
      <c r="G170" s="1800"/>
      <c r="H170" s="1800"/>
      <c r="I170" s="1800"/>
      <c r="J170" s="410"/>
      <c r="K170" s="909"/>
      <c r="L170" s="1801"/>
      <c r="M170" s="918"/>
      <c r="N170" s="1800"/>
      <c r="O170" s="1802"/>
      <c r="P170" s="228"/>
      <c r="Q170" s="1803"/>
      <c r="R170" s="1800"/>
      <c r="S170" s="1800"/>
      <c r="T170" s="1800"/>
      <c r="U170" s="1800"/>
      <c r="V170" s="1802"/>
      <c r="W170" s="228"/>
      <c r="X170" s="416"/>
      <c r="Y170" s="415"/>
      <c r="Z170" s="415"/>
      <c r="AA170" s="807"/>
      <c r="AB170" s="808"/>
      <c r="AC170" s="807"/>
      <c r="AD170" s="808"/>
      <c r="AE170" s="807"/>
      <c r="AF170" s="808"/>
      <c r="AG170" s="807"/>
      <c r="AH170" s="808"/>
      <c r="AI170" s="807"/>
      <c r="AJ170" s="808"/>
      <c r="AK170" s="323">
        <f t="shared" si="711"/>
        <v>0</v>
      </c>
      <c r="AL170" s="315"/>
      <c r="AM170" s="316"/>
      <c r="AN170" s="809"/>
      <c r="AO170" s="810"/>
      <c r="AP170" s="813"/>
      <c r="AQ170" s="814"/>
      <c r="AR170" s="809"/>
      <c r="AS170" s="810"/>
      <c r="AT170" s="420"/>
      <c r="AU170" s="408"/>
      <c r="AV170" s="426"/>
      <c r="AW170" s="427"/>
      <c r="AX170" s="428"/>
      <c r="AY170" s="230"/>
      <c r="AZ170" s="879"/>
      <c r="BA170" s="837"/>
      <c r="BB170" s="834"/>
      <c r="BC170" s="837"/>
      <c r="BD170" s="840"/>
      <c r="BE170" s="843"/>
      <c r="BG170" s="490"/>
      <c r="BH170" s="312">
        <v>0.4</v>
      </c>
      <c r="BI170" s="239" t="str">
        <f t="shared" ref="BI170" si="734">IF(ISERROR(IF(V167="R.INHERENTE
2","R. INHERENTE",(IF(BD167="R.RESIDUAL
2","R. RESIDUAL"," ")))),"",(IF(V167="R.INHERENTE
2","R. INHERENTE",(IF(BD167="R.RESIDUAL
2","R. RESIDUAL"," ")))))</f>
        <v xml:space="preserve"> </v>
      </c>
      <c r="BJ170" s="236" t="str">
        <f t="shared" ref="BJ170" si="735">IF(ISERROR(IF(V167="R.INHERENTE
7","R. INHERENTE",(IF(BD167="R.RESIDUAL
7","R. RESIDUAL"," ")))),"",(IF(V167="R.INHERENTE
7","R. INHERENTE",(IF(BD167="R.RESIDUAL
7","R. RESIDUAL"," ")))))</f>
        <v>R. RESIDUAL</v>
      </c>
      <c r="BK170" s="236" t="str">
        <f t="shared" ref="BK170" si="736">IF(ISERROR(IF(V167="R.INHERENTE
12","R. INHERENTE",(IF(BD167="R.RESIDUAL
12","R. RESIDUAL"," ")))),"",(IF(V167="R.INHERENTE
12","R. INHERENTE",(IF(BD167="R.RESIDUAL
12","R. RESIDUAL"," ")))))</f>
        <v xml:space="preserve"> </v>
      </c>
      <c r="BL170" s="237" t="str">
        <f t="shared" ref="BL170" si="737">IF(ISERROR(IF(V167="R.INHERENTE
17","R. INHERENTE",(IF(BD167="R.RESIDUAL
17","R. RESIDUAL"," ")))),"",(IF(V167="R.INHERENTE
17","R. INHERENTE",(IF(BD167="R.RESIDUAL
17","R. RESIDUAL"," ")))))</f>
        <v xml:space="preserve"> </v>
      </c>
      <c r="BM170" s="238" t="str">
        <f t="shared" ref="BM170" si="738">IF(ISERROR(IF(V167="R.INHERENTE
22","R. INHERENTE",(IF(BD167="R.RESIDUAL
22","R. RESIDUAL"," ")))),"",(IF(V167="R.INHERENTE
22","R. INHERENTE",(IF(BD167="R.RESIDUAL
22","R. RESIDUAL"," ")))))</f>
        <v xml:space="preserve"> </v>
      </c>
      <c r="BN170" s="234"/>
      <c r="BO170" s="968"/>
      <c r="BP170" s="855"/>
      <c r="BQ170" s="887"/>
      <c r="BR170" s="887"/>
      <c r="BS170" s="859"/>
      <c r="BT170" s="862"/>
      <c r="BU170" s="309"/>
      <c r="BV170" s="959"/>
      <c r="BW170" s="962"/>
      <c r="BX170" s="965"/>
      <c r="BY170" s="229"/>
      <c r="BZ170" s="816"/>
      <c r="CA170" s="819"/>
      <c r="CB170" s="822"/>
      <c r="CC170" s="819"/>
      <c r="CD170" s="793"/>
      <c r="CE170" s="793"/>
      <c r="CF170" s="793"/>
      <c r="CG170" s="793"/>
      <c r="CH170" s="793"/>
      <c r="CI170" s="793"/>
      <c r="CJ170" s="793"/>
      <c r="CK170" s="793"/>
      <c r="CL170" s="793"/>
      <c r="CM170" s="793"/>
      <c r="CN170" s="793"/>
      <c r="CO170" s="793"/>
      <c r="CP170" s="793"/>
      <c r="CQ170" s="793"/>
      <c r="CR170" s="793"/>
      <c r="CS170" s="793"/>
      <c r="CT170" s="796"/>
      <c r="CU170" s="248"/>
      <c r="CV170" s="816"/>
      <c r="CW170" s="819"/>
      <c r="CX170" s="822"/>
      <c r="CY170" s="819"/>
      <c r="CZ170" s="826"/>
      <c r="DA170" s="827"/>
      <c r="DB170" s="826"/>
      <c r="DC170" s="827"/>
      <c r="DD170" s="790"/>
      <c r="DE170" s="790"/>
      <c r="DF170" s="790"/>
      <c r="DG170" s="793"/>
      <c r="DH170" s="790"/>
      <c r="DI170" s="790"/>
      <c r="DJ170" s="790"/>
      <c r="DK170" s="793"/>
      <c r="DL170" s="790"/>
      <c r="DM170" s="790"/>
      <c r="DN170" s="790"/>
      <c r="DO170" s="793"/>
      <c r="DP170" s="790"/>
      <c r="DQ170" s="790"/>
      <c r="DR170" s="790"/>
      <c r="DS170" s="790"/>
      <c r="DT170" s="796"/>
      <c r="DU170" s="245"/>
      <c r="DV170" s="799"/>
      <c r="DW170" s="802"/>
      <c r="DX170" s="799"/>
      <c r="DY170" s="805"/>
    </row>
    <row r="171" spans="2:129" ht="48.75" customHeight="1" thickBot="1">
      <c r="B171" s="947"/>
      <c r="C171" s="925"/>
      <c r="D171" s="928"/>
      <c r="E171" s="1805"/>
      <c r="F171" s="932"/>
      <c r="G171" s="1805"/>
      <c r="H171" s="1805"/>
      <c r="I171" s="1805"/>
      <c r="J171" s="411"/>
      <c r="K171" s="910"/>
      <c r="L171" s="1806"/>
      <c r="M171" s="919"/>
      <c r="N171" s="1805"/>
      <c r="O171" s="1807"/>
      <c r="P171" s="228"/>
      <c r="Q171" s="1808"/>
      <c r="R171" s="1805"/>
      <c r="S171" s="1805"/>
      <c r="T171" s="1805"/>
      <c r="U171" s="1805"/>
      <c r="V171" s="1807"/>
      <c r="W171" s="228"/>
      <c r="X171" s="417"/>
      <c r="Y171" s="418"/>
      <c r="Z171" s="418"/>
      <c r="AA171" s="848"/>
      <c r="AB171" s="849"/>
      <c r="AC171" s="848"/>
      <c r="AD171" s="849"/>
      <c r="AE171" s="848"/>
      <c r="AF171" s="849"/>
      <c r="AG171" s="848"/>
      <c r="AH171" s="849"/>
      <c r="AI171" s="848"/>
      <c r="AJ171" s="849"/>
      <c r="AK171" s="324">
        <f t="shared" si="711"/>
        <v>0</v>
      </c>
      <c r="AL171" s="317"/>
      <c r="AM171" s="318"/>
      <c r="AN171" s="850"/>
      <c r="AO171" s="851"/>
      <c r="AP171" s="852"/>
      <c r="AQ171" s="853"/>
      <c r="AR171" s="850"/>
      <c r="AS171" s="851"/>
      <c r="AT171" s="421"/>
      <c r="AU171" s="422"/>
      <c r="AV171" s="429"/>
      <c r="AW171" s="430"/>
      <c r="AX171" s="431"/>
      <c r="AY171" s="230"/>
      <c r="AZ171" s="880"/>
      <c r="BA171" s="838"/>
      <c r="BB171" s="835"/>
      <c r="BC171" s="838"/>
      <c r="BD171" s="841"/>
      <c r="BE171" s="844"/>
      <c r="BG171" s="490"/>
      <c r="BH171" s="313">
        <v>0.2</v>
      </c>
      <c r="BI171" s="240" t="str">
        <f t="shared" ref="BI171" si="739">IF(ISERROR(IF(V167="R.INHERENTE
1","R. INHERENTE",(IF(BD167="R.RESIDUAL
1","R. RESIDUAL"," ")))),"",(IF(V167="R.INHERENTE
1","R. INHERENTE",(IF(BD167="R.RESIDUAL
1","R. RESIDUAL"," ")))))</f>
        <v xml:space="preserve"> </v>
      </c>
      <c r="BJ171" s="241" t="str">
        <f t="shared" ref="BJ171" si="740">IF(ISERROR(IF(V167="R.INHERENTE
6","R. INHERENTE",(IF(BD167="R.RESIDUAL
6","R. RESIDUAL"," ")))),"",(IF(V167="R.INHERENTE
6","R. INHERENTE",(IF(BD167="R.RESIDUAL
6","R. RESIDUAL"," ")))))</f>
        <v xml:space="preserve"> </v>
      </c>
      <c r="BK171" s="242" t="str">
        <f t="shared" ref="BK171" si="741">IF(ISERROR(IF(V167="R.INHERENTE
11","R. INHERENTE",(IF(BD167="R.RESIDUAL
11","R. RESIDUAL"," ")))),"",(IF(V167="R.INHERENTE
11","R. INHERENTE",(IF(BD167="R.RESIDUAL
11","R. RESIDUAL"," ")))))</f>
        <v xml:space="preserve"> </v>
      </c>
      <c r="BL171" s="243" t="str">
        <f t="shared" ref="BL171" si="742">IF(ISERROR(IF(V167="R.INHERENTE
16","R. INHERENTE",(IF(BD167="R.RESIDUAL
16","R. RESIDUAL"," ")))),"",(IF(V167="R.INHERENTE
16","R. INHERENTE",(IF(BD167="R.RESIDUAL
16","R. RESIDUAL"," ")))))</f>
        <v xml:space="preserve"> </v>
      </c>
      <c r="BM171" s="244" t="str">
        <f t="shared" ref="BM171" si="743">IF(ISERROR(IF(V167="R.INHERENTE
21","R. INHERENTE",(IF(BD167="R.RESIDUAL
21","R. RESIDUAL"," ")))),"",(IF(V167="R.INHERENTE
21","R. INHERENTE",(IF(BD167="R.RESIDUAL
21","R. RESIDUAL"," ")))))</f>
        <v xml:space="preserve"> </v>
      </c>
      <c r="BN171" s="234"/>
      <c r="BO171" s="969"/>
      <c r="BP171" s="856"/>
      <c r="BQ171" s="888"/>
      <c r="BR171" s="888"/>
      <c r="BS171" s="860"/>
      <c r="BT171" s="863"/>
      <c r="BU171" s="309"/>
      <c r="BV171" s="960"/>
      <c r="BW171" s="963"/>
      <c r="BX171" s="966"/>
      <c r="BY171" s="229"/>
      <c r="BZ171" s="817"/>
      <c r="CA171" s="820"/>
      <c r="CB171" s="823"/>
      <c r="CC171" s="820"/>
      <c r="CD171" s="794"/>
      <c r="CE171" s="794"/>
      <c r="CF171" s="794"/>
      <c r="CG171" s="794"/>
      <c r="CH171" s="794"/>
      <c r="CI171" s="794"/>
      <c r="CJ171" s="794"/>
      <c r="CK171" s="794"/>
      <c r="CL171" s="794"/>
      <c r="CM171" s="794"/>
      <c r="CN171" s="794"/>
      <c r="CO171" s="794"/>
      <c r="CP171" s="794"/>
      <c r="CQ171" s="794"/>
      <c r="CR171" s="794"/>
      <c r="CS171" s="794"/>
      <c r="CT171" s="797"/>
      <c r="CU171" s="248"/>
      <c r="CV171" s="817"/>
      <c r="CW171" s="820"/>
      <c r="CX171" s="823"/>
      <c r="CY171" s="820"/>
      <c r="CZ171" s="828"/>
      <c r="DA171" s="829"/>
      <c r="DB171" s="828"/>
      <c r="DC171" s="829"/>
      <c r="DD171" s="791"/>
      <c r="DE171" s="791"/>
      <c r="DF171" s="791"/>
      <c r="DG171" s="794"/>
      <c r="DH171" s="791"/>
      <c r="DI171" s="791"/>
      <c r="DJ171" s="791"/>
      <c r="DK171" s="794"/>
      <c r="DL171" s="791"/>
      <c r="DM171" s="791"/>
      <c r="DN171" s="791"/>
      <c r="DO171" s="794"/>
      <c r="DP171" s="791"/>
      <c r="DQ171" s="791"/>
      <c r="DR171" s="791"/>
      <c r="DS171" s="791"/>
      <c r="DT171" s="797"/>
      <c r="DU171" s="245"/>
      <c r="DV171" s="800"/>
      <c r="DW171" s="803"/>
      <c r="DX171" s="800"/>
      <c r="DY171" s="806"/>
    </row>
    <row r="172" spans="2:129" ht="18" customHeight="1">
      <c r="BI172" s="321">
        <v>0.2</v>
      </c>
      <c r="BJ172" s="322">
        <v>0.4</v>
      </c>
      <c r="BK172" s="322">
        <v>0.60000000000000009</v>
      </c>
      <c r="BL172" s="322">
        <v>0.8</v>
      </c>
      <c r="BM172" s="322">
        <v>1</v>
      </c>
    </row>
    <row r="173" spans="2:129" ht="48.75" customHeight="1">
      <c r="B173" s="945" t="s">
        <v>584</v>
      </c>
      <c r="C173" s="923">
        <v>27</v>
      </c>
      <c r="D173" s="926" t="s">
        <v>1024</v>
      </c>
      <c r="E173" s="929" t="s">
        <v>1025</v>
      </c>
      <c r="F173" s="930" t="s">
        <v>587</v>
      </c>
      <c r="G173" s="907" t="s">
        <v>588</v>
      </c>
      <c r="H173" s="948" t="s">
        <v>673</v>
      </c>
      <c r="I173" s="949" t="s">
        <v>1053</v>
      </c>
      <c r="J173" s="409" t="s">
        <v>1054</v>
      </c>
      <c r="K173" s="908" t="s">
        <v>1055</v>
      </c>
      <c r="L173" s="950" t="str">
        <f>IF(H173="","",(CONCATENATE("Posibilidad de afectación ",H173," ",I173," ",J173," ",J174," ",J175," ",J176," ",J177)))</f>
        <v xml:space="preserve">Posibilidad de afectación reputacional por bajos resultados en el Índice de Innovación Pública, debido a la falta de trabajo articulado entre las áreas de la subred para identificar, registrar y desarrollar iniciativas de innovación, falta de capacitación en innovación y falta de estrategias de divulgación en innovación.   </v>
      </c>
      <c r="M173" s="917" t="s">
        <v>593</v>
      </c>
      <c r="N173" s="951" t="s">
        <v>594</v>
      </c>
      <c r="O173" s="864" t="s">
        <v>595</v>
      </c>
      <c r="P173" s="228"/>
      <c r="Q173" s="865" t="s">
        <v>677</v>
      </c>
      <c r="R173" s="866">
        <f>IF(ISERROR(VLOOKUP($Q173,Listas!$E$20:$F$24,2,FALSE)),"",(VLOOKUP($Q173,Listas!$E$20:$F$24,2,FALSE)))</f>
        <v>0.4</v>
      </c>
      <c r="S173" s="867" t="str">
        <f>IF(ISERROR(VLOOKUP($R173,Listas!$E$3:$F$7,2,FALSE)),"",(VLOOKUP($R173,Listas!$E$3:$F$7,2,FALSE)))</f>
        <v>BAJA</v>
      </c>
      <c r="T173" s="868" t="s">
        <v>847</v>
      </c>
      <c r="U173" s="867">
        <f>IF(ISERROR(VLOOKUP($T173,Listas!$E$28:$F$35,2,FALSE)),"",(VLOOKUP($T173,Listas!$E$28:$F$35,2,FALSE)))</f>
        <v>0.6</v>
      </c>
      <c r="V173" s="869" t="str">
        <f t="shared" ref="V173" si="744">IF(R173="","",(CONCATENATE("R.INHERENTE
",(IF(AND($R173=0.2,$U173=0.2),1,(IF(AND($R173=0.2,$U173=0.4),6,(IF(AND($R173=0.2,$U173=0.6),11,(IF(AND($R173=0.2,$U173=0.8),16,(IF(AND($R173=0.2,$U173=1),21,(IF(AND($R173=0.4,$U173=0.2),2,(IF(AND($R173=0.4,$U173=0.4),7,(IF(AND($R173=0.4,$U173=0.6),12,(IF(AND($R173=0.4,$U173=0.8),17,(IF(AND($R173=0.4,$U173=1),22,(IF(AND($R173=0.6,$U173=0.2),3,(IF(AND($R173=0.6,$U173=0.4),8,(IF(AND($R173=0.6,$U173=0.6),13,(IF(AND($R173=0.6,$U173=0.8),18,(IF(AND($R173=0.6,$U173=1),23,(IF(AND($R173=0.8,$U173=0.2),4,(IF(AND($R173=0.8,$U173=0.4),9,(IF(AND($R173=0.8,$U173=0.6),14,(IF(AND($R173=0.8,$U173=0.8),19,(IF(AND($R173=0.8,$U173=1),24,(IF(AND($R173=1,$U173=0.2),5,(IF(AND($R173=1,$U173=0.4),10,(IF(AND($R173=1,$U173=0.6),15,(IF(AND($R173=1,$U173=0.8),20,(IF(AND($R173=1,$U173=1),25,"")))))))))))))))))))))))))))))))))))))))))))))))))))))</f>
        <v>R.INHERENTE
12</v>
      </c>
      <c r="W173" s="228">
        <f>+VLOOKUP($V173,Listas!$D$112:$E$136,2,FALSE)</f>
        <v>12</v>
      </c>
      <c r="X173" s="412" t="s">
        <v>1056</v>
      </c>
      <c r="Y173" s="413" t="s">
        <v>599</v>
      </c>
      <c r="Z173" s="413"/>
      <c r="AA173" s="870">
        <v>25</v>
      </c>
      <c r="AB173" s="871"/>
      <c r="AC173" s="870"/>
      <c r="AD173" s="871"/>
      <c r="AE173" s="870"/>
      <c r="AF173" s="871"/>
      <c r="AG173" s="870"/>
      <c r="AH173" s="871"/>
      <c r="AI173" s="870">
        <v>15</v>
      </c>
      <c r="AJ173" s="871"/>
      <c r="AK173" s="340">
        <f t="shared" ref="AK173:AK177" si="745">AA173+AC173+AE173+AG173+AI173</f>
        <v>40</v>
      </c>
      <c r="AL173" s="319">
        <v>0.24</v>
      </c>
      <c r="AM173" s="320"/>
      <c r="AN173" s="906" t="s">
        <v>562</v>
      </c>
      <c r="AO173" s="906"/>
      <c r="AP173" s="907" t="s">
        <v>600</v>
      </c>
      <c r="AQ173" s="907"/>
      <c r="AR173" s="906" t="s">
        <v>562</v>
      </c>
      <c r="AS173" s="906"/>
      <c r="AT173" s="419" t="s">
        <v>1057</v>
      </c>
      <c r="AU173" s="407" t="s">
        <v>633</v>
      </c>
      <c r="AV173" s="423" t="s">
        <v>1058</v>
      </c>
      <c r="AW173" s="424" t="s">
        <v>1048</v>
      </c>
      <c r="AX173" s="425" t="s">
        <v>1049</v>
      </c>
      <c r="AY173" s="247">
        <f t="shared" ref="AY173" si="746">+(IF(AND($AZ173&gt;0,$AZ173&lt;=0.2),0.2,(IF(AND($AZ173&gt;0.2,$AZ173&lt;=0.4),0.4,(IF(AND($AZ173&gt;0.4,$AZ173&lt;=0.6),0.6,(IF(AND($AZ173&gt;0.6,$AZ173&lt;=0.8),0.8,(IF($AZ173&gt;0.8,1,""))))))))))</f>
        <v>0.2</v>
      </c>
      <c r="AZ173" s="878">
        <f>+MIN(AL173:AL177)</f>
        <v>8.5999999999999993E-2</v>
      </c>
      <c r="BA173" s="836" t="str">
        <f t="shared" ref="BA173" si="747">+(IF($AY173=0.2,"MUY BAJA",(IF($AY173=0.4,"BAJA",(IF($AY173=0.6,"MEDIA",(IF($AY173=0.8,"ALTA",(IF($AY173=1,"MUY ALTA",""))))))))))</f>
        <v>MUY BAJA</v>
      </c>
      <c r="BB173" s="833">
        <f>+MIN(AM173:AM177)</f>
        <v>0.6</v>
      </c>
      <c r="BC173" s="836" t="str">
        <f t="shared" ref="BC173" si="748">+(IF($BF173=0.2,"MUY BAJA",(IF($BF173=0.4,"BAJA",(IF($BF173=0.6,"MEDIA",(IF($BF173=0.8,"ALTA",(IF($BF173=1,"MUY ALTA",""))))))))))</f>
        <v>MEDIA</v>
      </c>
      <c r="BD173" s="839" t="str">
        <f t="shared" ref="BD173" si="749">IF($AY173="","",(CONCATENATE("R.RESIDUAL
",(IF(AND($AY173=0.2,$BF173=0.2),1,(IF(AND($AY173=0.2,$BF173=0.4),6,(IF(AND($AY173=0.2,$BF173=0.6),11,(IF(AND($AY173=0.2,$BF173=0.8),16,(IF(AND($AY173=0.2,$BF173=1),21,(IF(AND($AY173=0.4,$BF173=0.2),2,(IF(AND($AY173=0.4,$BF173=0.4),7,(IF(AND($AY173=0.4,$BF173=0.6),12,(IF(AND($AY173=0.4,$BF173=0.8),17,(IF(AND($AY173=0.4,$BF173=1),22,(IF(AND($AY173=0.6,$BF173=0.2),3,(IF(AND($AY173=0.6,$BF173=0.4),8,(IF(AND($AY173=0.6,$BF173=0.6),13,(IF(AND($AY173=0.6,$BF173=0.8),18,(IF(AND($AY173=0.6,$BF173=1),23,(IF(AND($AY173=0.8,$BF173=0.2),4,(IF(AND($AY173=0.8,$BF173=0.4),9,(IF(AND($AY173=0.8,$BF173=0.6),14,(IF(AND($AY173=0.8,$BF173=0.8),19,(IF(AND($AY173=0.8,$BF173=1),24,(IF(AND($AY173=1,$BF173=0.2),5,(IF(AND($AY173=1,$BF173=0.4),10,(IF(AND($AY173=1,$BF173=0.6),15,(IF(AND($AY173=1,$BF173=0.8),20,(IF(AND($AY173=1,$BF173=1),25,"")))))))))))))))))))))))))))))))))))))))))))))))))))))</f>
        <v>R.RESIDUAL
11</v>
      </c>
      <c r="BE173" s="842" t="s">
        <v>834</v>
      </c>
      <c r="BF173" s="247">
        <f t="shared" ref="BF173" si="750">+(IF(AND($BB173&gt;0,$BB173&lt;=0.2),0.2,(IF(AND($BB173&gt;0.2,$BB173&lt;=0.4),0.4,(IF(AND($BB173&gt;0.4,$BB173&lt;=0.6),0.6,(IF(AND($BB173&gt;0.6,$BB173&lt;=0.8),0.8,(IF($BB173&gt;0.8,1,""))))))))))</f>
        <v>0.6</v>
      </c>
      <c r="BG173" s="230">
        <f>+VLOOKUP($BD173,Listas!$F$112:$G$136,2,FALSE)</f>
        <v>11</v>
      </c>
      <c r="BH173" s="312">
        <v>1</v>
      </c>
      <c r="BI173" s="231" t="str">
        <f t="shared" ref="BI173" si="751">IF(ISERROR(IF(V173="R.INHERENTE
5","R. INHERENTE",(IF(BD173="R.RESIDUAL
5","R. RESIDUAL"," ")))),"",(IF(V173="R.INHERENTE
5","R. INHERENTE",(IF(BD173="R.RESIDUAL
5","R. RESIDUAL"," ")))))</f>
        <v xml:space="preserve"> </v>
      </c>
      <c r="BJ173" s="232" t="str">
        <f t="shared" ref="BJ173" si="752">IF(ISERROR(IF(V173="R.INHERENTE
10","R. INHERENTE",(IF(BD173="R.RESIDUAL
10","R. RESIDUAL"," ")))),"",(IF(V173="R.INHERENTE
10","R. INHERENTE",(IF(BD173="R.RESIDUAL
10","R. RESIDUAL"," ")))))</f>
        <v xml:space="preserve"> </v>
      </c>
      <c r="BK173" s="232" t="str">
        <f t="shared" ref="BK173" si="753">IF(ISERROR(IF(V173="R.INHERENTE
15","R. INHERENTE",(IF(BD173="R.RESIDUAL
15","R. RESIDUAL"," ")))),"",(IF(V173="R.INHERENTE
15","R. INHERENTE",(IF(BD173="R.RESIDUAL
15","R. RESIDUAL"," ")))))</f>
        <v xml:space="preserve"> </v>
      </c>
      <c r="BL173" s="232" t="str">
        <f t="shared" ref="BL173" si="754">IF(ISERROR(IF(V173="R.INHERENTE
20","R. INHERENTE",(IF(BD173="R.RESIDUAL
20","R. RESIDUAL"," ")))),"",(IF(V173="R.INHERENTE
20","R. INHERENTE",(IF(BD173="R.RESIDUAL
20","R. RESIDUAL"," ")))))</f>
        <v xml:space="preserve"> </v>
      </c>
      <c r="BM173" s="233" t="str">
        <f t="shared" ref="BM173" si="755">IF(ISERROR(IF(V173="R.INHERENTE
25","R. INHERENTE",(IF(BD173="R.RESIDUAL
25","R. RESIDUAL"," ")))),"",(IF(V173="R.INHERENTE
25","R. INHERENTE",(IF(BD173="R.RESIDUAL
25","R. RESIDUAL"," ")))))</f>
        <v xml:space="preserve"> </v>
      </c>
      <c r="BN173" s="234"/>
      <c r="BO173" s="967" t="s">
        <v>835</v>
      </c>
      <c r="BP173" s="854" t="s">
        <v>835</v>
      </c>
      <c r="BQ173" s="886">
        <v>46023</v>
      </c>
      <c r="BR173" s="886">
        <v>46357</v>
      </c>
      <c r="BS173" s="858" t="s">
        <v>835</v>
      </c>
      <c r="BT173" s="861"/>
      <c r="BU173" s="309"/>
      <c r="BV173" s="958" t="s">
        <v>1059</v>
      </c>
      <c r="BW173" s="961" t="s">
        <v>1048</v>
      </c>
      <c r="BX173" s="964" t="s">
        <v>1051</v>
      </c>
      <c r="BY173" s="229"/>
      <c r="BZ173" s="815" t="s">
        <v>614</v>
      </c>
      <c r="CA173" s="818" t="s">
        <v>615</v>
      </c>
      <c r="CB173" s="821" t="s">
        <v>616</v>
      </c>
      <c r="CC173" s="818" t="s">
        <v>617</v>
      </c>
      <c r="CD173" s="792"/>
      <c r="CE173" s="792"/>
      <c r="CF173" s="792"/>
      <c r="CG173" s="792"/>
      <c r="CH173" s="792"/>
      <c r="CI173" s="792"/>
      <c r="CJ173" s="792"/>
      <c r="CK173" s="792"/>
      <c r="CL173" s="792"/>
      <c r="CM173" s="792"/>
      <c r="CN173" s="792"/>
      <c r="CO173" s="792"/>
      <c r="CP173" s="792"/>
      <c r="CQ173" s="792"/>
      <c r="CR173" s="792"/>
      <c r="CS173" s="792"/>
      <c r="CT173" s="795" t="s">
        <v>618</v>
      </c>
      <c r="CU173" s="248"/>
      <c r="CV173" s="815" t="s">
        <v>614</v>
      </c>
      <c r="CW173" s="818" t="s">
        <v>615</v>
      </c>
      <c r="CX173" s="821" t="s">
        <v>616</v>
      </c>
      <c r="CY173" s="818" t="s">
        <v>617</v>
      </c>
      <c r="CZ173" s="824"/>
      <c r="DA173" s="825"/>
      <c r="DB173" s="824"/>
      <c r="DC173" s="825"/>
      <c r="DD173" s="789"/>
      <c r="DE173" s="789"/>
      <c r="DF173" s="789"/>
      <c r="DG173" s="792"/>
      <c r="DH173" s="789"/>
      <c r="DI173" s="789"/>
      <c r="DJ173" s="789"/>
      <c r="DK173" s="792"/>
      <c r="DL173" s="789"/>
      <c r="DM173" s="789"/>
      <c r="DN173" s="789"/>
      <c r="DO173" s="792"/>
      <c r="DP173" s="789"/>
      <c r="DQ173" s="789"/>
      <c r="DR173" s="789"/>
      <c r="DS173" s="789"/>
      <c r="DT173" s="795" t="s">
        <v>619</v>
      </c>
      <c r="DU173" s="245"/>
      <c r="DV173" s="798"/>
      <c r="DW173" s="801"/>
      <c r="DX173" s="798"/>
      <c r="DY173" s="804"/>
    </row>
    <row r="174" spans="2:129" ht="48.75" customHeight="1">
      <c r="B174" s="946"/>
      <c r="C174" s="924"/>
      <c r="D174" s="927"/>
      <c r="E174" s="1800"/>
      <c r="F174" s="931"/>
      <c r="G174" s="1800"/>
      <c r="H174" s="1800"/>
      <c r="I174" s="1800"/>
      <c r="J174" s="410" t="s">
        <v>1060</v>
      </c>
      <c r="K174" s="909"/>
      <c r="L174" s="1801"/>
      <c r="M174" s="918"/>
      <c r="N174" s="1800"/>
      <c r="O174" s="1802"/>
      <c r="P174" s="228"/>
      <c r="Q174" s="1803"/>
      <c r="R174" s="1800"/>
      <c r="S174" s="1800"/>
      <c r="T174" s="1800"/>
      <c r="U174" s="1800"/>
      <c r="V174" s="1802"/>
      <c r="W174" s="228"/>
      <c r="X174" s="414" t="s">
        <v>1061</v>
      </c>
      <c r="Y174" s="415" t="s">
        <v>599</v>
      </c>
      <c r="Z174" s="415"/>
      <c r="AA174" s="807">
        <v>25</v>
      </c>
      <c r="AB174" s="808"/>
      <c r="AC174" s="807"/>
      <c r="AD174" s="808"/>
      <c r="AE174" s="807"/>
      <c r="AF174" s="808"/>
      <c r="AG174" s="807"/>
      <c r="AH174" s="808"/>
      <c r="AI174" s="807">
        <v>15</v>
      </c>
      <c r="AJ174" s="808"/>
      <c r="AK174" s="323">
        <f t="shared" si="745"/>
        <v>40</v>
      </c>
      <c r="AL174" s="315">
        <v>0.14399999999999999</v>
      </c>
      <c r="AM174" s="316"/>
      <c r="AN174" s="809" t="s">
        <v>563</v>
      </c>
      <c r="AO174" s="810"/>
      <c r="AP174" s="813" t="s">
        <v>600</v>
      </c>
      <c r="AQ174" s="814"/>
      <c r="AR174" s="809" t="s">
        <v>562</v>
      </c>
      <c r="AS174" s="810"/>
      <c r="AT174" s="420" t="s">
        <v>1062</v>
      </c>
      <c r="AU174" s="408" t="s">
        <v>561</v>
      </c>
      <c r="AV174" s="426" t="s">
        <v>1063</v>
      </c>
      <c r="AW174" s="427" t="s">
        <v>1048</v>
      </c>
      <c r="AX174" s="428" t="s">
        <v>1049</v>
      </c>
      <c r="AY174" s="230"/>
      <c r="AZ174" s="879"/>
      <c r="BA174" s="837"/>
      <c r="BB174" s="834"/>
      <c r="BC174" s="837"/>
      <c r="BD174" s="840"/>
      <c r="BE174" s="843"/>
      <c r="BG174" s="490"/>
      <c r="BH174" s="312">
        <v>0.8</v>
      </c>
      <c r="BI174" s="235" t="str">
        <f t="shared" ref="BI174" si="756">IF(ISERROR(IF(V173="R.INHERENTE
4","R. INHERENTE",(IF(BD173="R.RESIDUAL
4","R. RESIDUAL"," ")))),"",(IF(V173="R.INHERENTE
4","R. INHERENTE",(IF(BD173="R.RESIDUAL
4","R. RESIDUAL"," ")))))</f>
        <v xml:space="preserve"> </v>
      </c>
      <c r="BJ174" s="236" t="str">
        <f t="shared" ref="BJ174" si="757">IF(ISERROR(IF(V173="R.INHERENTE
9","R. INHERENTE",(IF(BD173="R.RESIDUAL
9","R. RESIDUAL"," ")))),"",(IF(V173="R.INHERENTE
9","R. INHERENTE",(IF(BD173="R.RESIDUAL
9","R. RESIDUAL"," ")))))</f>
        <v xml:space="preserve"> </v>
      </c>
      <c r="BK174" s="237" t="str">
        <f t="shared" ref="BK174" si="758">IF(ISERROR(IF(V173="R.INHERENTE
14","R. INHERENTE",(IF(BD173="R.RESIDUAL
14","R. RESIDUAL"," ")))),"",(IF(V173="R.INHERENTE
14","R. INHERENTE",(IF(BD173="R.RESIDUAL
14","R. RESIDUAL"," ")))))</f>
        <v xml:space="preserve"> </v>
      </c>
      <c r="BL174" s="237" t="str">
        <f t="shared" ref="BL174" si="759">IF(ISERROR(IF(V173="R.INHERENTE
19","R. INHERENTE",(IF(BD173="R.RESIDUAL
19","R. RESIDUAL"," ")))),"",(IF(V173="R.INHERENTE
19","R. INHERENTE",(IF(BD173="R.RESIDUAL
19","R. RESIDUAL"," ")))))</f>
        <v xml:space="preserve"> </v>
      </c>
      <c r="BM174" s="238" t="str">
        <f t="shared" ref="BM174" si="760">IF(ISERROR(IF(V173="R.INHERENTE
24","R. INHERENTE",(IF(BD173="R.RESIDUAL
24","R. RESIDUAL"," ")))),"",(IF(V173="R.INHERENTE
24","R. INHERENTE",(IF(BD173="R.RESIDUAL
24","R. RESIDUAL"," ")))))</f>
        <v xml:space="preserve"> </v>
      </c>
      <c r="BN174" s="234"/>
      <c r="BO174" s="968"/>
      <c r="BP174" s="855"/>
      <c r="BQ174" s="887"/>
      <c r="BR174" s="887"/>
      <c r="BS174" s="859"/>
      <c r="BT174" s="862"/>
      <c r="BU174" s="309"/>
      <c r="BV174" s="959"/>
      <c r="BW174" s="962"/>
      <c r="BX174" s="965"/>
      <c r="BY174" s="229"/>
      <c r="BZ174" s="816"/>
      <c r="CA174" s="819"/>
      <c r="CB174" s="822"/>
      <c r="CC174" s="819"/>
      <c r="CD174" s="793"/>
      <c r="CE174" s="793"/>
      <c r="CF174" s="793"/>
      <c r="CG174" s="793"/>
      <c r="CH174" s="793"/>
      <c r="CI174" s="793"/>
      <c r="CJ174" s="793"/>
      <c r="CK174" s="793"/>
      <c r="CL174" s="793"/>
      <c r="CM174" s="793"/>
      <c r="CN174" s="793"/>
      <c r="CO174" s="793"/>
      <c r="CP174" s="793"/>
      <c r="CQ174" s="793"/>
      <c r="CR174" s="793"/>
      <c r="CS174" s="793"/>
      <c r="CT174" s="796"/>
      <c r="CU174" s="248"/>
      <c r="CV174" s="816"/>
      <c r="CW174" s="819"/>
      <c r="CX174" s="822"/>
      <c r="CY174" s="819"/>
      <c r="CZ174" s="826"/>
      <c r="DA174" s="827"/>
      <c r="DB174" s="826"/>
      <c r="DC174" s="827"/>
      <c r="DD174" s="790"/>
      <c r="DE174" s="790"/>
      <c r="DF174" s="790"/>
      <c r="DG174" s="793"/>
      <c r="DH174" s="790"/>
      <c r="DI174" s="790"/>
      <c r="DJ174" s="790"/>
      <c r="DK174" s="793"/>
      <c r="DL174" s="790"/>
      <c r="DM174" s="790"/>
      <c r="DN174" s="790"/>
      <c r="DO174" s="793"/>
      <c r="DP174" s="790"/>
      <c r="DQ174" s="790"/>
      <c r="DR174" s="790"/>
      <c r="DS174" s="790"/>
      <c r="DT174" s="796"/>
      <c r="DU174" s="245"/>
      <c r="DV174" s="799"/>
      <c r="DW174" s="802"/>
      <c r="DX174" s="799"/>
      <c r="DY174" s="805"/>
    </row>
    <row r="175" spans="2:129" ht="48.75" customHeight="1">
      <c r="B175" s="946"/>
      <c r="C175" s="924"/>
      <c r="D175" s="927"/>
      <c r="E175" s="1800"/>
      <c r="F175" s="931"/>
      <c r="G175" s="1800"/>
      <c r="H175" s="1800"/>
      <c r="I175" s="1800"/>
      <c r="J175" s="410" t="s">
        <v>1064</v>
      </c>
      <c r="K175" s="909"/>
      <c r="L175" s="1801"/>
      <c r="M175" s="918"/>
      <c r="N175" s="1800"/>
      <c r="O175" s="1802"/>
      <c r="P175" s="228"/>
      <c r="Q175" s="1803"/>
      <c r="R175" s="1800"/>
      <c r="S175" s="1800"/>
      <c r="T175" s="1800"/>
      <c r="U175" s="1800"/>
      <c r="V175" s="1802"/>
      <c r="W175" s="228"/>
      <c r="X175" s="414" t="s">
        <v>1065</v>
      </c>
      <c r="Y175" s="415" t="s">
        <v>599</v>
      </c>
      <c r="Z175" s="415"/>
      <c r="AA175" s="807">
        <v>25</v>
      </c>
      <c r="AB175" s="808"/>
      <c r="AC175" s="807"/>
      <c r="AD175" s="808"/>
      <c r="AE175" s="807"/>
      <c r="AF175" s="808"/>
      <c r="AG175" s="807"/>
      <c r="AH175" s="808"/>
      <c r="AI175" s="807">
        <v>15</v>
      </c>
      <c r="AJ175" s="808"/>
      <c r="AK175" s="323">
        <f t="shared" si="745"/>
        <v>40</v>
      </c>
      <c r="AL175" s="315">
        <v>8.5999999999999993E-2</v>
      </c>
      <c r="AM175" s="316"/>
      <c r="AN175" s="809" t="s">
        <v>563</v>
      </c>
      <c r="AO175" s="810"/>
      <c r="AP175" s="813" t="s">
        <v>600</v>
      </c>
      <c r="AQ175" s="814"/>
      <c r="AR175" s="809" t="s">
        <v>562</v>
      </c>
      <c r="AS175" s="810"/>
      <c r="AT175" s="420" t="s">
        <v>1066</v>
      </c>
      <c r="AU175" s="408" t="s">
        <v>633</v>
      </c>
      <c r="AV175" s="426" t="s">
        <v>1067</v>
      </c>
      <c r="AW175" s="427" t="s">
        <v>1048</v>
      </c>
      <c r="AX175" s="428" t="s">
        <v>1049</v>
      </c>
      <c r="AY175" s="230"/>
      <c r="AZ175" s="879"/>
      <c r="BA175" s="837"/>
      <c r="BB175" s="834"/>
      <c r="BC175" s="837"/>
      <c r="BD175" s="840"/>
      <c r="BE175" s="843"/>
      <c r="BG175" s="490"/>
      <c r="BH175" s="312">
        <v>0.60000000000000009</v>
      </c>
      <c r="BI175" s="235" t="str">
        <f t="shared" ref="BI175" si="761">IF(ISERROR(IF(V173="R.INHERENTE
3","R. INHERENTE",(IF(BD173="R.RESIDUAL
3","R. RESIDUAL"," ")))),"",(IF(V173="R.INHERENTE
3","R. INHERENTE",(IF(BD173="R.RESIDUAL
3","R. RESIDUAL"," ")))))</f>
        <v xml:space="preserve"> </v>
      </c>
      <c r="BJ175" s="236" t="str">
        <f t="shared" ref="BJ175" si="762">IF(ISERROR(IF(V173="R.INHERENTE
8","R. INHERENTE",(IF(BD173="R.RESIDUAL
8","R. RESIDUAL"," ")))),"",(IF(V173="R.INHERENTE
8","R. INHERENTE",(IF(BD173="R.RESIDUAL
8","R. RESIDUAL"," ")))))</f>
        <v xml:space="preserve"> </v>
      </c>
      <c r="BK175" s="236" t="str">
        <f t="shared" ref="BK175" si="763">IF(ISERROR(IF(V173="R.INHERENTE
13","R. INHERENTE",(IF(BD173="R.RESIDUAL
13","R. RESIDUAL"," ")))),"",(IF(V173="R.INHERENTE
13","R. INHERENTE",(IF(BD173="R.RESIDUAL
13","R. RESIDUAL"," ")))))</f>
        <v xml:space="preserve"> </v>
      </c>
      <c r="BL175" s="237" t="str">
        <f t="shared" ref="BL175" si="764">IF(ISERROR(IF(V173="R.INHERENTE
18","R. INHERENTE",(IF(BD173="R.RESIDUAL
18","R. RESIDUAL"," ")))),"",(IF(V173="R.INHERENTE
18","R. INHERENTE",(IF(BD173="R.RESIDUAL
18","R. RESIDUAL"," ")))))</f>
        <v xml:space="preserve"> </v>
      </c>
      <c r="BM175" s="238" t="str">
        <f t="shared" ref="BM175" si="765">IF(ISERROR(IF(V173="R.INHERENTE
23","R. INHERENTE",(IF(BD173="R.RESIDUAL
23","R. RESIDUAL"," ")))),"",(IF(V173="R.INHERENTE
23","R. INHERENTE",(IF(BD173="R.RESIDUAL
23","R. RESIDUAL"," ")))))</f>
        <v xml:space="preserve"> </v>
      </c>
      <c r="BN175" s="234"/>
      <c r="BO175" s="968"/>
      <c r="BP175" s="855"/>
      <c r="BQ175" s="887"/>
      <c r="BR175" s="887"/>
      <c r="BS175" s="859"/>
      <c r="BT175" s="862"/>
      <c r="BU175" s="309"/>
      <c r="BV175" s="959"/>
      <c r="BW175" s="962" t="s">
        <v>1052</v>
      </c>
      <c r="BX175" s="965"/>
      <c r="BY175" s="229"/>
      <c r="BZ175" s="816"/>
      <c r="CA175" s="819"/>
      <c r="CB175" s="822"/>
      <c r="CC175" s="819"/>
      <c r="CD175" s="793"/>
      <c r="CE175" s="793"/>
      <c r="CF175" s="793"/>
      <c r="CG175" s="793"/>
      <c r="CH175" s="793"/>
      <c r="CI175" s="793"/>
      <c r="CJ175" s="793"/>
      <c r="CK175" s="793"/>
      <c r="CL175" s="793"/>
      <c r="CM175" s="793"/>
      <c r="CN175" s="793"/>
      <c r="CO175" s="793"/>
      <c r="CP175" s="793"/>
      <c r="CQ175" s="793"/>
      <c r="CR175" s="793"/>
      <c r="CS175" s="793"/>
      <c r="CT175" s="796"/>
      <c r="CU175" s="248"/>
      <c r="CV175" s="816"/>
      <c r="CW175" s="819"/>
      <c r="CX175" s="822"/>
      <c r="CY175" s="819"/>
      <c r="CZ175" s="826"/>
      <c r="DA175" s="827"/>
      <c r="DB175" s="826"/>
      <c r="DC175" s="827"/>
      <c r="DD175" s="790"/>
      <c r="DE175" s="790"/>
      <c r="DF175" s="790"/>
      <c r="DG175" s="793"/>
      <c r="DH175" s="790"/>
      <c r="DI175" s="790"/>
      <c r="DJ175" s="790"/>
      <c r="DK175" s="793"/>
      <c r="DL175" s="790"/>
      <c r="DM175" s="790"/>
      <c r="DN175" s="790"/>
      <c r="DO175" s="793"/>
      <c r="DP175" s="790"/>
      <c r="DQ175" s="790"/>
      <c r="DR175" s="790"/>
      <c r="DS175" s="790"/>
      <c r="DT175" s="796"/>
      <c r="DU175" s="245"/>
      <c r="DV175" s="799"/>
      <c r="DW175" s="802"/>
      <c r="DX175" s="799"/>
      <c r="DY175" s="805"/>
    </row>
    <row r="176" spans="2:129" ht="48.75" customHeight="1">
      <c r="B176" s="946"/>
      <c r="C176" s="924"/>
      <c r="D176" s="927"/>
      <c r="E176" s="1800"/>
      <c r="F176" s="931"/>
      <c r="G176" s="1800"/>
      <c r="H176" s="1800"/>
      <c r="I176" s="1800"/>
      <c r="J176" s="410"/>
      <c r="K176" s="909"/>
      <c r="L176" s="1801"/>
      <c r="M176" s="918"/>
      <c r="N176" s="1800"/>
      <c r="O176" s="1802"/>
      <c r="P176" s="228"/>
      <c r="Q176" s="1803"/>
      <c r="R176" s="1800"/>
      <c r="S176" s="1800"/>
      <c r="T176" s="1800"/>
      <c r="U176" s="1800"/>
      <c r="V176" s="1802"/>
      <c r="W176" s="228"/>
      <c r="X176" s="416"/>
      <c r="Y176" s="415"/>
      <c r="Z176" s="415"/>
      <c r="AA176" s="807"/>
      <c r="AB176" s="808"/>
      <c r="AC176" s="807"/>
      <c r="AD176" s="808"/>
      <c r="AE176" s="807"/>
      <c r="AF176" s="808"/>
      <c r="AG176" s="807"/>
      <c r="AH176" s="808"/>
      <c r="AI176" s="807"/>
      <c r="AJ176" s="808"/>
      <c r="AK176" s="323">
        <f t="shared" si="745"/>
        <v>0</v>
      </c>
      <c r="AL176" s="315"/>
      <c r="AM176" s="316">
        <v>0.6</v>
      </c>
      <c r="AN176" s="809"/>
      <c r="AO176" s="810"/>
      <c r="AP176" s="813"/>
      <c r="AQ176" s="814"/>
      <c r="AR176" s="809"/>
      <c r="AS176" s="810"/>
      <c r="AT176" s="420"/>
      <c r="AU176" s="408"/>
      <c r="AV176" s="426"/>
      <c r="AW176" s="427"/>
      <c r="AX176" s="428"/>
      <c r="AY176" s="230"/>
      <c r="AZ176" s="879"/>
      <c r="BA176" s="837"/>
      <c r="BB176" s="834"/>
      <c r="BC176" s="837"/>
      <c r="BD176" s="840"/>
      <c r="BE176" s="843"/>
      <c r="BG176" s="490"/>
      <c r="BH176" s="312">
        <v>0.4</v>
      </c>
      <c r="BI176" s="239" t="str">
        <f t="shared" ref="BI176" si="766">IF(ISERROR(IF(V173="R.INHERENTE
2","R. INHERENTE",(IF(BD173="R.RESIDUAL
2","R. RESIDUAL"," ")))),"",(IF(V173="R.INHERENTE
2","R. INHERENTE",(IF(BD173="R.RESIDUAL
2","R. RESIDUAL"," ")))))</f>
        <v xml:space="preserve"> </v>
      </c>
      <c r="BJ176" s="236" t="str">
        <f t="shared" ref="BJ176" si="767">IF(ISERROR(IF(V173="R.INHERENTE
7","R. INHERENTE",(IF(BD173="R.RESIDUAL
7","R. RESIDUAL"," ")))),"",(IF(V173="R.INHERENTE
7","R. INHERENTE",(IF(BD173="R.RESIDUAL
7","R. RESIDUAL"," ")))))</f>
        <v xml:space="preserve"> </v>
      </c>
      <c r="BK176" s="236" t="str">
        <f t="shared" ref="BK176" si="768">IF(ISERROR(IF(V173="R.INHERENTE
12","R. INHERENTE",(IF(BD173="R.RESIDUAL
12","R. RESIDUAL"," ")))),"",(IF(V173="R.INHERENTE
12","R. INHERENTE",(IF(BD173="R.RESIDUAL
12","R. RESIDUAL"," ")))))</f>
        <v>R. INHERENTE</v>
      </c>
      <c r="BL176" s="237" t="str">
        <f t="shared" ref="BL176" si="769">IF(ISERROR(IF(V173="R.INHERENTE
17","R. INHERENTE",(IF(BD173="R.RESIDUAL
17","R. RESIDUAL"," ")))),"",(IF(V173="R.INHERENTE
17","R. INHERENTE",(IF(BD173="R.RESIDUAL
17","R. RESIDUAL"," ")))))</f>
        <v xml:space="preserve"> </v>
      </c>
      <c r="BM176" s="238" t="str">
        <f t="shared" ref="BM176" si="770">IF(ISERROR(IF(V173="R.INHERENTE
22","R. INHERENTE",(IF(BD173="R.RESIDUAL
22","R. RESIDUAL"," ")))),"",(IF(V173="R.INHERENTE
22","R. INHERENTE",(IF(BD173="R.RESIDUAL
22","R. RESIDUAL"," ")))))</f>
        <v xml:space="preserve"> </v>
      </c>
      <c r="BN176" s="234"/>
      <c r="BO176" s="968"/>
      <c r="BP176" s="855"/>
      <c r="BQ176" s="887"/>
      <c r="BR176" s="887"/>
      <c r="BS176" s="859"/>
      <c r="BT176" s="862"/>
      <c r="BU176" s="309"/>
      <c r="BV176" s="959"/>
      <c r="BW176" s="962"/>
      <c r="BX176" s="965"/>
      <c r="BY176" s="229"/>
      <c r="BZ176" s="816"/>
      <c r="CA176" s="819"/>
      <c r="CB176" s="822"/>
      <c r="CC176" s="819"/>
      <c r="CD176" s="793"/>
      <c r="CE176" s="793"/>
      <c r="CF176" s="793"/>
      <c r="CG176" s="793"/>
      <c r="CH176" s="793"/>
      <c r="CI176" s="793"/>
      <c r="CJ176" s="793"/>
      <c r="CK176" s="793"/>
      <c r="CL176" s="793"/>
      <c r="CM176" s="793"/>
      <c r="CN176" s="793"/>
      <c r="CO176" s="793"/>
      <c r="CP176" s="793"/>
      <c r="CQ176" s="793"/>
      <c r="CR176" s="793"/>
      <c r="CS176" s="793"/>
      <c r="CT176" s="796"/>
      <c r="CU176" s="248"/>
      <c r="CV176" s="816"/>
      <c r="CW176" s="819"/>
      <c r="CX176" s="822"/>
      <c r="CY176" s="819"/>
      <c r="CZ176" s="826"/>
      <c r="DA176" s="827"/>
      <c r="DB176" s="826"/>
      <c r="DC176" s="827"/>
      <c r="DD176" s="790"/>
      <c r="DE176" s="790"/>
      <c r="DF176" s="790"/>
      <c r="DG176" s="793"/>
      <c r="DH176" s="790"/>
      <c r="DI176" s="790"/>
      <c r="DJ176" s="790"/>
      <c r="DK176" s="793"/>
      <c r="DL176" s="790"/>
      <c r="DM176" s="790"/>
      <c r="DN176" s="790"/>
      <c r="DO176" s="793"/>
      <c r="DP176" s="790"/>
      <c r="DQ176" s="790"/>
      <c r="DR176" s="790"/>
      <c r="DS176" s="790"/>
      <c r="DT176" s="796"/>
      <c r="DU176" s="245"/>
      <c r="DV176" s="799"/>
      <c r="DW176" s="802"/>
      <c r="DX176" s="799"/>
      <c r="DY176" s="805"/>
    </row>
    <row r="177" spans="2:129" ht="48" customHeight="1">
      <c r="B177" s="947"/>
      <c r="C177" s="925"/>
      <c r="D177" s="928"/>
      <c r="E177" s="1805"/>
      <c r="F177" s="932"/>
      <c r="G177" s="1805"/>
      <c r="H177" s="1805"/>
      <c r="I177" s="1805"/>
      <c r="J177" s="411"/>
      <c r="K177" s="910"/>
      <c r="L177" s="1806"/>
      <c r="M177" s="919"/>
      <c r="N177" s="1805"/>
      <c r="O177" s="1807"/>
      <c r="P177" s="228"/>
      <c r="Q177" s="1808"/>
      <c r="R177" s="1805"/>
      <c r="S177" s="1805"/>
      <c r="T177" s="1805"/>
      <c r="U177" s="1805"/>
      <c r="V177" s="1807"/>
      <c r="W177" s="228"/>
      <c r="X177" s="417"/>
      <c r="Y177" s="418"/>
      <c r="Z177" s="418"/>
      <c r="AA177" s="848"/>
      <c r="AB177" s="849"/>
      <c r="AC177" s="848"/>
      <c r="AD177" s="849"/>
      <c r="AE177" s="848"/>
      <c r="AF177" s="849"/>
      <c r="AG177" s="848"/>
      <c r="AH177" s="849"/>
      <c r="AI177" s="848"/>
      <c r="AJ177" s="849"/>
      <c r="AK177" s="324">
        <f t="shared" si="745"/>
        <v>0</v>
      </c>
      <c r="AL177" s="317"/>
      <c r="AM177" s="318"/>
      <c r="AN177" s="850"/>
      <c r="AO177" s="851"/>
      <c r="AP177" s="852"/>
      <c r="AQ177" s="853"/>
      <c r="AR177" s="850"/>
      <c r="AS177" s="851"/>
      <c r="AT177" s="421"/>
      <c r="AU177" s="422"/>
      <c r="AV177" s="429"/>
      <c r="AW177" s="430"/>
      <c r="AX177" s="431"/>
      <c r="AY177" s="230"/>
      <c r="AZ177" s="880"/>
      <c r="BA177" s="838"/>
      <c r="BB177" s="835"/>
      <c r="BC177" s="838"/>
      <c r="BD177" s="841"/>
      <c r="BE177" s="844"/>
      <c r="BG177" s="490"/>
      <c r="BH177" s="313">
        <v>0.2</v>
      </c>
      <c r="BI177" s="240" t="str">
        <f>IF(ISERROR(IF(V173="R.INHERENTE
1","R. INHERENTE",(IF(BD173="R.RESIDUAL
1","R. RESIDUAL"," ")))),"",(IF(V173="R.INHERENTE
1","R. INHERENTE",(IF(BD173="R.RESIDUAL
1","R. RESIDUAL"," ")))))</f>
        <v xml:space="preserve"> </v>
      </c>
      <c r="BJ177" s="241" t="str">
        <f>IF(ISERROR(IF(V173="R.INHERENTE
6","R. INHERENTE",(IF(BD173="R.RESIDUAL
6","R. RESIDUAL"," ")))),"",(IF(V173="R.INHERENTE
6","R. INHERENTE",(IF(BD173="R.RESIDUAL
6","R. RESIDUAL"," ")))))</f>
        <v xml:space="preserve"> </v>
      </c>
      <c r="BK177" s="242" t="str">
        <f>IF(ISERROR(IF(V173="R.INHERENTE
11","R. INHERENTE",(IF(BD173="R.RESIDUAL
11","R. RESIDUAL"," ")))),"",(IF(V173="R.INHERENTE
11","R. INHERENTE",(IF(BD173="R.RESIDUAL
11","R. RESIDUAL"," ")))))</f>
        <v>R. RESIDUAL</v>
      </c>
      <c r="BL177" s="243" t="str">
        <f>IF(ISERROR(IF(V173="R.INHERENTE
16","R. INHERENTE",(IF(BD173="R.RESIDUAL
16","R. RESIDUAL"," ")))),"",(IF(V173="R.INHERENTE
16","R. INHERENTE",(IF(BD173="R.RESIDUAL
16","R. RESIDUAL"," ")))))</f>
        <v xml:space="preserve"> </v>
      </c>
      <c r="BM177" s="244" t="str">
        <f>IF(ISERROR(IF(V173="R.INHERENTE
21","R. INHERENTE",(IF(BD173="R.RESIDUAL
21","R. RESIDUAL"," ")))),"",(IF(V173="R.INHERENTE
21","R. INHERENTE",(IF(BD173="R.RESIDUAL
21","R. RESIDUAL"," ")))))</f>
        <v xml:space="preserve"> </v>
      </c>
      <c r="BN177" s="234"/>
      <c r="BO177" s="969"/>
      <c r="BP177" s="856"/>
      <c r="BQ177" s="888"/>
      <c r="BR177" s="888"/>
      <c r="BS177" s="860"/>
      <c r="BT177" s="863"/>
      <c r="BU177" s="309"/>
      <c r="BV177" s="960"/>
      <c r="BW177" s="963"/>
      <c r="BX177" s="966"/>
      <c r="BY177" s="229"/>
      <c r="BZ177" s="817"/>
      <c r="CA177" s="820"/>
      <c r="CB177" s="823"/>
      <c r="CC177" s="820"/>
      <c r="CD177" s="794"/>
      <c r="CE177" s="794"/>
      <c r="CF177" s="794"/>
      <c r="CG177" s="794"/>
      <c r="CH177" s="794"/>
      <c r="CI177" s="794"/>
      <c r="CJ177" s="794"/>
      <c r="CK177" s="794"/>
      <c r="CL177" s="794"/>
      <c r="CM177" s="794"/>
      <c r="CN177" s="794"/>
      <c r="CO177" s="794"/>
      <c r="CP177" s="794"/>
      <c r="CQ177" s="794"/>
      <c r="CR177" s="794"/>
      <c r="CS177" s="794"/>
      <c r="CT177" s="797"/>
      <c r="CU177" s="248"/>
      <c r="CV177" s="817"/>
      <c r="CW177" s="820"/>
      <c r="CX177" s="823"/>
      <c r="CY177" s="820"/>
      <c r="CZ177" s="828"/>
      <c r="DA177" s="829"/>
      <c r="DB177" s="828"/>
      <c r="DC177" s="829"/>
      <c r="DD177" s="791"/>
      <c r="DE177" s="791"/>
      <c r="DF177" s="791"/>
      <c r="DG177" s="794"/>
      <c r="DH177" s="791"/>
      <c r="DI177" s="791"/>
      <c r="DJ177" s="791"/>
      <c r="DK177" s="794"/>
      <c r="DL177" s="791"/>
      <c r="DM177" s="791"/>
      <c r="DN177" s="791"/>
      <c r="DO177" s="794"/>
      <c r="DP177" s="791"/>
      <c r="DQ177" s="791"/>
      <c r="DR177" s="791"/>
      <c r="DS177" s="791"/>
      <c r="DT177" s="797"/>
      <c r="DU177" s="245"/>
      <c r="DV177" s="800"/>
      <c r="DW177" s="803"/>
      <c r="DX177" s="800"/>
      <c r="DY177" s="806"/>
    </row>
    <row r="178" spans="2:129" ht="18" customHeight="1">
      <c r="BI178" s="321">
        <v>0.2</v>
      </c>
      <c r="BJ178" s="322">
        <v>0.4</v>
      </c>
      <c r="BK178" s="322">
        <v>0.60000000000000009</v>
      </c>
      <c r="BL178" s="322">
        <v>0.8</v>
      </c>
      <c r="BM178" s="322">
        <v>1</v>
      </c>
    </row>
    <row r="179" spans="2:129" ht="48.75" customHeight="1">
      <c r="B179" s="945" t="s">
        <v>584</v>
      </c>
      <c r="C179" s="923">
        <v>28</v>
      </c>
      <c r="D179" s="926" t="s">
        <v>1024</v>
      </c>
      <c r="E179" s="929" t="s">
        <v>1025</v>
      </c>
      <c r="F179" s="930" t="s">
        <v>587</v>
      </c>
      <c r="G179" s="907" t="s">
        <v>957</v>
      </c>
      <c r="H179" s="948" t="s">
        <v>589</v>
      </c>
      <c r="I179" s="949" t="s">
        <v>958</v>
      </c>
      <c r="J179" s="409" t="s">
        <v>959</v>
      </c>
      <c r="K179" s="908" t="s">
        <v>1068</v>
      </c>
      <c r="L179" s="950" t="str">
        <f>IF(H179="","",(CONCATENATE("Posibilidad de afectación ",H179," ",I179," ",J179," ",J180," ",J181," ",J182," ",J183)))</f>
        <v xml:space="preserve">Posibilidad de afectación económica y reputacional debido a la falta de conocimiento por parte de los colaboradores  en conceptos relacionados con discriminación y en el abordaje a la población diferencial    </v>
      </c>
      <c r="M179" s="917" t="s">
        <v>593</v>
      </c>
      <c r="N179" s="951" t="s">
        <v>594</v>
      </c>
      <c r="O179" s="864" t="s">
        <v>595</v>
      </c>
      <c r="P179" s="228"/>
      <c r="Q179" s="865" t="s">
        <v>677</v>
      </c>
      <c r="R179" s="866">
        <f>IF(ISERROR(VLOOKUP($Q179,Listas!$E$20:$F$24,2,FALSE)),"",(VLOOKUP($Q179,Listas!$E$20:$F$24,2,FALSE)))</f>
        <v>0.4</v>
      </c>
      <c r="S179" s="867" t="str">
        <f>IF(ISERROR(VLOOKUP($R179,Listas!$E$3:$F$7,2,FALSE)),"",(VLOOKUP($R179,Listas!$E$3:$F$7,2,FALSE)))</f>
        <v>BAJA</v>
      </c>
      <c r="T179" s="868" t="s">
        <v>847</v>
      </c>
      <c r="U179" s="867">
        <f>IF(ISERROR(VLOOKUP($T179,Listas!$E$28:$F$35,2,FALSE)),"",(VLOOKUP($T179,Listas!$E$28:$F$35,2,FALSE)))</f>
        <v>0.6</v>
      </c>
      <c r="V179" s="869" t="str">
        <f t="shared" ref="V179" si="771">IF(R179="","",(CONCATENATE("R.INHERENTE
",(IF(AND($R179=0.2,$U179=0.2),1,(IF(AND($R179=0.2,$U179=0.4),6,(IF(AND($R179=0.2,$U179=0.6),11,(IF(AND($R179=0.2,$U179=0.8),16,(IF(AND($R179=0.2,$U179=1),21,(IF(AND($R179=0.4,$U179=0.2),2,(IF(AND($R179=0.4,$U179=0.4),7,(IF(AND($R179=0.4,$U179=0.6),12,(IF(AND($R179=0.4,$U179=0.8),17,(IF(AND($R179=0.4,$U179=1),22,(IF(AND($R179=0.6,$U179=0.2),3,(IF(AND($R179=0.6,$U179=0.4),8,(IF(AND($R179=0.6,$U179=0.6),13,(IF(AND($R179=0.6,$U179=0.8),18,(IF(AND($R179=0.6,$U179=1),23,(IF(AND($R179=0.8,$U179=0.2),4,(IF(AND($R179=0.8,$U179=0.4),9,(IF(AND($R179=0.8,$U179=0.6),14,(IF(AND($R179=0.8,$U179=0.8),19,(IF(AND($R179=0.8,$U179=1),24,(IF(AND($R179=1,$U179=0.2),5,(IF(AND($R179=1,$U179=0.4),10,(IF(AND($R179=1,$U179=0.6),15,(IF(AND($R179=1,$U179=0.8),20,(IF(AND($R179=1,$U179=1),25,"")))))))))))))))))))))))))))))))))))))))))))))))))))))</f>
        <v>R.INHERENTE
12</v>
      </c>
      <c r="W179" s="228">
        <f>+VLOOKUP($V179,Listas!$D$112:$E$136,2,FALSE)</f>
        <v>12</v>
      </c>
      <c r="X179" s="412" t="s">
        <v>1069</v>
      </c>
      <c r="Y179" s="413" t="s">
        <v>599</v>
      </c>
      <c r="Z179" s="413"/>
      <c r="AA179" s="870">
        <v>25</v>
      </c>
      <c r="AB179" s="871"/>
      <c r="AC179" s="870"/>
      <c r="AD179" s="871"/>
      <c r="AE179" s="870"/>
      <c r="AF179" s="871"/>
      <c r="AG179" s="870"/>
      <c r="AH179" s="871"/>
      <c r="AI179" s="870">
        <v>15</v>
      </c>
      <c r="AJ179" s="871"/>
      <c r="AK179" s="340">
        <f t="shared" ref="AK179:AK183" si="772">AA179+AC179+AE179+AG179+AI179</f>
        <v>40</v>
      </c>
      <c r="AL179" s="319">
        <v>0.24</v>
      </c>
      <c r="AM179" s="320"/>
      <c r="AN179" s="906" t="s">
        <v>562</v>
      </c>
      <c r="AO179" s="906"/>
      <c r="AP179" s="907" t="s">
        <v>600</v>
      </c>
      <c r="AQ179" s="907"/>
      <c r="AR179" s="906" t="s">
        <v>562</v>
      </c>
      <c r="AS179" s="906"/>
      <c r="AT179" s="419" t="s">
        <v>1070</v>
      </c>
      <c r="AU179" s="407" t="s">
        <v>633</v>
      </c>
      <c r="AV179" s="423" t="s">
        <v>1058</v>
      </c>
      <c r="AW179" s="424" t="s">
        <v>1048</v>
      </c>
      <c r="AX179" s="425" t="s">
        <v>1049</v>
      </c>
      <c r="AY179" s="247">
        <f t="shared" ref="AY179" si="773">+(IF(AND($AZ179&gt;0,$AZ179&lt;=0.2),0.2,(IF(AND($AZ179&gt;0.2,$AZ179&lt;=0.4),0.4,(IF(AND($AZ179&gt;0.4,$AZ179&lt;=0.6),0.6,(IF(AND($AZ179&gt;0.6,$AZ179&lt;=0.8),0.8,(IF($AZ179&gt;0.8,1,""))))))))))</f>
        <v>0.4</v>
      </c>
      <c r="AZ179" s="878">
        <f>+MIN(AL179:AL183)</f>
        <v>0.24</v>
      </c>
      <c r="BA179" s="836" t="str">
        <f t="shared" ref="BA179" si="774">+(IF($AY179=0.2,"MUY BAJA",(IF($AY179=0.4,"BAJA",(IF($AY179=0.6,"MEDIA",(IF($AY179=0.8,"ALTA",(IF($AY179=1,"MUY ALTA",""))))))))))</f>
        <v>BAJA</v>
      </c>
      <c r="BB179" s="833">
        <f>+MIN(AM179:AM183)</f>
        <v>0.6</v>
      </c>
      <c r="BC179" s="836" t="str">
        <f t="shared" ref="BC179" si="775">+(IF($BF179=0.2,"MUY BAJA",(IF($BF179=0.4,"BAJA",(IF($BF179=0.6,"MEDIA",(IF($BF179=0.8,"ALTA",(IF($BF179=1,"MUY ALTA",""))))))))))</f>
        <v>MEDIA</v>
      </c>
      <c r="BD179" s="839" t="str">
        <f t="shared" ref="BD179" si="776">IF($AY179="","",(CONCATENATE("R.RESIDUAL
",(IF(AND($AY179=0.2,$BF179=0.2),1,(IF(AND($AY179=0.2,$BF179=0.4),6,(IF(AND($AY179=0.2,$BF179=0.6),11,(IF(AND($AY179=0.2,$BF179=0.8),16,(IF(AND($AY179=0.2,$BF179=1),21,(IF(AND($AY179=0.4,$BF179=0.2),2,(IF(AND($AY179=0.4,$BF179=0.4),7,(IF(AND($AY179=0.4,$BF179=0.6),12,(IF(AND($AY179=0.4,$BF179=0.8),17,(IF(AND($AY179=0.4,$BF179=1),22,(IF(AND($AY179=0.6,$BF179=0.2),3,(IF(AND($AY179=0.6,$BF179=0.4),8,(IF(AND($AY179=0.6,$BF179=0.6),13,(IF(AND($AY179=0.6,$BF179=0.8),18,(IF(AND($AY179=0.6,$BF179=1),23,(IF(AND($AY179=0.8,$BF179=0.2),4,(IF(AND($AY179=0.8,$BF179=0.4),9,(IF(AND($AY179=0.8,$BF179=0.6),14,(IF(AND($AY179=0.8,$BF179=0.8),19,(IF(AND($AY179=0.8,$BF179=1),24,(IF(AND($AY179=1,$BF179=0.2),5,(IF(AND($AY179=1,$BF179=0.4),10,(IF(AND($AY179=1,$BF179=0.6),15,(IF(AND($AY179=1,$BF179=0.8),20,(IF(AND($AY179=1,$BF179=1),25,"")))))))))))))))))))))))))))))))))))))))))))))))))))))</f>
        <v>R.RESIDUAL
12</v>
      </c>
      <c r="BE179" s="842" t="s">
        <v>834</v>
      </c>
      <c r="BF179" s="247">
        <f t="shared" ref="BF179" si="777">+(IF(AND($BB179&gt;0,$BB179&lt;=0.2),0.2,(IF(AND($BB179&gt;0.2,$BB179&lt;=0.4),0.4,(IF(AND($BB179&gt;0.4,$BB179&lt;=0.6),0.6,(IF(AND($BB179&gt;0.6,$BB179&lt;=0.8),0.8,(IF($BB179&gt;0.8,1,""))))))))))</f>
        <v>0.6</v>
      </c>
      <c r="BG179" s="230">
        <f>+VLOOKUP($BD179,Listas!$F$112:$G$136,2,FALSE)</f>
        <v>12</v>
      </c>
      <c r="BH179" s="312">
        <v>1</v>
      </c>
      <c r="BI179" s="231" t="str">
        <f t="shared" ref="BI179" si="778">IF(ISERROR(IF(V179="R.INHERENTE
5","R. INHERENTE",(IF(BD179="R.RESIDUAL
5","R. RESIDUAL"," ")))),"",(IF(V179="R.INHERENTE
5","R. INHERENTE",(IF(BD179="R.RESIDUAL
5","R. RESIDUAL"," ")))))</f>
        <v xml:space="preserve"> </v>
      </c>
      <c r="BJ179" s="232" t="str">
        <f t="shared" ref="BJ179" si="779">IF(ISERROR(IF(V179="R.INHERENTE
10","R. INHERENTE",(IF(BD179="R.RESIDUAL
10","R. RESIDUAL"," ")))),"",(IF(V179="R.INHERENTE
10","R. INHERENTE",(IF(BD179="R.RESIDUAL
10","R. RESIDUAL"," ")))))</f>
        <v xml:space="preserve"> </v>
      </c>
      <c r="BK179" s="232" t="str">
        <f t="shared" ref="BK179" si="780">IF(ISERROR(IF(V179="R.INHERENTE
15","R. INHERENTE",(IF(BD179="R.RESIDUAL
15","R. RESIDUAL"," ")))),"",(IF(V179="R.INHERENTE
15","R. INHERENTE",(IF(BD179="R.RESIDUAL
15","R. RESIDUAL"," ")))))</f>
        <v xml:space="preserve"> </v>
      </c>
      <c r="BL179" s="232" t="str">
        <f t="shared" ref="BL179" si="781">IF(ISERROR(IF(V179="R.INHERENTE
20","R. INHERENTE",(IF(BD179="R.RESIDUAL
20","R. RESIDUAL"," ")))),"",(IF(V179="R.INHERENTE
20","R. INHERENTE",(IF(BD179="R.RESIDUAL
20","R. RESIDUAL"," ")))))</f>
        <v xml:space="preserve"> </v>
      </c>
      <c r="BM179" s="233" t="str">
        <f t="shared" ref="BM179" si="782">IF(ISERROR(IF(V179="R.INHERENTE
25","R. INHERENTE",(IF(BD179="R.RESIDUAL
25","R. RESIDUAL"," ")))),"",(IF(V179="R.INHERENTE
25","R. INHERENTE",(IF(BD179="R.RESIDUAL
25","R. RESIDUAL"," ")))))</f>
        <v xml:space="preserve"> </v>
      </c>
      <c r="BN179" s="234"/>
      <c r="BO179" s="967" t="s">
        <v>835</v>
      </c>
      <c r="BP179" s="854" t="s">
        <v>835</v>
      </c>
      <c r="BQ179" s="886">
        <v>46023</v>
      </c>
      <c r="BR179" s="886">
        <v>46357</v>
      </c>
      <c r="BS179" s="858" t="s">
        <v>835</v>
      </c>
      <c r="BT179" s="861"/>
      <c r="BU179" s="309"/>
      <c r="BV179" s="958" t="s">
        <v>1059</v>
      </c>
      <c r="BW179" s="961" t="s">
        <v>1048</v>
      </c>
      <c r="BX179" s="964" t="s">
        <v>1051</v>
      </c>
      <c r="BY179" s="229"/>
      <c r="BZ179" s="815" t="s">
        <v>614</v>
      </c>
      <c r="CA179" s="818" t="s">
        <v>615</v>
      </c>
      <c r="CB179" s="821" t="s">
        <v>616</v>
      </c>
      <c r="CC179" s="818" t="s">
        <v>617</v>
      </c>
      <c r="CD179" s="792"/>
      <c r="CE179" s="792"/>
      <c r="CF179" s="792"/>
      <c r="CG179" s="792"/>
      <c r="CH179" s="792"/>
      <c r="CI179" s="792"/>
      <c r="CJ179" s="792"/>
      <c r="CK179" s="792"/>
      <c r="CL179" s="792"/>
      <c r="CM179" s="792"/>
      <c r="CN179" s="792"/>
      <c r="CO179" s="792"/>
      <c r="CP179" s="792"/>
      <c r="CQ179" s="792"/>
      <c r="CR179" s="792"/>
      <c r="CS179" s="792"/>
      <c r="CT179" s="795" t="s">
        <v>618</v>
      </c>
      <c r="CU179" s="248"/>
      <c r="CV179" s="815" t="s">
        <v>614</v>
      </c>
      <c r="CW179" s="818" t="s">
        <v>615</v>
      </c>
      <c r="CX179" s="821" t="s">
        <v>616</v>
      </c>
      <c r="CY179" s="818" t="s">
        <v>617</v>
      </c>
      <c r="CZ179" s="824"/>
      <c r="DA179" s="825"/>
      <c r="DB179" s="824"/>
      <c r="DC179" s="825"/>
      <c r="DD179" s="789"/>
      <c r="DE179" s="789"/>
      <c r="DF179" s="789"/>
      <c r="DG179" s="792"/>
      <c r="DH179" s="789"/>
      <c r="DI179" s="789"/>
      <c r="DJ179" s="789"/>
      <c r="DK179" s="792"/>
      <c r="DL179" s="789"/>
      <c r="DM179" s="789"/>
      <c r="DN179" s="789"/>
      <c r="DO179" s="792"/>
      <c r="DP179" s="789"/>
      <c r="DQ179" s="789"/>
      <c r="DR179" s="789"/>
      <c r="DS179" s="789"/>
      <c r="DT179" s="795" t="s">
        <v>619</v>
      </c>
      <c r="DU179" s="245"/>
      <c r="DV179" s="798"/>
      <c r="DW179" s="801"/>
      <c r="DX179" s="798"/>
      <c r="DY179" s="804"/>
    </row>
    <row r="180" spans="2:129" ht="48.75" customHeight="1">
      <c r="B180" s="946"/>
      <c r="C180" s="924"/>
      <c r="D180" s="927"/>
      <c r="E180" s="1800"/>
      <c r="F180" s="931"/>
      <c r="G180" s="1800"/>
      <c r="H180" s="1800"/>
      <c r="I180" s="1800"/>
      <c r="J180" s="410"/>
      <c r="K180" s="909"/>
      <c r="L180" s="1801"/>
      <c r="M180" s="918"/>
      <c r="N180" s="1800"/>
      <c r="O180" s="1802"/>
      <c r="P180" s="228"/>
      <c r="Q180" s="1803"/>
      <c r="R180" s="1800"/>
      <c r="S180" s="1800"/>
      <c r="T180" s="1800"/>
      <c r="U180" s="1800"/>
      <c r="V180" s="1802"/>
      <c r="W180" s="228"/>
      <c r="X180" s="414"/>
      <c r="Y180" s="415"/>
      <c r="Z180" s="415"/>
      <c r="AA180" s="807"/>
      <c r="AB180" s="808"/>
      <c r="AC180" s="807"/>
      <c r="AD180" s="808"/>
      <c r="AE180" s="807"/>
      <c r="AF180" s="808"/>
      <c r="AG180" s="807"/>
      <c r="AH180" s="808"/>
      <c r="AI180" s="807"/>
      <c r="AJ180" s="808"/>
      <c r="AK180" s="323">
        <f t="shared" si="772"/>
        <v>0</v>
      </c>
      <c r="AL180" s="317"/>
      <c r="AM180" s="318"/>
      <c r="AN180" s="809" t="s">
        <v>563</v>
      </c>
      <c r="AO180" s="810"/>
      <c r="AP180" s="813" t="s">
        <v>600</v>
      </c>
      <c r="AQ180" s="814"/>
      <c r="AR180" s="809" t="s">
        <v>562</v>
      </c>
      <c r="AS180" s="810"/>
      <c r="AT180" s="420"/>
      <c r="AU180" s="408"/>
      <c r="AV180" s="426"/>
      <c r="AW180" s="427"/>
      <c r="AX180" s="428"/>
      <c r="AY180" s="230"/>
      <c r="AZ180" s="879"/>
      <c r="BA180" s="837"/>
      <c r="BB180" s="834"/>
      <c r="BC180" s="837"/>
      <c r="BD180" s="840"/>
      <c r="BE180" s="843"/>
      <c r="BG180" s="490"/>
      <c r="BH180" s="312">
        <v>0.8</v>
      </c>
      <c r="BI180" s="235" t="str">
        <f t="shared" ref="BI180" si="783">IF(ISERROR(IF(V179="R.INHERENTE
4","R. INHERENTE",(IF(BD179="R.RESIDUAL
4","R. RESIDUAL"," ")))),"",(IF(V179="R.INHERENTE
4","R. INHERENTE",(IF(BD179="R.RESIDUAL
4","R. RESIDUAL"," ")))))</f>
        <v xml:space="preserve"> </v>
      </c>
      <c r="BJ180" s="236" t="str">
        <f t="shared" ref="BJ180" si="784">IF(ISERROR(IF(V179="R.INHERENTE
9","R. INHERENTE",(IF(BD179="R.RESIDUAL
9","R. RESIDUAL"," ")))),"",(IF(V179="R.INHERENTE
9","R. INHERENTE",(IF(BD179="R.RESIDUAL
9","R. RESIDUAL"," ")))))</f>
        <v xml:space="preserve"> </v>
      </c>
      <c r="BK180" s="237" t="str">
        <f t="shared" ref="BK180" si="785">IF(ISERROR(IF(V179="R.INHERENTE
14","R. INHERENTE",(IF(BD179="R.RESIDUAL
14","R. RESIDUAL"," ")))),"",(IF(V179="R.INHERENTE
14","R. INHERENTE",(IF(BD179="R.RESIDUAL
14","R. RESIDUAL"," ")))))</f>
        <v xml:space="preserve"> </v>
      </c>
      <c r="BL180" s="237" t="str">
        <f t="shared" ref="BL180" si="786">IF(ISERROR(IF(V179="R.INHERENTE
19","R. INHERENTE",(IF(BD179="R.RESIDUAL
19","R. RESIDUAL"," ")))),"",(IF(V179="R.INHERENTE
19","R. INHERENTE",(IF(BD179="R.RESIDUAL
19","R. RESIDUAL"," ")))))</f>
        <v xml:space="preserve"> </v>
      </c>
      <c r="BM180" s="238" t="str">
        <f t="shared" ref="BM180" si="787">IF(ISERROR(IF(V179="R.INHERENTE
24","R. INHERENTE",(IF(BD179="R.RESIDUAL
24","R. RESIDUAL"," ")))),"",(IF(V179="R.INHERENTE
24","R. INHERENTE",(IF(BD179="R.RESIDUAL
24","R. RESIDUAL"," ")))))</f>
        <v xml:space="preserve"> </v>
      </c>
      <c r="BN180" s="234"/>
      <c r="BO180" s="968"/>
      <c r="BP180" s="855"/>
      <c r="BQ180" s="887"/>
      <c r="BR180" s="887"/>
      <c r="BS180" s="859"/>
      <c r="BT180" s="862"/>
      <c r="BU180" s="309"/>
      <c r="BV180" s="959"/>
      <c r="BW180" s="962"/>
      <c r="BX180" s="965"/>
      <c r="BY180" s="229"/>
      <c r="BZ180" s="816"/>
      <c r="CA180" s="819"/>
      <c r="CB180" s="822"/>
      <c r="CC180" s="819"/>
      <c r="CD180" s="793"/>
      <c r="CE180" s="793"/>
      <c r="CF180" s="793"/>
      <c r="CG180" s="793"/>
      <c r="CH180" s="793"/>
      <c r="CI180" s="793"/>
      <c r="CJ180" s="793"/>
      <c r="CK180" s="793"/>
      <c r="CL180" s="793"/>
      <c r="CM180" s="793"/>
      <c r="CN180" s="793"/>
      <c r="CO180" s="793"/>
      <c r="CP180" s="793"/>
      <c r="CQ180" s="793"/>
      <c r="CR180" s="793"/>
      <c r="CS180" s="793"/>
      <c r="CT180" s="796"/>
      <c r="CU180" s="248"/>
      <c r="CV180" s="816"/>
      <c r="CW180" s="819"/>
      <c r="CX180" s="822"/>
      <c r="CY180" s="819"/>
      <c r="CZ180" s="826"/>
      <c r="DA180" s="827"/>
      <c r="DB180" s="826"/>
      <c r="DC180" s="827"/>
      <c r="DD180" s="790"/>
      <c r="DE180" s="790"/>
      <c r="DF180" s="790"/>
      <c r="DG180" s="793"/>
      <c r="DH180" s="790"/>
      <c r="DI180" s="790"/>
      <c r="DJ180" s="790"/>
      <c r="DK180" s="793"/>
      <c r="DL180" s="790"/>
      <c r="DM180" s="790"/>
      <c r="DN180" s="790"/>
      <c r="DO180" s="793"/>
      <c r="DP180" s="790"/>
      <c r="DQ180" s="790"/>
      <c r="DR180" s="790"/>
      <c r="DS180" s="790"/>
      <c r="DT180" s="796"/>
      <c r="DU180" s="245"/>
      <c r="DV180" s="799"/>
      <c r="DW180" s="802"/>
      <c r="DX180" s="799"/>
      <c r="DY180" s="805"/>
    </row>
    <row r="181" spans="2:129" ht="48.75" customHeight="1">
      <c r="B181" s="946"/>
      <c r="C181" s="924"/>
      <c r="D181" s="927"/>
      <c r="E181" s="1800"/>
      <c r="F181" s="931"/>
      <c r="G181" s="1800"/>
      <c r="H181" s="1800"/>
      <c r="I181" s="1800"/>
      <c r="J181" s="410"/>
      <c r="K181" s="909"/>
      <c r="L181" s="1801"/>
      <c r="M181" s="918"/>
      <c r="N181" s="1800"/>
      <c r="O181" s="1802"/>
      <c r="P181" s="228"/>
      <c r="Q181" s="1803"/>
      <c r="R181" s="1800"/>
      <c r="S181" s="1800"/>
      <c r="T181" s="1800"/>
      <c r="U181" s="1800"/>
      <c r="V181" s="1802"/>
      <c r="W181" s="228"/>
      <c r="X181" s="414"/>
      <c r="Y181" s="415"/>
      <c r="Z181" s="415"/>
      <c r="AA181" s="807"/>
      <c r="AB181" s="808"/>
      <c r="AC181" s="807"/>
      <c r="AD181" s="808"/>
      <c r="AE181" s="807"/>
      <c r="AF181" s="808"/>
      <c r="AG181" s="807"/>
      <c r="AH181" s="808"/>
      <c r="AI181" s="807"/>
      <c r="AJ181" s="808"/>
      <c r="AK181" s="323">
        <f t="shared" si="772"/>
        <v>0</v>
      </c>
      <c r="AL181" s="317"/>
      <c r="AM181" s="318"/>
      <c r="AN181" s="809" t="s">
        <v>563</v>
      </c>
      <c r="AO181" s="810"/>
      <c r="AP181" s="813" t="s">
        <v>600</v>
      </c>
      <c r="AQ181" s="814"/>
      <c r="AR181" s="809" t="s">
        <v>562</v>
      </c>
      <c r="AS181" s="810"/>
      <c r="AT181" s="420"/>
      <c r="AU181" s="408"/>
      <c r="AV181" s="426"/>
      <c r="AW181" s="427"/>
      <c r="AX181" s="428"/>
      <c r="AY181" s="230"/>
      <c r="AZ181" s="879"/>
      <c r="BA181" s="837"/>
      <c r="BB181" s="834"/>
      <c r="BC181" s="837"/>
      <c r="BD181" s="840"/>
      <c r="BE181" s="843"/>
      <c r="BG181" s="490"/>
      <c r="BH181" s="312">
        <v>0.60000000000000009</v>
      </c>
      <c r="BI181" s="235" t="str">
        <f t="shared" ref="BI181" si="788">IF(ISERROR(IF(V179="R.INHERENTE
3","R. INHERENTE",(IF(BD179="R.RESIDUAL
3","R. RESIDUAL"," ")))),"",(IF(V179="R.INHERENTE
3","R. INHERENTE",(IF(BD179="R.RESIDUAL
3","R. RESIDUAL"," ")))))</f>
        <v xml:space="preserve"> </v>
      </c>
      <c r="BJ181" s="236" t="str">
        <f t="shared" ref="BJ181" si="789">IF(ISERROR(IF(V179="R.INHERENTE
8","R. INHERENTE",(IF(BD179="R.RESIDUAL
8","R. RESIDUAL"," ")))),"",(IF(V179="R.INHERENTE
8","R. INHERENTE",(IF(BD179="R.RESIDUAL
8","R. RESIDUAL"," ")))))</f>
        <v xml:space="preserve"> </v>
      </c>
      <c r="BK181" s="236" t="str">
        <f t="shared" ref="BK181" si="790">IF(ISERROR(IF(V179="R.INHERENTE
13","R. INHERENTE",(IF(BD179="R.RESIDUAL
13","R. RESIDUAL"," ")))),"",(IF(V179="R.INHERENTE
13","R. INHERENTE",(IF(BD179="R.RESIDUAL
13","R. RESIDUAL"," ")))))</f>
        <v xml:space="preserve"> </v>
      </c>
      <c r="BL181" s="237" t="str">
        <f t="shared" ref="BL181" si="791">IF(ISERROR(IF(V179="R.INHERENTE
18","R. INHERENTE",(IF(BD179="R.RESIDUAL
18","R. RESIDUAL"," ")))),"",(IF(V179="R.INHERENTE
18","R. INHERENTE",(IF(BD179="R.RESIDUAL
18","R. RESIDUAL"," ")))))</f>
        <v xml:space="preserve"> </v>
      </c>
      <c r="BM181" s="238" t="str">
        <f t="shared" ref="BM181" si="792">IF(ISERROR(IF(V179="R.INHERENTE
23","R. INHERENTE",(IF(BD179="R.RESIDUAL
23","R. RESIDUAL"," ")))),"",(IF(V179="R.INHERENTE
23","R. INHERENTE",(IF(BD179="R.RESIDUAL
23","R. RESIDUAL"," ")))))</f>
        <v xml:space="preserve"> </v>
      </c>
      <c r="BN181" s="234"/>
      <c r="BO181" s="968"/>
      <c r="BP181" s="855"/>
      <c r="BQ181" s="887"/>
      <c r="BR181" s="887"/>
      <c r="BS181" s="859"/>
      <c r="BT181" s="862"/>
      <c r="BU181" s="309"/>
      <c r="BV181" s="959"/>
      <c r="BW181" s="962" t="s">
        <v>1052</v>
      </c>
      <c r="BX181" s="965"/>
      <c r="BY181" s="229"/>
      <c r="BZ181" s="816"/>
      <c r="CA181" s="819"/>
      <c r="CB181" s="822"/>
      <c r="CC181" s="819"/>
      <c r="CD181" s="793"/>
      <c r="CE181" s="793"/>
      <c r="CF181" s="793"/>
      <c r="CG181" s="793"/>
      <c r="CH181" s="793"/>
      <c r="CI181" s="793"/>
      <c r="CJ181" s="793"/>
      <c r="CK181" s="793"/>
      <c r="CL181" s="793"/>
      <c r="CM181" s="793"/>
      <c r="CN181" s="793"/>
      <c r="CO181" s="793"/>
      <c r="CP181" s="793"/>
      <c r="CQ181" s="793"/>
      <c r="CR181" s="793"/>
      <c r="CS181" s="793"/>
      <c r="CT181" s="796"/>
      <c r="CU181" s="248"/>
      <c r="CV181" s="816"/>
      <c r="CW181" s="819"/>
      <c r="CX181" s="822"/>
      <c r="CY181" s="819"/>
      <c r="CZ181" s="826"/>
      <c r="DA181" s="827"/>
      <c r="DB181" s="826"/>
      <c r="DC181" s="827"/>
      <c r="DD181" s="790"/>
      <c r="DE181" s="790"/>
      <c r="DF181" s="790"/>
      <c r="DG181" s="793"/>
      <c r="DH181" s="790"/>
      <c r="DI181" s="790"/>
      <c r="DJ181" s="790"/>
      <c r="DK181" s="793"/>
      <c r="DL181" s="790"/>
      <c r="DM181" s="790"/>
      <c r="DN181" s="790"/>
      <c r="DO181" s="793"/>
      <c r="DP181" s="790"/>
      <c r="DQ181" s="790"/>
      <c r="DR181" s="790"/>
      <c r="DS181" s="790"/>
      <c r="DT181" s="796"/>
      <c r="DU181" s="245"/>
      <c r="DV181" s="799"/>
      <c r="DW181" s="802"/>
      <c r="DX181" s="799"/>
      <c r="DY181" s="805"/>
    </row>
    <row r="182" spans="2:129" ht="48.75" customHeight="1">
      <c r="B182" s="946"/>
      <c r="C182" s="924"/>
      <c r="D182" s="927"/>
      <c r="E182" s="1800"/>
      <c r="F182" s="931"/>
      <c r="G182" s="1800"/>
      <c r="H182" s="1800"/>
      <c r="I182" s="1800"/>
      <c r="J182" s="410"/>
      <c r="K182" s="909"/>
      <c r="L182" s="1801"/>
      <c r="M182" s="918"/>
      <c r="N182" s="1800"/>
      <c r="O182" s="1802"/>
      <c r="P182" s="228"/>
      <c r="Q182" s="1803"/>
      <c r="R182" s="1800"/>
      <c r="S182" s="1800"/>
      <c r="T182" s="1800"/>
      <c r="U182" s="1800"/>
      <c r="V182" s="1802"/>
      <c r="W182" s="228"/>
      <c r="X182" s="416"/>
      <c r="Y182" s="415"/>
      <c r="Z182" s="415"/>
      <c r="AA182" s="807"/>
      <c r="AB182" s="808"/>
      <c r="AC182" s="807"/>
      <c r="AD182" s="808"/>
      <c r="AE182" s="807"/>
      <c r="AF182" s="808"/>
      <c r="AG182" s="807"/>
      <c r="AH182" s="808"/>
      <c r="AI182" s="807"/>
      <c r="AJ182" s="808"/>
      <c r="AK182" s="323">
        <f t="shared" si="772"/>
        <v>0</v>
      </c>
      <c r="AL182" s="315"/>
      <c r="AM182" s="316">
        <v>0.6</v>
      </c>
      <c r="AN182" s="809"/>
      <c r="AO182" s="810"/>
      <c r="AP182" s="813"/>
      <c r="AQ182" s="814"/>
      <c r="AR182" s="809"/>
      <c r="AS182" s="810"/>
      <c r="AT182" s="420"/>
      <c r="AU182" s="408"/>
      <c r="AV182" s="426"/>
      <c r="AW182" s="427"/>
      <c r="AX182" s="428"/>
      <c r="AY182" s="230"/>
      <c r="AZ182" s="879"/>
      <c r="BA182" s="837"/>
      <c r="BB182" s="834"/>
      <c r="BC182" s="837"/>
      <c r="BD182" s="840"/>
      <c r="BE182" s="843"/>
      <c r="BG182" s="490"/>
      <c r="BH182" s="312">
        <v>0.4</v>
      </c>
      <c r="BI182" s="239" t="str">
        <f t="shared" ref="BI182" si="793">IF(ISERROR(IF(V179="R.INHERENTE
2","R. INHERENTE",(IF(BD179="R.RESIDUAL
2","R. RESIDUAL"," ")))),"",(IF(V179="R.INHERENTE
2","R. INHERENTE",(IF(BD179="R.RESIDUAL
2","R. RESIDUAL"," ")))))</f>
        <v xml:space="preserve"> </v>
      </c>
      <c r="BJ182" s="236" t="str">
        <f t="shared" ref="BJ182" si="794">IF(ISERROR(IF(V179="R.INHERENTE
7","R. INHERENTE",(IF(BD179="R.RESIDUAL
7","R. RESIDUAL"," ")))),"",(IF(V179="R.INHERENTE
7","R. INHERENTE",(IF(BD179="R.RESIDUAL
7","R. RESIDUAL"," ")))))</f>
        <v xml:space="preserve"> </v>
      </c>
      <c r="BK182" s="236" t="str">
        <f t="shared" ref="BK182" si="795">IF(ISERROR(IF(V179="R.INHERENTE
12","R. INHERENTE",(IF(BD179="R.RESIDUAL
12","R. RESIDUAL"," ")))),"",(IF(V179="R.INHERENTE
12","R. INHERENTE",(IF(BD179="R.RESIDUAL
12","R. RESIDUAL"," ")))))</f>
        <v>R. INHERENTE</v>
      </c>
      <c r="BL182" s="237" t="str">
        <f t="shared" ref="BL182" si="796">IF(ISERROR(IF(V179="R.INHERENTE
17","R. INHERENTE",(IF(BD179="R.RESIDUAL
17","R. RESIDUAL"," ")))),"",(IF(V179="R.INHERENTE
17","R. INHERENTE",(IF(BD179="R.RESIDUAL
17","R. RESIDUAL"," ")))))</f>
        <v xml:space="preserve"> </v>
      </c>
      <c r="BM182" s="238" t="str">
        <f t="shared" ref="BM182" si="797">IF(ISERROR(IF(V179="R.INHERENTE
22","R. INHERENTE",(IF(BD179="R.RESIDUAL
22","R. RESIDUAL"," ")))),"",(IF(V179="R.INHERENTE
22","R. INHERENTE",(IF(BD179="R.RESIDUAL
22","R. RESIDUAL"," ")))))</f>
        <v xml:space="preserve"> </v>
      </c>
      <c r="BN182" s="234"/>
      <c r="BO182" s="968"/>
      <c r="BP182" s="855"/>
      <c r="BQ182" s="887"/>
      <c r="BR182" s="887"/>
      <c r="BS182" s="859"/>
      <c r="BT182" s="862"/>
      <c r="BU182" s="309"/>
      <c r="BV182" s="959"/>
      <c r="BW182" s="962"/>
      <c r="BX182" s="965"/>
      <c r="BY182" s="229"/>
      <c r="BZ182" s="816"/>
      <c r="CA182" s="819"/>
      <c r="CB182" s="822"/>
      <c r="CC182" s="819"/>
      <c r="CD182" s="793"/>
      <c r="CE182" s="793"/>
      <c r="CF182" s="793"/>
      <c r="CG182" s="793"/>
      <c r="CH182" s="793"/>
      <c r="CI182" s="793"/>
      <c r="CJ182" s="793"/>
      <c r="CK182" s="793"/>
      <c r="CL182" s="793"/>
      <c r="CM182" s="793"/>
      <c r="CN182" s="793"/>
      <c r="CO182" s="793"/>
      <c r="CP182" s="793"/>
      <c r="CQ182" s="793"/>
      <c r="CR182" s="793"/>
      <c r="CS182" s="793"/>
      <c r="CT182" s="796"/>
      <c r="CU182" s="248"/>
      <c r="CV182" s="816"/>
      <c r="CW182" s="819"/>
      <c r="CX182" s="822"/>
      <c r="CY182" s="819"/>
      <c r="CZ182" s="826"/>
      <c r="DA182" s="827"/>
      <c r="DB182" s="826"/>
      <c r="DC182" s="827"/>
      <c r="DD182" s="790"/>
      <c r="DE182" s="790"/>
      <c r="DF182" s="790"/>
      <c r="DG182" s="793"/>
      <c r="DH182" s="790"/>
      <c r="DI182" s="790"/>
      <c r="DJ182" s="790"/>
      <c r="DK182" s="793"/>
      <c r="DL182" s="790"/>
      <c r="DM182" s="790"/>
      <c r="DN182" s="790"/>
      <c r="DO182" s="793"/>
      <c r="DP182" s="790"/>
      <c r="DQ182" s="790"/>
      <c r="DR182" s="790"/>
      <c r="DS182" s="790"/>
      <c r="DT182" s="796"/>
      <c r="DU182" s="245"/>
      <c r="DV182" s="799"/>
      <c r="DW182" s="802"/>
      <c r="DX182" s="799"/>
      <c r="DY182" s="805"/>
    </row>
    <row r="183" spans="2:129" ht="48" customHeight="1">
      <c r="B183" s="947"/>
      <c r="C183" s="925"/>
      <c r="D183" s="928"/>
      <c r="E183" s="1805"/>
      <c r="F183" s="932"/>
      <c r="G183" s="1805"/>
      <c r="H183" s="1805"/>
      <c r="I183" s="1805"/>
      <c r="J183" s="411"/>
      <c r="K183" s="910"/>
      <c r="L183" s="1806"/>
      <c r="M183" s="919"/>
      <c r="N183" s="1805"/>
      <c r="O183" s="1807"/>
      <c r="P183" s="228"/>
      <c r="Q183" s="1808"/>
      <c r="R183" s="1805"/>
      <c r="S183" s="1805"/>
      <c r="T183" s="1805"/>
      <c r="U183" s="1805"/>
      <c r="V183" s="1807"/>
      <c r="W183" s="228"/>
      <c r="X183" s="417"/>
      <c r="Y183" s="418"/>
      <c r="Z183" s="418"/>
      <c r="AA183" s="848"/>
      <c r="AB183" s="849"/>
      <c r="AC183" s="848"/>
      <c r="AD183" s="849"/>
      <c r="AE183" s="848"/>
      <c r="AF183" s="849"/>
      <c r="AG183" s="848"/>
      <c r="AH183" s="849"/>
      <c r="AI183" s="848"/>
      <c r="AJ183" s="849"/>
      <c r="AK183" s="324">
        <f t="shared" si="772"/>
        <v>0</v>
      </c>
      <c r="AL183" s="317"/>
      <c r="AM183" s="318"/>
      <c r="AN183" s="850"/>
      <c r="AO183" s="851"/>
      <c r="AP183" s="852"/>
      <c r="AQ183" s="853"/>
      <c r="AR183" s="850"/>
      <c r="AS183" s="851"/>
      <c r="AT183" s="421"/>
      <c r="AU183" s="422"/>
      <c r="AV183" s="429"/>
      <c r="AW183" s="430"/>
      <c r="AX183" s="431"/>
      <c r="AY183" s="230"/>
      <c r="AZ183" s="880"/>
      <c r="BA183" s="838"/>
      <c r="BB183" s="835"/>
      <c r="BC183" s="838"/>
      <c r="BD183" s="841"/>
      <c r="BE183" s="844"/>
      <c r="BG183" s="490"/>
      <c r="BH183" s="313">
        <v>0.2</v>
      </c>
      <c r="BI183" s="240" t="str">
        <f>IF(ISERROR(IF(V179="R.INHERENTE
1","R. INHERENTE",(IF(BD179="R.RESIDUAL
1","R. RESIDUAL"," ")))),"",(IF(V179="R.INHERENTE
1","R. INHERENTE",(IF(BD179="R.RESIDUAL
1","R. RESIDUAL"," ")))))</f>
        <v xml:space="preserve"> </v>
      </c>
      <c r="BJ183" s="241" t="s">
        <v>970</v>
      </c>
      <c r="BK183" s="242" t="str">
        <f>IF(ISERROR(IF(V179="R.INHERENTE
11","R. INHERENTE",(IF(BD179="R.RESIDUAL
11","R. RESIDUAL"," ")))),"",(IF(V179="R.INHERENTE
11","R. INHERENTE",(IF(BD179="R.RESIDUAL
11","R. RESIDUAL"," ")))))</f>
        <v xml:space="preserve"> </v>
      </c>
      <c r="BL183" s="243" t="str">
        <f>IF(ISERROR(IF(V179="R.INHERENTE
16","R. INHERENTE",(IF(BD179="R.RESIDUAL
16","R. RESIDUAL"," ")))),"",(IF(V179="R.INHERENTE
16","R. INHERENTE",(IF(BD179="R.RESIDUAL
16","R. RESIDUAL"," ")))))</f>
        <v xml:space="preserve"> </v>
      </c>
      <c r="BM183" s="244" t="str">
        <f>IF(ISERROR(IF(V179="R.INHERENTE
21","R. INHERENTE",(IF(BD179="R.RESIDUAL
21","R. RESIDUAL"," ")))),"",(IF(V179="R.INHERENTE
21","R. INHERENTE",(IF(BD179="R.RESIDUAL
21","R. RESIDUAL"," ")))))</f>
        <v xml:space="preserve"> </v>
      </c>
      <c r="BN183" s="234"/>
      <c r="BO183" s="969"/>
      <c r="BP183" s="856"/>
      <c r="BQ183" s="888"/>
      <c r="BR183" s="888"/>
      <c r="BS183" s="860"/>
      <c r="BT183" s="863"/>
      <c r="BU183" s="309"/>
      <c r="BV183" s="960"/>
      <c r="BW183" s="963"/>
      <c r="BX183" s="966"/>
      <c r="BY183" s="229"/>
      <c r="BZ183" s="817"/>
      <c r="CA183" s="820"/>
      <c r="CB183" s="823"/>
      <c r="CC183" s="820"/>
      <c r="CD183" s="794"/>
      <c r="CE183" s="794"/>
      <c r="CF183" s="794"/>
      <c r="CG183" s="794"/>
      <c r="CH183" s="794"/>
      <c r="CI183" s="794"/>
      <c r="CJ183" s="794"/>
      <c r="CK183" s="794"/>
      <c r="CL183" s="794"/>
      <c r="CM183" s="794"/>
      <c r="CN183" s="794"/>
      <c r="CO183" s="794"/>
      <c r="CP183" s="794"/>
      <c r="CQ183" s="794"/>
      <c r="CR183" s="794"/>
      <c r="CS183" s="794"/>
      <c r="CT183" s="797"/>
      <c r="CU183" s="248"/>
      <c r="CV183" s="817"/>
      <c r="CW183" s="820"/>
      <c r="CX183" s="823"/>
      <c r="CY183" s="820"/>
      <c r="CZ183" s="828"/>
      <c r="DA183" s="829"/>
      <c r="DB183" s="828"/>
      <c r="DC183" s="829"/>
      <c r="DD183" s="791"/>
      <c r="DE183" s="791"/>
      <c r="DF183" s="791"/>
      <c r="DG183" s="794"/>
      <c r="DH183" s="791"/>
      <c r="DI183" s="791"/>
      <c r="DJ183" s="791"/>
      <c r="DK183" s="794"/>
      <c r="DL183" s="791"/>
      <c r="DM183" s="791"/>
      <c r="DN183" s="791"/>
      <c r="DO183" s="794"/>
      <c r="DP183" s="791"/>
      <c r="DQ183" s="791"/>
      <c r="DR183" s="791"/>
      <c r="DS183" s="791"/>
      <c r="DT183" s="797"/>
      <c r="DU183" s="245"/>
      <c r="DV183" s="800"/>
      <c r="DW183" s="803"/>
      <c r="DX183" s="800"/>
      <c r="DY183" s="806"/>
    </row>
    <row r="184" spans="2:129" ht="18" customHeight="1">
      <c r="BI184" s="321">
        <v>0.2</v>
      </c>
      <c r="BJ184" s="322">
        <v>0.4</v>
      </c>
      <c r="BK184" s="322">
        <v>0.60000000000000009</v>
      </c>
      <c r="BL184" s="322">
        <v>0.8</v>
      </c>
      <c r="BM184" s="322">
        <v>1</v>
      </c>
    </row>
    <row r="185" spans="2:129" ht="48.75" customHeight="1">
      <c r="B185" s="920" t="s">
        <v>1071</v>
      </c>
      <c r="C185" s="923">
        <v>29</v>
      </c>
      <c r="D185" s="926" t="s">
        <v>1072</v>
      </c>
      <c r="E185" s="929" t="s">
        <v>1073</v>
      </c>
      <c r="F185" s="930" t="s">
        <v>824</v>
      </c>
      <c r="G185" s="907" t="s">
        <v>1074</v>
      </c>
      <c r="H185" s="948" t="s">
        <v>589</v>
      </c>
      <c r="I185" s="949" t="s">
        <v>1075</v>
      </c>
      <c r="J185" s="409" t="s">
        <v>1076</v>
      </c>
      <c r="K185" s="911" t="s">
        <v>1077</v>
      </c>
      <c r="L185" s="950" t="str">
        <f>IF(H185="","",(CONCATENATE("Posibilidad de afectación ",H185," ",I185," ",J185," ",J186," ",J187," ",J188," ",J189)))</f>
        <v xml:space="preserve">Posibilidad de afectación económica y reputacional por procesos sancionatorios o acciones legales, como resultado del incremento en los costos operativos asociados a la atención de consultas para patologías crónicas de la zona rural y urbana, debido a la disponibilidad de agendas.    </v>
      </c>
      <c r="M185" s="917" t="s">
        <v>1078</v>
      </c>
      <c r="N185" s="951" t="s">
        <v>594</v>
      </c>
      <c r="O185" s="864" t="s">
        <v>1079</v>
      </c>
      <c r="P185" s="228"/>
      <c r="Q185" s="865" t="s">
        <v>630</v>
      </c>
      <c r="R185" s="866">
        <f>IF(ISERROR(VLOOKUP($Q185,Listas!$E$20:$F$24,2,FALSE)),"",(VLOOKUP($Q185,Listas!$E$20:$F$24,2,FALSE)))</f>
        <v>1</v>
      </c>
      <c r="S185" s="867" t="str">
        <f>IF(ISERROR(VLOOKUP($R185,Listas!$E$3:$F$7,2,FALSE)),"",(VLOOKUP($R185,Listas!$E$3:$F$7,2,FALSE)))</f>
        <v xml:space="preserve">MUY ALTA </v>
      </c>
      <c r="T185" s="868" t="s">
        <v>597</v>
      </c>
      <c r="U185" s="867">
        <f>IF(ISERROR(VLOOKUP($T185,Listas!$E$28:$F$35,2,FALSE)),"",(VLOOKUP($T185,Listas!$E$28:$F$35,2,FALSE)))</f>
        <v>1</v>
      </c>
      <c r="V185" s="869" t="str">
        <f t="shared" ref="V185" si="798">IF(R185="","",(CONCATENATE("R.INHERENTE
",(IF(AND($R185=0.2,$U185=0.2),1,(IF(AND($R185=0.2,$U185=0.4),6,(IF(AND($R185=0.2,$U185=0.6),11,(IF(AND($R185=0.2,$U185=0.8),16,(IF(AND($R185=0.2,$U185=1),21,(IF(AND($R185=0.4,$U185=0.2),2,(IF(AND($R185=0.4,$U185=0.4),7,(IF(AND($R185=0.4,$U185=0.6),12,(IF(AND($R185=0.4,$U185=0.8),17,(IF(AND($R185=0.4,$U185=1),22,(IF(AND($R185=0.6,$U185=0.2),3,(IF(AND($R185=0.6,$U185=0.4),8,(IF(AND($R185=0.6,$U185=0.6),13,(IF(AND($R185=0.6,$U185=0.8),18,(IF(AND($R185=0.6,$U185=1),23,(IF(AND($R185=0.8,$U185=0.2),4,(IF(AND($R185=0.8,$U185=0.4),9,(IF(AND($R185=0.8,$U185=0.6),14,(IF(AND($R185=0.8,$U185=0.8),19,(IF(AND($R185=0.8,$U185=1),24,(IF(AND($R185=1,$U185=0.2),5,(IF(AND($R185=1,$U185=0.4),10,(IF(AND($R185=1,$U185=0.6),15,(IF(AND($R185=1,$U185=0.8),20,(IF(AND($R185=1,$U185=1),25,"")))))))))))))))))))))))))))))))))))))))))))))))))))))</f>
        <v>R.INHERENTE
25</v>
      </c>
      <c r="W185" s="228">
        <f>+VLOOKUP($V185,Listas!$D$112:$E$136,2,FALSE)</f>
        <v>25</v>
      </c>
      <c r="X185" s="412" t="s">
        <v>1080</v>
      </c>
      <c r="Y185" s="413" t="s">
        <v>599</v>
      </c>
      <c r="Z185" s="413"/>
      <c r="AA185" s="870">
        <v>25</v>
      </c>
      <c r="AB185" s="871"/>
      <c r="AC185" s="870"/>
      <c r="AD185" s="871"/>
      <c r="AE185" s="870"/>
      <c r="AF185" s="871"/>
      <c r="AG185" s="870"/>
      <c r="AH185" s="871"/>
      <c r="AI185" s="870">
        <v>15</v>
      </c>
      <c r="AJ185" s="871"/>
      <c r="AK185" s="340">
        <f t="shared" ref="AK185:AK189" si="799">AA185+AC185+AE185+AG185+AI185</f>
        <v>40</v>
      </c>
      <c r="AL185" s="319">
        <v>0.6</v>
      </c>
      <c r="AM185" s="320"/>
      <c r="AN185" s="906" t="s">
        <v>562</v>
      </c>
      <c r="AO185" s="906"/>
      <c r="AP185" s="907" t="s">
        <v>600</v>
      </c>
      <c r="AQ185" s="907"/>
      <c r="AR185" s="906" t="s">
        <v>562</v>
      </c>
      <c r="AS185" s="906"/>
      <c r="AT185" s="419" t="s">
        <v>1081</v>
      </c>
      <c r="AU185" s="407" t="s">
        <v>798</v>
      </c>
      <c r="AV185" s="423" t="s">
        <v>1082</v>
      </c>
      <c r="AW185" s="424" t="s">
        <v>1083</v>
      </c>
      <c r="AX185" s="425" t="s">
        <v>1084</v>
      </c>
      <c r="AY185" s="247">
        <f t="shared" ref="AY185" si="800">+(IF(AND($AZ185&gt;0,$AZ185&lt;=0.2),0.2,(IF(AND($AZ185&gt;0.2,$AZ185&lt;=0.4),0.4,(IF(AND($AZ185&gt;0.4,$AZ185&lt;=0.6),0.6,(IF(AND($AZ185&gt;0.6,$AZ185&lt;=0.8),0.8,(IF($AZ185&gt;0.8,1,""))))))))))</f>
        <v>0.4</v>
      </c>
      <c r="AZ185" s="878">
        <f t="shared" ref="AZ185" si="801">+MIN(AL185:AL189)</f>
        <v>0.29399999999999998</v>
      </c>
      <c r="BA185" s="836" t="str">
        <f t="shared" ref="BA185" si="802">+(IF($AY185=0.2,"MUY BAJA",(IF($AY185=0.4,"BAJA",(IF($AY185=0.6,"MEDIA",(IF($AY185=0.8,"ALTA",(IF($AY185=1,"MUY ALTA",""))))))))))</f>
        <v>BAJA</v>
      </c>
      <c r="BB185" s="833">
        <f t="shared" ref="BB185" si="803">+MIN(AM185:AM189)</f>
        <v>1</v>
      </c>
      <c r="BC185" s="836" t="str">
        <f t="shared" ref="BC185" si="804">+(IF($BF185=0.2,"MUY BAJA",(IF($BF185=0.4,"BAJA",(IF($BF185=0.6,"MEDIA",(IF($BF185=0.8,"ALTA",(IF($BF185=1,"MUY ALTA",""))))))))))</f>
        <v>MUY ALTA</v>
      </c>
      <c r="BD185" s="839" t="str">
        <f t="shared" ref="BD185" si="805">IF($AY185="","",(CONCATENATE("R.RESIDUAL
",(IF(AND($AY185=0.2,$BF185=0.2),1,(IF(AND($AY185=0.2,$BF185=0.4),6,(IF(AND($AY185=0.2,$BF185=0.6),11,(IF(AND($AY185=0.2,$BF185=0.8),16,(IF(AND($AY185=0.2,$BF185=1),21,(IF(AND($AY185=0.4,$BF185=0.2),2,(IF(AND($AY185=0.4,$BF185=0.4),7,(IF(AND($AY185=0.4,$BF185=0.6),12,(IF(AND($AY185=0.4,$BF185=0.8),17,(IF(AND($AY185=0.4,$BF185=1),22,(IF(AND($AY185=0.6,$BF185=0.2),3,(IF(AND($AY185=0.6,$BF185=0.4),8,(IF(AND($AY185=0.6,$BF185=0.6),13,(IF(AND($AY185=0.6,$BF185=0.8),18,(IF(AND($AY185=0.6,$BF185=1),23,(IF(AND($AY185=0.8,$BF185=0.2),4,(IF(AND($AY185=0.8,$BF185=0.4),9,(IF(AND($AY185=0.8,$BF185=0.6),14,(IF(AND($AY185=0.8,$BF185=0.8),19,(IF(AND($AY185=0.8,$BF185=1),24,(IF(AND($AY185=1,$BF185=0.2),5,(IF(AND($AY185=1,$BF185=0.4),10,(IF(AND($AY185=1,$BF185=0.6),15,(IF(AND($AY185=1,$BF185=0.8),20,(IF(AND($AY185=1,$BF185=1),25,"")))))))))))))))))))))))))))))))))))))))))))))))))))))</f>
        <v>R.RESIDUAL
22</v>
      </c>
      <c r="BE185" s="842" t="s">
        <v>606</v>
      </c>
      <c r="BF185" s="247">
        <f t="shared" ref="BF185" si="806">+(IF(AND($BB185&gt;0,$BB185&lt;=0.2),0.2,(IF(AND($BB185&gt;0.2,$BB185&lt;=0.4),0.4,(IF(AND($BB185&gt;0.4,$BB185&lt;=0.6),0.6,(IF(AND($BB185&gt;0.6,$BB185&lt;=0.8),0.8,(IF($BB185&gt;0.8,1,""))))))))))</f>
        <v>1</v>
      </c>
      <c r="BG185" s="230">
        <f>+VLOOKUP($BD185,Listas!$F$112:$G$136,2,FALSE)</f>
        <v>22</v>
      </c>
      <c r="BH185" s="312">
        <v>1</v>
      </c>
      <c r="BI185" s="231" t="str">
        <f t="shared" ref="BI185" si="807">IF(ISERROR(IF(V185="R.INHERENTE
5","R. INHERENTE",(IF(BD185="R.RESIDUAL
5","R. RESIDUAL"," ")))),"",(IF(V185="R.INHERENTE
5","R. INHERENTE",(IF(BD185="R.RESIDUAL
5","R. RESIDUAL"," ")))))</f>
        <v xml:space="preserve"> </v>
      </c>
      <c r="BJ185" s="232" t="str">
        <f t="shared" ref="BJ185" si="808">IF(ISERROR(IF(V185="R.INHERENTE
10","R. INHERENTE",(IF(BD185="R.RESIDUAL
10","R. RESIDUAL"," ")))),"",(IF(V185="R.INHERENTE
10","R. INHERENTE",(IF(BD185="R.RESIDUAL
10","R. RESIDUAL"," ")))))</f>
        <v xml:space="preserve"> </v>
      </c>
      <c r="BK185" s="232" t="str">
        <f t="shared" ref="BK185" si="809">IF(ISERROR(IF(V185="R.INHERENTE
15","R. INHERENTE",(IF(BD185="R.RESIDUAL
15","R. RESIDUAL"," ")))),"",(IF(V185="R.INHERENTE
15","R. INHERENTE",(IF(BD185="R.RESIDUAL
15","R. RESIDUAL"," ")))))</f>
        <v xml:space="preserve"> </v>
      </c>
      <c r="BL185" s="232" t="str">
        <f t="shared" ref="BL185" si="810">IF(ISERROR(IF(V185="R.INHERENTE
20","R. INHERENTE",(IF(BD185="R.RESIDUAL
20","R. RESIDUAL"," ")))),"",(IF(V185="R.INHERENTE
20","R. INHERENTE",(IF(BD185="R.RESIDUAL
20","R. RESIDUAL"," ")))))</f>
        <v xml:space="preserve"> </v>
      </c>
      <c r="BM185" s="233" t="str">
        <f t="shared" ref="BM185" si="811">IF(ISERROR(IF(V185="R.INHERENTE
25","R. INHERENTE",(IF(BD185="R.RESIDUAL
25","R. RESIDUAL"," ")))),"",(IF(V185="R.INHERENTE
25","R. INHERENTE",(IF(BD185="R.RESIDUAL
25","R. RESIDUAL"," ")))))</f>
        <v>R. INHERENTE</v>
      </c>
      <c r="BN185" s="234"/>
      <c r="BO185" s="845" t="s">
        <v>1085</v>
      </c>
      <c r="BP185" s="854" t="s">
        <v>1086</v>
      </c>
      <c r="BQ185" s="886">
        <v>46023</v>
      </c>
      <c r="BR185" s="886">
        <v>46357</v>
      </c>
      <c r="BS185" s="858" t="s">
        <v>602</v>
      </c>
      <c r="BT185" s="861" t="s">
        <v>1087</v>
      </c>
      <c r="BU185" s="309"/>
      <c r="BV185" s="958" t="s">
        <v>1088</v>
      </c>
      <c r="BW185" s="961" t="s">
        <v>1089</v>
      </c>
      <c r="BX185" s="964" t="s">
        <v>1090</v>
      </c>
      <c r="BY185" s="229"/>
      <c r="BZ185" s="815" t="s">
        <v>614</v>
      </c>
      <c r="CA185" s="818" t="s">
        <v>615</v>
      </c>
      <c r="CB185" s="821" t="s">
        <v>616</v>
      </c>
      <c r="CC185" s="818" t="s">
        <v>617</v>
      </c>
      <c r="CD185" s="792"/>
      <c r="CE185" s="792"/>
      <c r="CF185" s="792"/>
      <c r="CG185" s="792"/>
      <c r="CH185" s="792"/>
      <c r="CI185" s="792"/>
      <c r="CJ185" s="792"/>
      <c r="CK185" s="792"/>
      <c r="CL185" s="792"/>
      <c r="CM185" s="792"/>
      <c r="CN185" s="792"/>
      <c r="CO185" s="792"/>
      <c r="CP185" s="792"/>
      <c r="CQ185" s="792"/>
      <c r="CR185" s="792"/>
      <c r="CS185" s="792"/>
      <c r="CT185" s="795" t="s">
        <v>618</v>
      </c>
      <c r="CU185" s="248"/>
      <c r="CV185" s="815" t="s">
        <v>614</v>
      </c>
      <c r="CW185" s="818" t="s">
        <v>615</v>
      </c>
      <c r="CX185" s="821" t="s">
        <v>616</v>
      </c>
      <c r="CY185" s="818" t="s">
        <v>617</v>
      </c>
      <c r="CZ185" s="824"/>
      <c r="DA185" s="825"/>
      <c r="DB185" s="824"/>
      <c r="DC185" s="825"/>
      <c r="DD185" s="789"/>
      <c r="DE185" s="789"/>
      <c r="DF185" s="789"/>
      <c r="DG185" s="792"/>
      <c r="DH185" s="789"/>
      <c r="DI185" s="789"/>
      <c r="DJ185" s="789"/>
      <c r="DK185" s="792"/>
      <c r="DL185" s="789"/>
      <c r="DM185" s="789"/>
      <c r="DN185" s="789"/>
      <c r="DO185" s="792"/>
      <c r="DP185" s="789"/>
      <c r="DQ185" s="789"/>
      <c r="DR185" s="789"/>
      <c r="DS185" s="789"/>
      <c r="DT185" s="795" t="s">
        <v>1091</v>
      </c>
      <c r="DU185" s="245"/>
      <c r="DV185" s="798"/>
      <c r="DW185" s="801"/>
      <c r="DX185" s="798"/>
      <c r="DY185" s="804"/>
    </row>
    <row r="186" spans="2:129" ht="48.75" customHeight="1">
      <c r="B186" s="921"/>
      <c r="C186" s="924"/>
      <c r="D186" s="927"/>
      <c r="E186" s="1800"/>
      <c r="F186" s="931"/>
      <c r="G186" s="1800"/>
      <c r="H186" s="1800"/>
      <c r="I186" s="1800"/>
      <c r="J186" s="410"/>
      <c r="K186" s="912"/>
      <c r="L186" s="1801"/>
      <c r="M186" s="918"/>
      <c r="N186" s="1800"/>
      <c r="O186" s="1802"/>
      <c r="P186" s="228"/>
      <c r="Q186" s="1803"/>
      <c r="R186" s="1800"/>
      <c r="S186" s="1800"/>
      <c r="T186" s="1800"/>
      <c r="U186" s="1800"/>
      <c r="V186" s="1802"/>
      <c r="W186" s="228"/>
      <c r="X186" s="414" t="s">
        <v>1092</v>
      </c>
      <c r="Y186" s="415" t="s">
        <v>599</v>
      </c>
      <c r="Z186" s="415"/>
      <c r="AA186" s="807"/>
      <c r="AB186" s="808"/>
      <c r="AC186" s="807">
        <v>15</v>
      </c>
      <c r="AD186" s="808"/>
      <c r="AE186" s="807"/>
      <c r="AF186" s="808"/>
      <c r="AG186" s="807"/>
      <c r="AH186" s="808"/>
      <c r="AI186" s="807">
        <v>15</v>
      </c>
      <c r="AJ186" s="808"/>
      <c r="AK186" s="323">
        <f t="shared" si="799"/>
        <v>30</v>
      </c>
      <c r="AL186" s="315">
        <v>0.42</v>
      </c>
      <c r="AM186" s="316"/>
      <c r="AN186" s="809" t="s">
        <v>562</v>
      </c>
      <c r="AO186" s="810"/>
      <c r="AP186" s="813" t="s">
        <v>600</v>
      </c>
      <c r="AQ186" s="814"/>
      <c r="AR186" s="809" t="s">
        <v>562</v>
      </c>
      <c r="AS186" s="810"/>
      <c r="AT186" s="420" t="s">
        <v>1092</v>
      </c>
      <c r="AU186" s="408" t="s">
        <v>633</v>
      </c>
      <c r="AV186" s="426" t="s">
        <v>1093</v>
      </c>
      <c r="AW186" s="427" t="s">
        <v>1083</v>
      </c>
      <c r="AX186" s="428" t="s">
        <v>1094</v>
      </c>
      <c r="AY186" s="230"/>
      <c r="AZ186" s="879"/>
      <c r="BA186" s="837"/>
      <c r="BB186" s="834"/>
      <c r="BC186" s="837"/>
      <c r="BD186" s="840"/>
      <c r="BE186" s="843"/>
      <c r="BG186" s="490"/>
      <c r="BH186" s="312">
        <v>0.8</v>
      </c>
      <c r="BI186" s="235" t="str">
        <f t="shared" ref="BI186" si="812">IF(ISERROR(IF(V185="R.INHERENTE
4","R. INHERENTE",(IF(BD185="R.RESIDUAL
4","R. RESIDUAL"," ")))),"",(IF(V185="R.INHERENTE
4","R. INHERENTE",(IF(BD185="R.RESIDUAL
4","R. RESIDUAL"," ")))))</f>
        <v xml:space="preserve"> </v>
      </c>
      <c r="BJ186" s="236" t="str">
        <f t="shared" ref="BJ186" si="813">IF(ISERROR(IF(V185="R.INHERENTE
9","R. INHERENTE",(IF(BD185="R.RESIDUAL
9","R. RESIDUAL"," ")))),"",(IF(V185="R.INHERENTE
9","R. INHERENTE",(IF(BD185="R.RESIDUAL
9","R. RESIDUAL"," ")))))</f>
        <v xml:space="preserve"> </v>
      </c>
      <c r="BK186" s="237" t="str">
        <f t="shared" ref="BK186" si="814">IF(ISERROR(IF(V185="R.INHERENTE
14","R. INHERENTE",(IF(BD185="R.RESIDUAL
14","R. RESIDUAL"," ")))),"",(IF(V185="R.INHERENTE
14","R. INHERENTE",(IF(BD185="R.RESIDUAL
14","R. RESIDUAL"," ")))))</f>
        <v xml:space="preserve"> </v>
      </c>
      <c r="BL186" s="237" t="str">
        <f t="shared" ref="BL186" si="815">IF(ISERROR(IF(V185="R.INHERENTE
19","R. INHERENTE",(IF(BD185="R.RESIDUAL
19","R. RESIDUAL"," ")))),"",(IF(V185="R.INHERENTE
19","R. INHERENTE",(IF(BD185="R.RESIDUAL
19","R. RESIDUAL"," ")))))</f>
        <v xml:space="preserve"> </v>
      </c>
      <c r="BM186" s="238" t="str">
        <f t="shared" ref="BM186" si="816">IF(ISERROR(IF(V185="R.INHERENTE
24","R. INHERENTE",(IF(BD185="R.RESIDUAL
24","R. RESIDUAL"," ")))),"",(IF(V185="R.INHERENTE
24","R. INHERENTE",(IF(BD185="R.RESIDUAL
24","R. RESIDUAL"," ")))))</f>
        <v xml:space="preserve"> </v>
      </c>
      <c r="BN186" s="234"/>
      <c r="BO186" s="846"/>
      <c r="BP186" s="855"/>
      <c r="BQ186" s="887"/>
      <c r="BR186" s="887"/>
      <c r="BS186" s="859"/>
      <c r="BT186" s="862"/>
      <c r="BU186" s="309"/>
      <c r="BV186" s="959"/>
      <c r="BW186" s="962"/>
      <c r="BX186" s="965"/>
      <c r="BY186" s="229"/>
      <c r="BZ186" s="816"/>
      <c r="CA186" s="819"/>
      <c r="CB186" s="822"/>
      <c r="CC186" s="819"/>
      <c r="CD186" s="793"/>
      <c r="CE186" s="793"/>
      <c r="CF186" s="793"/>
      <c r="CG186" s="793"/>
      <c r="CH186" s="793"/>
      <c r="CI186" s="793"/>
      <c r="CJ186" s="793"/>
      <c r="CK186" s="793"/>
      <c r="CL186" s="793"/>
      <c r="CM186" s="793"/>
      <c r="CN186" s="793"/>
      <c r="CO186" s="793"/>
      <c r="CP186" s="793"/>
      <c r="CQ186" s="793"/>
      <c r="CR186" s="793"/>
      <c r="CS186" s="793"/>
      <c r="CT186" s="796"/>
      <c r="CU186" s="248"/>
      <c r="CV186" s="816"/>
      <c r="CW186" s="819"/>
      <c r="CX186" s="822"/>
      <c r="CY186" s="819"/>
      <c r="CZ186" s="826"/>
      <c r="DA186" s="827"/>
      <c r="DB186" s="826"/>
      <c r="DC186" s="827"/>
      <c r="DD186" s="790"/>
      <c r="DE186" s="790"/>
      <c r="DF186" s="790"/>
      <c r="DG186" s="793"/>
      <c r="DH186" s="790"/>
      <c r="DI186" s="790"/>
      <c r="DJ186" s="790"/>
      <c r="DK186" s="793"/>
      <c r="DL186" s="790"/>
      <c r="DM186" s="790"/>
      <c r="DN186" s="790"/>
      <c r="DO186" s="793"/>
      <c r="DP186" s="790"/>
      <c r="DQ186" s="790"/>
      <c r="DR186" s="790"/>
      <c r="DS186" s="790"/>
      <c r="DT186" s="796"/>
      <c r="DU186" s="245"/>
      <c r="DV186" s="799"/>
      <c r="DW186" s="802"/>
      <c r="DX186" s="799"/>
      <c r="DY186" s="805"/>
    </row>
    <row r="187" spans="2:129" ht="48.75" customHeight="1">
      <c r="B187" s="921"/>
      <c r="C187" s="924"/>
      <c r="D187" s="927"/>
      <c r="E187" s="1800"/>
      <c r="F187" s="931"/>
      <c r="G187" s="1800"/>
      <c r="H187" s="1800"/>
      <c r="I187" s="1800"/>
      <c r="J187" s="410"/>
      <c r="K187" s="912"/>
      <c r="L187" s="1801"/>
      <c r="M187" s="918"/>
      <c r="N187" s="1800"/>
      <c r="O187" s="1802"/>
      <c r="P187" s="228"/>
      <c r="Q187" s="1803"/>
      <c r="R187" s="1800"/>
      <c r="S187" s="1800"/>
      <c r="T187" s="1800"/>
      <c r="U187" s="1800"/>
      <c r="V187" s="1802"/>
      <c r="W187" s="228"/>
      <c r="X187" s="414" t="s">
        <v>1095</v>
      </c>
      <c r="Y187" s="415" t="s">
        <v>599</v>
      </c>
      <c r="Z187" s="415"/>
      <c r="AA187" s="807"/>
      <c r="AB187" s="808"/>
      <c r="AC187" s="807">
        <v>15</v>
      </c>
      <c r="AD187" s="808"/>
      <c r="AE187" s="807"/>
      <c r="AF187" s="808"/>
      <c r="AG187" s="807"/>
      <c r="AH187" s="808"/>
      <c r="AI187" s="807">
        <v>15</v>
      </c>
      <c r="AJ187" s="808"/>
      <c r="AK187" s="323">
        <f t="shared" si="799"/>
        <v>30</v>
      </c>
      <c r="AL187" s="315">
        <v>0.29399999999999998</v>
      </c>
      <c r="AM187" s="316"/>
      <c r="AN187" s="809" t="s">
        <v>562</v>
      </c>
      <c r="AO187" s="810"/>
      <c r="AP187" s="813" t="s">
        <v>600</v>
      </c>
      <c r="AQ187" s="814"/>
      <c r="AR187" s="809" t="s">
        <v>562</v>
      </c>
      <c r="AS187" s="810"/>
      <c r="AT187" s="420" t="s">
        <v>1095</v>
      </c>
      <c r="AU187" s="408" t="s">
        <v>633</v>
      </c>
      <c r="AV187" s="426" t="s">
        <v>1096</v>
      </c>
      <c r="AW187" s="427" t="s">
        <v>1097</v>
      </c>
      <c r="AX187" s="428" t="s">
        <v>1098</v>
      </c>
      <c r="AY187" s="230"/>
      <c r="AZ187" s="879"/>
      <c r="BA187" s="837"/>
      <c r="BB187" s="834"/>
      <c r="BC187" s="837"/>
      <c r="BD187" s="840"/>
      <c r="BE187" s="843"/>
      <c r="BG187" s="490"/>
      <c r="BH187" s="312">
        <v>0.60000000000000009</v>
      </c>
      <c r="BI187" s="235" t="str">
        <f t="shared" ref="BI187" si="817">IF(ISERROR(IF(V185="R.INHERENTE
3","R. INHERENTE",(IF(BD185="R.RESIDUAL
3","R. RESIDUAL"," ")))),"",(IF(V185="R.INHERENTE
3","R. INHERENTE",(IF(BD185="R.RESIDUAL
3","R. RESIDUAL"," ")))))</f>
        <v xml:space="preserve"> </v>
      </c>
      <c r="BJ187" s="236" t="str">
        <f t="shared" ref="BJ187" si="818">IF(ISERROR(IF(V185="R.INHERENTE
8","R. INHERENTE",(IF(BD185="R.RESIDUAL
8","R. RESIDUAL"," ")))),"",(IF(V185="R.INHERENTE
8","R. INHERENTE",(IF(BD185="R.RESIDUAL
8","R. RESIDUAL"," ")))))</f>
        <v xml:space="preserve"> </v>
      </c>
      <c r="BK187" s="236" t="str">
        <f t="shared" ref="BK187" si="819">IF(ISERROR(IF(V185="R.INHERENTE
13","R. INHERENTE",(IF(BD185="R.RESIDUAL
13","R. RESIDUAL"," ")))),"",(IF(V185="R.INHERENTE
13","R. INHERENTE",(IF(BD185="R.RESIDUAL
13","R. RESIDUAL"," ")))))</f>
        <v xml:space="preserve"> </v>
      </c>
      <c r="BL187" s="237" t="str">
        <f t="shared" ref="BL187" si="820">IF(ISERROR(IF(V185="R.INHERENTE
18","R. INHERENTE",(IF(BD185="R.RESIDUAL
18","R. RESIDUAL"," ")))),"",(IF(V185="R.INHERENTE
18","R. INHERENTE",(IF(BD185="R.RESIDUAL
18","R. RESIDUAL"," ")))))</f>
        <v xml:space="preserve"> </v>
      </c>
      <c r="BM187" s="238" t="str">
        <f t="shared" ref="BM187" si="821">IF(ISERROR(IF(V185="R.INHERENTE
23","R. INHERENTE",(IF(BD185="R.RESIDUAL
23","R. RESIDUAL"," ")))),"",(IF(V185="R.INHERENTE
23","R. INHERENTE",(IF(BD185="R.RESIDUAL
23","R. RESIDUAL"," ")))))</f>
        <v xml:space="preserve"> </v>
      </c>
      <c r="BN187" s="234"/>
      <c r="BO187" s="846"/>
      <c r="BP187" s="855"/>
      <c r="BQ187" s="887"/>
      <c r="BR187" s="887"/>
      <c r="BS187" s="859"/>
      <c r="BT187" s="862"/>
      <c r="BU187" s="309"/>
      <c r="BV187" s="959"/>
      <c r="BW187" s="962"/>
      <c r="BX187" s="965"/>
      <c r="BY187" s="229"/>
      <c r="BZ187" s="816"/>
      <c r="CA187" s="819"/>
      <c r="CB187" s="822"/>
      <c r="CC187" s="819"/>
      <c r="CD187" s="793"/>
      <c r="CE187" s="793"/>
      <c r="CF187" s="793"/>
      <c r="CG187" s="793"/>
      <c r="CH187" s="793"/>
      <c r="CI187" s="793"/>
      <c r="CJ187" s="793"/>
      <c r="CK187" s="793"/>
      <c r="CL187" s="793"/>
      <c r="CM187" s="793"/>
      <c r="CN187" s="793"/>
      <c r="CO187" s="793"/>
      <c r="CP187" s="793"/>
      <c r="CQ187" s="793"/>
      <c r="CR187" s="793"/>
      <c r="CS187" s="793"/>
      <c r="CT187" s="796"/>
      <c r="CU187" s="248"/>
      <c r="CV187" s="816"/>
      <c r="CW187" s="819"/>
      <c r="CX187" s="822"/>
      <c r="CY187" s="819"/>
      <c r="CZ187" s="826"/>
      <c r="DA187" s="827"/>
      <c r="DB187" s="826"/>
      <c r="DC187" s="827"/>
      <c r="DD187" s="790"/>
      <c r="DE187" s="790"/>
      <c r="DF187" s="790"/>
      <c r="DG187" s="793"/>
      <c r="DH187" s="790"/>
      <c r="DI187" s="790"/>
      <c r="DJ187" s="790"/>
      <c r="DK187" s="793"/>
      <c r="DL187" s="790"/>
      <c r="DM187" s="790"/>
      <c r="DN187" s="790"/>
      <c r="DO187" s="793"/>
      <c r="DP187" s="790"/>
      <c r="DQ187" s="790"/>
      <c r="DR187" s="790"/>
      <c r="DS187" s="790"/>
      <c r="DT187" s="796"/>
      <c r="DU187" s="245"/>
      <c r="DV187" s="799"/>
      <c r="DW187" s="802"/>
      <c r="DX187" s="799"/>
      <c r="DY187" s="805"/>
    </row>
    <row r="188" spans="2:129" ht="48.75" customHeight="1">
      <c r="B188" s="921"/>
      <c r="C188" s="924"/>
      <c r="D188" s="927"/>
      <c r="E188" s="1800"/>
      <c r="F188" s="931"/>
      <c r="G188" s="1800"/>
      <c r="H188" s="1800"/>
      <c r="I188" s="1800"/>
      <c r="J188" s="410"/>
      <c r="K188" s="912"/>
      <c r="L188" s="1801"/>
      <c r="M188" s="918"/>
      <c r="N188" s="1800"/>
      <c r="O188" s="1802"/>
      <c r="P188" s="228"/>
      <c r="Q188" s="1803"/>
      <c r="R188" s="1800"/>
      <c r="S188" s="1800"/>
      <c r="T188" s="1800"/>
      <c r="U188" s="1800"/>
      <c r="V188" s="1802"/>
      <c r="W188" s="228"/>
      <c r="X188" s="416"/>
      <c r="Y188" s="415"/>
      <c r="Z188" s="415"/>
      <c r="AA188" s="807"/>
      <c r="AB188" s="808"/>
      <c r="AC188" s="807"/>
      <c r="AD188" s="808"/>
      <c r="AE188" s="807"/>
      <c r="AF188" s="808"/>
      <c r="AG188" s="807"/>
      <c r="AH188" s="808"/>
      <c r="AI188" s="807"/>
      <c r="AJ188" s="808"/>
      <c r="AK188" s="323">
        <f t="shared" si="799"/>
        <v>0</v>
      </c>
      <c r="AL188" s="315"/>
      <c r="AM188" s="316">
        <v>1</v>
      </c>
      <c r="AN188" s="809"/>
      <c r="AO188" s="810"/>
      <c r="AP188" s="813"/>
      <c r="AQ188" s="814"/>
      <c r="AR188" s="809"/>
      <c r="AS188" s="810"/>
      <c r="AT188" s="420"/>
      <c r="AU188" s="408"/>
      <c r="AV188" s="426"/>
      <c r="AW188" s="427"/>
      <c r="AX188" s="428"/>
      <c r="AY188" s="230"/>
      <c r="AZ188" s="879"/>
      <c r="BA188" s="837"/>
      <c r="BB188" s="834"/>
      <c r="BC188" s="837"/>
      <c r="BD188" s="840"/>
      <c r="BE188" s="843"/>
      <c r="BG188" s="490"/>
      <c r="BH188" s="312">
        <v>0.4</v>
      </c>
      <c r="BI188" s="239" t="str">
        <f t="shared" ref="BI188" si="822">IF(ISERROR(IF(V185="R.INHERENTE
2","R. INHERENTE",(IF(BD185="R.RESIDUAL
2","R. RESIDUAL"," ")))),"",(IF(V185="R.INHERENTE
2","R. INHERENTE",(IF(BD185="R.RESIDUAL
2","R. RESIDUAL"," ")))))</f>
        <v xml:space="preserve"> </v>
      </c>
      <c r="BJ188" s="236" t="str">
        <f t="shared" ref="BJ188" si="823">IF(ISERROR(IF(V185="R.INHERENTE
7","R. INHERENTE",(IF(BD185="R.RESIDUAL
7","R. RESIDUAL"," ")))),"",(IF(V185="R.INHERENTE
7","R. INHERENTE",(IF(BD185="R.RESIDUAL
7","R. RESIDUAL"," ")))))</f>
        <v xml:space="preserve"> </v>
      </c>
      <c r="BK188" s="236" t="str">
        <f t="shared" ref="BK188" si="824">IF(ISERROR(IF(V185="R.INHERENTE
12","R. INHERENTE",(IF(BD185="R.RESIDUAL
12","R. RESIDUAL"," ")))),"",(IF(V185="R.INHERENTE
12","R. INHERENTE",(IF(BD185="R.RESIDUAL
12","R. RESIDUAL"," ")))))</f>
        <v xml:space="preserve"> </v>
      </c>
      <c r="BL188" s="237" t="str">
        <f t="shared" ref="BL188" si="825">IF(ISERROR(IF(V185="R.INHERENTE
17","R. INHERENTE",(IF(BD185="R.RESIDUAL
17","R. RESIDUAL"," ")))),"",(IF(V185="R.INHERENTE
17","R. INHERENTE",(IF(BD185="R.RESIDUAL
17","R. RESIDUAL"," ")))))</f>
        <v xml:space="preserve"> </v>
      </c>
      <c r="BM188" s="238" t="str">
        <f t="shared" ref="BM188" si="826">IF(ISERROR(IF(V185="R.INHERENTE
22","R. INHERENTE",(IF(BD185="R.RESIDUAL
22","R. RESIDUAL"," ")))),"",(IF(V185="R.INHERENTE
22","R. INHERENTE",(IF(BD185="R.RESIDUAL
22","R. RESIDUAL"," ")))))</f>
        <v>R. RESIDUAL</v>
      </c>
      <c r="BN188" s="234"/>
      <c r="BO188" s="846"/>
      <c r="BP188" s="855"/>
      <c r="BQ188" s="887"/>
      <c r="BR188" s="887"/>
      <c r="BS188" s="859"/>
      <c r="BT188" s="862"/>
      <c r="BU188" s="309"/>
      <c r="BV188" s="959"/>
      <c r="BW188" s="962"/>
      <c r="BX188" s="965"/>
      <c r="BY188" s="229"/>
      <c r="BZ188" s="816"/>
      <c r="CA188" s="819"/>
      <c r="CB188" s="822"/>
      <c r="CC188" s="819"/>
      <c r="CD188" s="793"/>
      <c r="CE188" s="793"/>
      <c r="CF188" s="793"/>
      <c r="CG188" s="793"/>
      <c r="CH188" s="793"/>
      <c r="CI188" s="793"/>
      <c r="CJ188" s="793"/>
      <c r="CK188" s="793"/>
      <c r="CL188" s="793"/>
      <c r="CM188" s="793"/>
      <c r="CN188" s="793"/>
      <c r="CO188" s="793"/>
      <c r="CP188" s="793"/>
      <c r="CQ188" s="793"/>
      <c r="CR188" s="793"/>
      <c r="CS188" s="793"/>
      <c r="CT188" s="796"/>
      <c r="CU188" s="248"/>
      <c r="CV188" s="816"/>
      <c r="CW188" s="819"/>
      <c r="CX188" s="822"/>
      <c r="CY188" s="819"/>
      <c r="CZ188" s="826"/>
      <c r="DA188" s="827"/>
      <c r="DB188" s="826"/>
      <c r="DC188" s="827"/>
      <c r="DD188" s="790"/>
      <c r="DE188" s="790"/>
      <c r="DF188" s="790"/>
      <c r="DG188" s="793"/>
      <c r="DH188" s="790"/>
      <c r="DI188" s="790"/>
      <c r="DJ188" s="790"/>
      <c r="DK188" s="793"/>
      <c r="DL188" s="790"/>
      <c r="DM188" s="790"/>
      <c r="DN188" s="790"/>
      <c r="DO188" s="793"/>
      <c r="DP188" s="790"/>
      <c r="DQ188" s="790"/>
      <c r="DR188" s="790"/>
      <c r="DS188" s="790"/>
      <c r="DT188" s="796"/>
      <c r="DU188" s="245"/>
      <c r="DV188" s="799"/>
      <c r="DW188" s="802"/>
      <c r="DX188" s="799"/>
      <c r="DY188" s="805"/>
    </row>
    <row r="189" spans="2:129" ht="48.75" customHeight="1" thickBot="1">
      <c r="B189" s="922"/>
      <c r="C189" s="925"/>
      <c r="D189" s="928"/>
      <c r="E189" s="1805"/>
      <c r="F189" s="932"/>
      <c r="G189" s="1805"/>
      <c r="H189" s="1805"/>
      <c r="I189" s="1805"/>
      <c r="J189" s="411"/>
      <c r="K189" s="913"/>
      <c r="L189" s="1806"/>
      <c r="M189" s="919"/>
      <c r="N189" s="1805"/>
      <c r="O189" s="1807"/>
      <c r="P189" s="228"/>
      <c r="Q189" s="1808"/>
      <c r="R189" s="1805"/>
      <c r="S189" s="1805"/>
      <c r="T189" s="1805"/>
      <c r="U189" s="1805"/>
      <c r="V189" s="1807"/>
      <c r="W189" s="228"/>
      <c r="X189" s="417"/>
      <c r="Y189" s="418"/>
      <c r="Z189" s="418"/>
      <c r="AA189" s="848"/>
      <c r="AB189" s="849"/>
      <c r="AC189" s="848"/>
      <c r="AD189" s="849"/>
      <c r="AE189" s="848"/>
      <c r="AF189" s="849"/>
      <c r="AG189" s="848"/>
      <c r="AH189" s="849"/>
      <c r="AI189" s="848"/>
      <c r="AJ189" s="849"/>
      <c r="AK189" s="324">
        <f t="shared" si="799"/>
        <v>0</v>
      </c>
      <c r="AL189" s="317"/>
      <c r="AM189" s="318"/>
      <c r="AN189" s="850"/>
      <c r="AO189" s="851"/>
      <c r="AP189" s="852"/>
      <c r="AQ189" s="853"/>
      <c r="AR189" s="850"/>
      <c r="AS189" s="851"/>
      <c r="AT189" s="421"/>
      <c r="AU189" s="422"/>
      <c r="AV189" s="429"/>
      <c r="AW189" s="430"/>
      <c r="AX189" s="431"/>
      <c r="AY189" s="230"/>
      <c r="AZ189" s="880"/>
      <c r="BA189" s="838"/>
      <c r="BB189" s="835"/>
      <c r="BC189" s="838"/>
      <c r="BD189" s="841"/>
      <c r="BE189" s="844"/>
      <c r="BG189" s="490"/>
      <c r="BH189" s="313">
        <v>0.2</v>
      </c>
      <c r="BI189" s="240" t="str">
        <f t="shared" ref="BI189" si="827">IF(ISERROR(IF(V185="R.INHERENTE
1","R. INHERENTE",(IF(BD185="R.RESIDUAL
1","R. RESIDUAL"," ")))),"",(IF(V185="R.INHERENTE
1","R. INHERENTE",(IF(BD185="R.RESIDUAL
1","R. RESIDUAL"," ")))))</f>
        <v xml:space="preserve"> </v>
      </c>
      <c r="BJ189" s="241" t="str">
        <f t="shared" ref="BJ189" si="828">IF(ISERROR(IF(V185="R.INHERENTE
6","R. INHERENTE",(IF(BD185="R.RESIDUAL
6","R. RESIDUAL"," ")))),"",(IF(V185="R.INHERENTE
6","R. INHERENTE",(IF(BD185="R.RESIDUAL
6","R. RESIDUAL"," ")))))</f>
        <v xml:space="preserve"> </v>
      </c>
      <c r="BK189" s="242" t="str">
        <f t="shared" ref="BK189" si="829">IF(ISERROR(IF(V185="R.INHERENTE
11","R. INHERENTE",(IF(BD185="R.RESIDUAL
11","R. RESIDUAL"," ")))),"",(IF(V185="R.INHERENTE
11","R. INHERENTE",(IF(BD185="R.RESIDUAL
11","R. RESIDUAL"," ")))))</f>
        <v xml:space="preserve"> </v>
      </c>
      <c r="BL189" s="243" t="str">
        <f t="shared" ref="BL189" si="830">IF(ISERROR(IF(V185="R.INHERENTE
16","R. INHERENTE",(IF(BD185="R.RESIDUAL
16","R. RESIDUAL"," ")))),"",(IF(V185="R.INHERENTE
16","R. INHERENTE",(IF(BD185="R.RESIDUAL
16","R. RESIDUAL"," ")))))</f>
        <v xml:space="preserve"> </v>
      </c>
      <c r="BM189" s="244" t="str">
        <f t="shared" ref="BM189" si="831">IF(ISERROR(IF(V185="R.INHERENTE
21","R. INHERENTE",(IF(BD185="R.RESIDUAL
21","R. RESIDUAL"," ")))),"",(IF(V185="R.INHERENTE
21","R. INHERENTE",(IF(BD185="R.RESIDUAL
21","R. RESIDUAL"," ")))))</f>
        <v xml:space="preserve"> </v>
      </c>
      <c r="BN189" s="234"/>
      <c r="BO189" s="847"/>
      <c r="BP189" s="856"/>
      <c r="BQ189" s="888"/>
      <c r="BR189" s="888"/>
      <c r="BS189" s="860"/>
      <c r="BT189" s="863"/>
      <c r="BU189" s="309"/>
      <c r="BV189" s="960"/>
      <c r="BW189" s="963"/>
      <c r="BX189" s="966"/>
      <c r="BY189" s="229"/>
      <c r="BZ189" s="817"/>
      <c r="CA189" s="820"/>
      <c r="CB189" s="823"/>
      <c r="CC189" s="820"/>
      <c r="CD189" s="794"/>
      <c r="CE189" s="794"/>
      <c r="CF189" s="794"/>
      <c r="CG189" s="794"/>
      <c r="CH189" s="794"/>
      <c r="CI189" s="794"/>
      <c r="CJ189" s="794"/>
      <c r="CK189" s="794"/>
      <c r="CL189" s="794"/>
      <c r="CM189" s="794"/>
      <c r="CN189" s="794"/>
      <c r="CO189" s="794"/>
      <c r="CP189" s="794"/>
      <c r="CQ189" s="794"/>
      <c r="CR189" s="794"/>
      <c r="CS189" s="794"/>
      <c r="CT189" s="797"/>
      <c r="CU189" s="248"/>
      <c r="CV189" s="817"/>
      <c r="CW189" s="820"/>
      <c r="CX189" s="823"/>
      <c r="CY189" s="820"/>
      <c r="CZ189" s="828"/>
      <c r="DA189" s="829"/>
      <c r="DB189" s="828"/>
      <c r="DC189" s="829"/>
      <c r="DD189" s="791"/>
      <c r="DE189" s="791"/>
      <c r="DF189" s="791"/>
      <c r="DG189" s="794"/>
      <c r="DH189" s="791"/>
      <c r="DI189" s="791"/>
      <c r="DJ189" s="791"/>
      <c r="DK189" s="794"/>
      <c r="DL189" s="791"/>
      <c r="DM189" s="791"/>
      <c r="DN189" s="791"/>
      <c r="DO189" s="794"/>
      <c r="DP189" s="791"/>
      <c r="DQ189" s="791"/>
      <c r="DR189" s="791"/>
      <c r="DS189" s="791"/>
      <c r="DT189" s="797"/>
      <c r="DU189" s="245"/>
      <c r="DV189" s="800"/>
      <c r="DW189" s="803"/>
      <c r="DX189" s="800"/>
      <c r="DY189" s="806"/>
    </row>
    <row r="190" spans="2:129" ht="18" customHeight="1">
      <c r="BI190" s="321">
        <v>0.2</v>
      </c>
      <c r="BJ190" s="322">
        <v>0.4</v>
      </c>
      <c r="BK190" s="322">
        <v>0.60000000000000009</v>
      </c>
      <c r="BL190" s="322">
        <v>0.8</v>
      </c>
      <c r="BM190" s="322">
        <v>1</v>
      </c>
    </row>
    <row r="191" spans="2:129" ht="48.75" customHeight="1">
      <c r="B191" s="920" t="s">
        <v>1071</v>
      </c>
      <c r="C191" s="923">
        <v>30</v>
      </c>
      <c r="D191" s="926" t="s">
        <v>1072</v>
      </c>
      <c r="E191" s="929" t="s">
        <v>1073</v>
      </c>
      <c r="F191" s="930" t="s">
        <v>824</v>
      </c>
      <c r="G191" s="907" t="s">
        <v>825</v>
      </c>
      <c r="H191" s="948" t="s">
        <v>589</v>
      </c>
      <c r="I191" s="949" t="s">
        <v>1099</v>
      </c>
      <c r="J191" s="409" t="s">
        <v>1100</v>
      </c>
      <c r="K191" s="911" t="s">
        <v>1101</v>
      </c>
      <c r="L191" s="950" t="str">
        <f>IF(H191="","",(CONCATENATE("Posibilidad de afectación ",H191," ",I191," ",J191," ",J192," ",J193," ",J194," ",J195)))</f>
        <v xml:space="preserve">Posibilidad de afectación económica y reputacional por demandas y sanciones, debido a eventos adversos que se presentan en los procedimientos de cirugía, operatoria y endodoncia del servicio de  Salud Oral de la entidad.    </v>
      </c>
      <c r="M191" s="917" t="s">
        <v>1078</v>
      </c>
      <c r="N191" s="951" t="s">
        <v>594</v>
      </c>
      <c r="O191" s="864" t="s">
        <v>1079</v>
      </c>
      <c r="P191" s="228"/>
      <c r="Q191" s="865" t="s">
        <v>630</v>
      </c>
      <c r="R191" s="866">
        <f>IF(ISERROR(VLOOKUP($Q191,Listas!$E$20:$F$24,2,FALSE)),"",(VLOOKUP($Q191,Listas!$E$20:$F$24,2,FALSE)))</f>
        <v>1</v>
      </c>
      <c r="S191" s="867" t="str">
        <f>IF(ISERROR(VLOOKUP($R191,Listas!$E$3:$F$7,2,FALSE)),"",(VLOOKUP($R191,Listas!$E$3:$F$7,2,FALSE)))</f>
        <v xml:space="preserve">MUY ALTA </v>
      </c>
      <c r="T191" s="868" t="s">
        <v>597</v>
      </c>
      <c r="U191" s="867">
        <f>IF(ISERROR(VLOOKUP($T191,Listas!$E$28:$F$35,2,FALSE)),"",(VLOOKUP($T191,Listas!$E$28:$F$35,2,FALSE)))</f>
        <v>1</v>
      </c>
      <c r="V191" s="869" t="str">
        <f t="shared" ref="V191" si="832">IF(R191="","",(CONCATENATE("R.INHERENTE
",(IF(AND($R191=0.2,$U191=0.2),1,(IF(AND($R191=0.2,$U191=0.4),6,(IF(AND($R191=0.2,$U191=0.6),11,(IF(AND($R191=0.2,$U191=0.8),16,(IF(AND($R191=0.2,$U191=1),21,(IF(AND($R191=0.4,$U191=0.2),2,(IF(AND($R191=0.4,$U191=0.4),7,(IF(AND($R191=0.4,$U191=0.6),12,(IF(AND($R191=0.4,$U191=0.8),17,(IF(AND($R191=0.4,$U191=1),22,(IF(AND($R191=0.6,$U191=0.2),3,(IF(AND($R191=0.6,$U191=0.4),8,(IF(AND($R191=0.6,$U191=0.6),13,(IF(AND($R191=0.6,$U191=0.8),18,(IF(AND($R191=0.6,$U191=1),23,(IF(AND($R191=0.8,$U191=0.2),4,(IF(AND($R191=0.8,$U191=0.4),9,(IF(AND($R191=0.8,$U191=0.6),14,(IF(AND($R191=0.8,$U191=0.8),19,(IF(AND($R191=0.8,$U191=1),24,(IF(AND($R191=1,$U191=0.2),5,(IF(AND($R191=1,$U191=0.4),10,(IF(AND($R191=1,$U191=0.6),15,(IF(AND($R191=1,$U191=0.8),20,(IF(AND($R191=1,$U191=1),25,"")))))))))))))))))))))))))))))))))))))))))))))))))))))</f>
        <v>R.INHERENTE
25</v>
      </c>
      <c r="W191" s="228">
        <f>+VLOOKUP($V191,Listas!$D$112:$E$136,2,FALSE)</f>
        <v>25</v>
      </c>
      <c r="X191" s="432" t="s">
        <v>1102</v>
      </c>
      <c r="Y191" s="413" t="s">
        <v>599</v>
      </c>
      <c r="Z191" s="413"/>
      <c r="AA191" s="870">
        <v>25</v>
      </c>
      <c r="AB191" s="871"/>
      <c r="AC191" s="870"/>
      <c r="AD191" s="871"/>
      <c r="AE191" s="870"/>
      <c r="AF191" s="871"/>
      <c r="AG191" s="870"/>
      <c r="AH191" s="871"/>
      <c r="AI191" s="870">
        <v>15</v>
      </c>
      <c r="AJ191" s="871"/>
      <c r="AK191" s="340">
        <f t="shared" ref="AK191:AK195" si="833">AA191+AC191+AE191+AG191+AI191</f>
        <v>40</v>
      </c>
      <c r="AL191" s="319">
        <v>0.6</v>
      </c>
      <c r="AM191" s="320"/>
      <c r="AN191" s="906" t="s">
        <v>562</v>
      </c>
      <c r="AO191" s="906"/>
      <c r="AP191" s="907" t="s">
        <v>600</v>
      </c>
      <c r="AQ191" s="907"/>
      <c r="AR191" s="906" t="s">
        <v>562</v>
      </c>
      <c r="AS191" s="906"/>
      <c r="AT191" s="419" t="s">
        <v>1102</v>
      </c>
      <c r="AU191" s="407" t="s">
        <v>602</v>
      </c>
      <c r="AV191" s="423" t="s">
        <v>1103</v>
      </c>
      <c r="AW191" s="424" t="s">
        <v>1104</v>
      </c>
      <c r="AX191" s="425" t="s">
        <v>1105</v>
      </c>
      <c r="AY191" s="247">
        <f t="shared" ref="AY191" si="834">+(IF(AND($AZ191&gt;0,$AZ191&lt;=0.2),0.2,(IF(AND($AZ191&gt;0.2,$AZ191&lt;=0.4),0.4,(IF(AND($AZ191&gt;0.4,$AZ191&lt;=0.6),0.6,(IF(AND($AZ191&gt;0.6,$AZ191&lt;=0.8),0.8,(IF($AZ191&gt;0.8,1,""))))))))))</f>
        <v>0.6</v>
      </c>
      <c r="AZ191" s="878">
        <f t="shared" ref="AZ191" si="835">+MIN(AL191:AL195)</f>
        <v>0.42</v>
      </c>
      <c r="BA191" s="836" t="str">
        <f t="shared" ref="BA191" si="836">+(IF($AY191=0.2,"MUY BAJA",(IF($AY191=0.4,"BAJA",(IF($AY191=0.6,"MEDIA",(IF($AY191=0.8,"ALTA",(IF($AY191=1,"MUY ALTA",""))))))))))</f>
        <v>MEDIA</v>
      </c>
      <c r="BB191" s="833">
        <f t="shared" ref="BB191" si="837">+MIN(AM191:AM195)</f>
        <v>1</v>
      </c>
      <c r="BC191" s="836" t="str">
        <f t="shared" ref="BC191" si="838">+(IF($BF191=0.2,"MUY BAJA",(IF($BF191=0.4,"BAJA",(IF($BF191=0.6,"MEDIA",(IF($BF191=0.8,"ALTA",(IF($BF191=1,"MUY ALTA",""))))))))))</f>
        <v>MUY ALTA</v>
      </c>
      <c r="BD191" s="839" t="str">
        <f t="shared" ref="BD191" si="839">IF($AY191="","",(CONCATENATE("R.RESIDUAL
",(IF(AND($AY191=0.2,$BF191=0.2),1,(IF(AND($AY191=0.2,$BF191=0.4),6,(IF(AND($AY191=0.2,$BF191=0.6),11,(IF(AND($AY191=0.2,$BF191=0.8),16,(IF(AND($AY191=0.2,$BF191=1),21,(IF(AND($AY191=0.4,$BF191=0.2),2,(IF(AND($AY191=0.4,$BF191=0.4),7,(IF(AND($AY191=0.4,$BF191=0.6),12,(IF(AND($AY191=0.4,$BF191=0.8),17,(IF(AND($AY191=0.4,$BF191=1),22,(IF(AND($AY191=0.6,$BF191=0.2),3,(IF(AND($AY191=0.6,$BF191=0.4),8,(IF(AND($AY191=0.6,$BF191=0.6),13,(IF(AND($AY191=0.6,$BF191=0.8),18,(IF(AND($AY191=0.6,$BF191=1),23,(IF(AND($AY191=0.8,$BF191=0.2),4,(IF(AND($AY191=0.8,$BF191=0.4),9,(IF(AND($AY191=0.8,$BF191=0.6),14,(IF(AND($AY191=0.8,$BF191=0.8),19,(IF(AND($AY191=0.8,$BF191=1),24,(IF(AND($AY191=1,$BF191=0.2),5,(IF(AND($AY191=1,$BF191=0.4),10,(IF(AND($AY191=1,$BF191=0.6),15,(IF(AND($AY191=1,$BF191=0.8),20,(IF(AND($AY191=1,$BF191=1),25,"")))))))))))))))))))))))))))))))))))))))))))))))))))))</f>
        <v>R.RESIDUAL
23</v>
      </c>
      <c r="BE191" s="842" t="s">
        <v>606</v>
      </c>
      <c r="BF191" s="247">
        <f t="shared" ref="BF191" si="840">+(IF(AND($BB191&gt;0,$BB191&lt;=0.2),0.2,(IF(AND($BB191&gt;0.2,$BB191&lt;=0.4),0.4,(IF(AND($BB191&gt;0.4,$BB191&lt;=0.6),0.6,(IF(AND($BB191&gt;0.6,$BB191&lt;=0.8),0.8,(IF($BB191&gt;0.8,1,""))))))))))</f>
        <v>1</v>
      </c>
      <c r="BG191" s="230">
        <f>+VLOOKUP($BD191,Listas!$F$112:$G$136,2,FALSE)</f>
        <v>23</v>
      </c>
      <c r="BH191" s="312">
        <v>1</v>
      </c>
      <c r="BI191" s="231" t="str">
        <f t="shared" ref="BI191" si="841">IF(ISERROR(IF(V191="R.INHERENTE
5","R. INHERENTE",(IF(BD191="R.RESIDUAL
5","R. RESIDUAL"," ")))),"",(IF(V191="R.INHERENTE
5","R. INHERENTE",(IF(BD191="R.RESIDUAL
5","R. RESIDUAL"," ")))))</f>
        <v xml:space="preserve"> </v>
      </c>
      <c r="BJ191" s="232" t="str">
        <f t="shared" ref="BJ191" si="842">IF(ISERROR(IF(V191="R.INHERENTE
10","R. INHERENTE",(IF(BD191="R.RESIDUAL
10","R. RESIDUAL"," ")))),"",(IF(V191="R.INHERENTE
10","R. INHERENTE",(IF(BD191="R.RESIDUAL
10","R. RESIDUAL"," ")))))</f>
        <v xml:space="preserve"> </v>
      </c>
      <c r="BK191" s="232" t="str">
        <f t="shared" ref="BK191" si="843">IF(ISERROR(IF(V191="R.INHERENTE
15","R. INHERENTE",(IF(BD191="R.RESIDUAL
15","R. RESIDUAL"," ")))),"",(IF(V191="R.INHERENTE
15","R. INHERENTE",(IF(BD191="R.RESIDUAL
15","R. RESIDUAL"," ")))))</f>
        <v xml:space="preserve"> </v>
      </c>
      <c r="BL191" s="232" t="str">
        <f t="shared" ref="BL191" si="844">IF(ISERROR(IF(V191="R.INHERENTE
20","R. INHERENTE",(IF(BD191="R.RESIDUAL
20","R. RESIDUAL"," ")))),"",(IF(V191="R.INHERENTE
20","R. INHERENTE",(IF(BD191="R.RESIDUAL
20","R. RESIDUAL"," ")))))</f>
        <v xml:space="preserve"> </v>
      </c>
      <c r="BM191" s="233" t="str">
        <f t="shared" ref="BM191" si="845">IF(ISERROR(IF(V191="R.INHERENTE
25","R. INHERENTE",(IF(BD191="R.RESIDUAL
25","R. RESIDUAL"," ")))),"",(IF(V191="R.INHERENTE
25","R. INHERENTE",(IF(BD191="R.RESIDUAL
25","R. RESIDUAL"," ")))))</f>
        <v>R. INHERENTE</v>
      </c>
      <c r="BN191" s="234"/>
      <c r="BO191" s="845" t="s">
        <v>1106</v>
      </c>
      <c r="BP191" s="854" t="s">
        <v>1107</v>
      </c>
      <c r="BQ191" s="886">
        <v>46023</v>
      </c>
      <c r="BR191" s="886">
        <v>46357</v>
      </c>
      <c r="BS191" s="858" t="s">
        <v>609</v>
      </c>
      <c r="BT191" s="861" t="s">
        <v>1087</v>
      </c>
      <c r="BU191" s="309"/>
      <c r="BV191" s="958" t="s">
        <v>1108</v>
      </c>
      <c r="BW191" s="961" t="s">
        <v>1104</v>
      </c>
      <c r="BX191" s="964" t="s">
        <v>1107</v>
      </c>
      <c r="BY191" s="229"/>
      <c r="BZ191" s="815" t="s">
        <v>614</v>
      </c>
      <c r="CA191" s="818" t="s">
        <v>615</v>
      </c>
      <c r="CB191" s="821" t="s">
        <v>616</v>
      </c>
      <c r="CC191" s="818" t="s">
        <v>617</v>
      </c>
      <c r="CD191" s="792"/>
      <c r="CE191" s="792"/>
      <c r="CF191" s="792"/>
      <c r="CG191" s="792"/>
      <c r="CH191" s="792"/>
      <c r="CI191" s="792"/>
      <c r="CJ191" s="792"/>
      <c r="CK191" s="792"/>
      <c r="CL191" s="792"/>
      <c r="CM191" s="792"/>
      <c r="CN191" s="792"/>
      <c r="CO191" s="792"/>
      <c r="CP191" s="792"/>
      <c r="CQ191" s="792"/>
      <c r="CR191" s="792"/>
      <c r="CS191" s="792"/>
      <c r="CT191" s="795" t="s">
        <v>618</v>
      </c>
      <c r="CU191" s="248"/>
      <c r="CV191" s="815" t="s">
        <v>614</v>
      </c>
      <c r="CW191" s="818" t="s">
        <v>615</v>
      </c>
      <c r="CX191" s="821" t="s">
        <v>616</v>
      </c>
      <c r="CY191" s="818" t="s">
        <v>617</v>
      </c>
      <c r="CZ191" s="824"/>
      <c r="DA191" s="825"/>
      <c r="DB191" s="824"/>
      <c r="DC191" s="825"/>
      <c r="DD191" s="789"/>
      <c r="DE191" s="789"/>
      <c r="DF191" s="789"/>
      <c r="DG191" s="792"/>
      <c r="DH191" s="789"/>
      <c r="DI191" s="789"/>
      <c r="DJ191" s="789"/>
      <c r="DK191" s="792"/>
      <c r="DL191" s="789"/>
      <c r="DM191" s="789"/>
      <c r="DN191" s="789"/>
      <c r="DO191" s="792"/>
      <c r="DP191" s="789"/>
      <c r="DQ191" s="789"/>
      <c r="DR191" s="789"/>
      <c r="DS191" s="789"/>
      <c r="DT191" s="795" t="s">
        <v>619</v>
      </c>
      <c r="DU191" s="245"/>
      <c r="DV191" s="798"/>
      <c r="DW191" s="801"/>
      <c r="DX191" s="798"/>
      <c r="DY191" s="804"/>
    </row>
    <row r="192" spans="2:129" ht="48.75" customHeight="1">
      <c r="B192" s="921"/>
      <c r="C192" s="924"/>
      <c r="D192" s="927"/>
      <c r="E192" s="1800"/>
      <c r="F192" s="931"/>
      <c r="G192" s="1800"/>
      <c r="H192" s="1800"/>
      <c r="I192" s="1800"/>
      <c r="J192" s="410"/>
      <c r="K192" s="912"/>
      <c r="L192" s="1801"/>
      <c r="M192" s="918"/>
      <c r="N192" s="1800"/>
      <c r="O192" s="1802"/>
      <c r="P192" s="228"/>
      <c r="Q192" s="1803"/>
      <c r="R192" s="1800"/>
      <c r="S192" s="1800"/>
      <c r="T192" s="1800"/>
      <c r="U192" s="1800"/>
      <c r="V192" s="1802"/>
      <c r="W192" s="228"/>
      <c r="X192" s="433" t="s">
        <v>1109</v>
      </c>
      <c r="Y192" s="415" t="s">
        <v>599</v>
      </c>
      <c r="Z192" s="415"/>
      <c r="AA192" s="807"/>
      <c r="AB192" s="808"/>
      <c r="AC192" s="807">
        <v>15</v>
      </c>
      <c r="AD192" s="808"/>
      <c r="AE192" s="807"/>
      <c r="AF192" s="808"/>
      <c r="AG192" s="807"/>
      <c r="AH192" s="808"/>
      <c r="AI192" s="807">
        <v>15</v>
      </c>
      <c r="AJ192" s="808"/>
      <c r="AK192" s="323">
        <f t="shared" si="833"/>
        <v>30</v>
      </c>
      <c r="AL192" s="315">
        <v>0.42</v>
      </c>
      <c r="AM192" s="316"/>
      <c r="AN192" s="809" t="s">
        <v>562</v>
      </c>
      <c r="AO192" s="810"/>
      <c r="AP192" s="813" t="s">
        <v>600</v>
      </c>
      <c r="AQ192" s="814"/>
      <c r="AR192" s="809" t="s">
        <v>562</v>
      </c>
      <c r="AS192" s="810"/>
      <c r="AT192" s="420" t="s">
        <v>1110</v>
      </c>
      <c r="AU192" s="408" t="s">
        <v>602</v>
      </c>
      <c r="AV192" s="426" t="s">
        <v>1111</v>
      </c>
      <c r="AW192" s="427" t="s">
        <v>1104</v>
      </c>
      <c r="AX192" s="428" t="s">
        <v>1105</v>
      </c>
      <c r="AY192" s="230"/>
      <c r="AZ192" s="879"/>
      <c r="BA192" s="837"/>
      <c r="BB192" s="834"/>
      <c r="BC192" s="837"/>
      <c r="BD192" s="840"/>
      <c r="BE192" s="843"/>
      <c r="BG192" s="490"/>
      <c r="BH192" s="312">
        <v>0.8</v>
      </c>
      <c r="BI192" s="235" t="str">
        <f t="shared" ref="BI192" si="846">IF(ISERROR(IF(V191="R.INHERENTE
4","R. INHERENTE",(IF(BD191="R.RESIDUAL
4","R. RESIDUAL"," ")))),"",(IF(V191="R.INHERENTE
4","R. INHERENTE",(IF(BD191="R.RESIDUAL
4","R. RESIDUAL"," ")))))</f>
        <v xml:space="preserve"> </v>
      </c>
      <c r="BJ192" s="236" t="str">
        <f t="shared" ref="BJ192" si="847">IF(ISERROR(IF(V191="R.INHERENTE
9","R. INHERENTE",(IF(BD191="R.RESIDUAL
9","R. RESIDUAL"," ")))),"",(IF(V191="R.INHERENTE
9","R. INHERENTE",(IF(BD191="R.RESIDUAL
9","R. RESIDUAL"," ")))))</f>
        <v xml:space="preserve"> </v>
      </c>
      <c r="BK192" s="237" t="str">
        <f t="shared" ref="BK192" si="848">IF(ISERROR(IF(V191="R.INHERENTE
14","R. INHERENTE",(IF(BD191="R.RESIDUAL
14","R. RESIDUAL"," ")))),"",(IF(V191="R.INHERENTE
14","R. INHERENTE",(IF(BD191="R.RESIDUAL
14","R. RESIDUAL"," ")))))</f>
        <v xml:space="preserve"> </v>
      </c>
      <c r="BL192" s="237" t="str">
        <f t="shared" ref="BL192" si="849">IF(ISERROR(IF(V191="R.INHERENTE
19","R. INHERENTE",(IF(BD191="R.RESIDUAL
19","R. RESIDUAL"," ")))),"",(IF(V191="R.INHERENTE
19","R. INHERENTE",(IF(BD191="R.RESIDUAL
19","R. RESIDUAL"," ")))))</f>
        <v xml:space="preserve"> </v>
      </c>
      <c r="BM192" s="238" t="str">
        <f t="shared" ref="BM192" si="850">IF(ISERROR(IF(V191="R.INHERENTE
24","R. INHERENTE",(IF(BD191="R.RESIDUAL
24","R. RESIDUAL"," ")))),"",(IF(V191="R.INHERENTE
24","R. INHERENTE",(IF(BD191="R.RESIDUAL
24","R. RESIDUAL"," ")))))</f>
        <v xml:space="preserve"> </v>
      </c>
      <c r="BN192" s="234"/>
      <c r="BO192" s="846"/>
      <c r="BP192" s="855"/>
      <c r="BQ192" s="887"/>
      <c r="BR192" s="887"/>
      <c r="BS192" s="859"/>
      <c r="BT192" s="862"/>
      <c r="BU192" s="309"/>
      <c r="BV192" s="959"/>
      <c r="BW192" s="962"/>
      <c r="BX192" s="965"/>
      <c r="BY192" s="229"/>
      <c r="BZ192" s="816"/>
      <c r="CA192" s="819"/>
      <c r="CB192" s="822"/>
      <c r="CC192" s="819"/>
      <c r="CD192" s="793"/>
      <c r="CE192" s="793"/>
      <c r="CF192" s="793"/>
      <c r="CG192" s="793"/>
      <c r="CH192" s="793"/>
      <c r="CI192" s="793"/>
      <c r="CJ192" s="793"/>
      <c r="CK192" s="793"/>
      <c r="CL192" s="793"/>
      <c r="CM192" s="793"/>
      <c r="CN192" s="793"/>
      <c r="CO192" s="793"/>
      <c r="CP192" s="793"/>
      <c r="CQ192" s="793"/>
      <c r="CR192" s="793"/>
      <c r="CS192" s="793"/>
      <c r="CT192" s="796"/>
      <c r="CU192" s="248"/>
      <c r="CV192" s="816"/>
      <c r="CW192" s="819"/>
      <c r="CX192" s="822"/>
      <c r="CY192" s="819"/>
      <c r="CZ192" s="826"/>
      <c r="DA192" s="827"/>
      <c r="DB192" s="826"/>
      <c r="DC192" s="827"/>
      <c r="DD192" s="790"/>
      <c r="DE192" s="790"/>
      <c r="DF192" s="790"/>
      <c r="DG192" s="793"/>
      <c r="DH192" s="790"/>
      <c r="DI192" s="790"/>
      <c r="DJ192" s="790"/>
      <c r="DK192" s="793"/>
      <c r="DL192" s="790"/>
      <c r="DM192" s="790"/>
      <c r="DN192" s="790"/>
      <c r="DO192" s="793"/>
      <c r="DP192" s="790"/>
      <c r="DQ192" s="790"/>
      <c r="DR192" s="790"/>
      <c r="DS192" s="790"/>
      <c r="DT192" s="796"/>
      <c r="DU192" s="245"/>
      <c r="DV192" s="799"/>
      <c r="DW192" s="802"/>
      <c r="DX192" s="799"/>
      <c r="DY192" s="805"/>
    </row>
    <row r="193" spans="2:129" ht="48.75" customHeight="1">
      <c r="B193" s="921"/>
      <c r="C193" s="924"/>
      <c r="D193" s="927"/>
      <c r="E193" s="1800"/>
      <c r="F193" s="931"/>
      <c r="G193" s="1800"/>
      <c r="H193" s="1800"/>
      <c r="I193" s="1800"/>
      <c r="J193" s="410"/>
      <c r="K193" s="912"/>
      <c r="L193" s="1801"/>
      <c r="M193" s="918"/>
      <c r="N193" s="1800"/>
      <c r="O193" s="1802"/>
      <c r="P193" s="228"/>
      <c r="Q193" s="1803"/>
      <c r="R193" s="1800"/>
      <c r="S193" s="1800"/>
      <c r="T193" s="1800"/>
      <c r="U193" s="1800"/>
      <c r="V193" s="1802"/>
      <c r="W193" s="228"/>
      <c r="X193" s="414"/>
      <c r="Y193" s="415"/>
      <c r="Z193" s="415"/>
      <c r="AA193" s="807"/>
      <c r="AB193" s="808"/>
      <c r="AC193" s="807"/>
      <c r="AD193" s="808"/>
      <c r="AE193" s="807"/>
      <c r="AF193" s="808"/>
      <c r="AG193" s="807"/>
      <c r="AH193" s="808"/>
      <c r="AI193" s="807"/>
      <c r="AJ193" s="808"/>
      <c r="AK193" s="323">
        <f t="shared" si="833"/>
        <v>0</v>
      </c>
      <c r="AL193" s="315"/>
      <c r="AM193" s="316">
        <v>1</v>
      </c>
      <c r="AN193" s="809"/>
      <c r="AO193" s="810"/>
      <c r="AP193" s="813"/>
      <c r="AQ193" s="814"/>
      <c r="AR193" s="809"/>
      <c r="AS193" s="810"/>
      <c r="AT193" s="420"/>
      <c r="AU193" s="408"/>
      <c r="AV193" s="426"/>
      <c r="AW193" s="427"/>
      <c r="AX193" s="428"/>
      <c r="AY193" s="230"/>
      <c r="AZ193" s="879"/>
      <c r="BA193" s="837"/>
      <c r="BB193" s="834"/>
      <c r="BC193" s="837"/>
      <c r="BD193" s="840"/>
      <c r="BE193" s="843"/>
      <c r="BG193" s="490"/>
      <c r="BH193" s="312">
        <v>0.60000000000000009</v>
      </c>
      <c r="BI193" s="235" t="str">
        <f t="shared" ref="BI193" si="851">IF(ISERROR(IF(V191="R.INHERENTE
3","R. INHERENTE",(IF(BD191="R.RESIDUAL
3","R. RESIDUAL"," ")))),"",(IF(V191="R.INHERENTE
3","R. INHERENTE",(IF(BD191="R.RESIDUAL
3","R. RESIDUAL"," ")))))</f>
        <v xml:space="preserve"> </v>
      </c>
      <c r="BJ193" s="236" t="str">
        <f t="shared" ref="BJ193" si="852">IF(ISERROR(IF(V191="R.INHERENTE
8","R. INHERENTE",(IF(BD191="R.RESIDUAL
8","R. RESIDUAL"," ")))),"",(IF(V191="R.INHERENTE
8","R. INHERENTE",(IF(BD191="R.RESIDUAL
8","R. RESIDUAL"," ")))))</f>
        <v xml:space="preserve"> </v>
      </c>
      <c r="BK193" s="236" t="str">
        <f t="shared" ref="BK193" si="853">IF(ISERROR(IF(V191="R.INHERENTE
13","R. INHERENTE",(IF(BD191="R.RESIDUAL
13","R. RESIDUAL"," ")))),"",(IF(V191="R.INHERENTE
13","R. INHERENTE",(IF(BD191="R.RESIDUAL
13","R. RESIDUAL"," ")))))</f>
        <v xml:space="preserve"> </v>
      </c>
      <c r="BL193" s="237" t="str">
        <f t="shared" ref="BL193" si="854">IF(ISERROR(IF(V191="R.INHERENTE
18","R. INHERENTE",(IF(BD191="R.RESIDUAL
18","R. RESIDUAL"," ")))),"",(IF(V191="R.INHERENTE
18","R. INHERENTE",(IF(BD191="R.RESIDUAL
18","R. RESIDUAL"," ")))))</f>
        <v xml:space="preserve"> </v>
      </c>
      <c r="BM193" s="238" t="str">
        <f t="shared" ref="BM193" si="855">IF(ISERROR(IF(V191="R.INHERENTE
23","R. INHERENTE",(IF(BD191="R.RESIDUAL
23","R. RESIDUAL"," ")))),"",(IF(V191="R.INHERENTE
23","R. INHERENTE",(IF(BD191="R.RESIDUAL
23","R. RESIDUAL"," ")))))</f>
        <v>R. RESIDUAL</v>
      </c>
      <c r="BN193" s="234"/>
      <c r="BO193" s="846"/>
      <c r="BP193" s="855"/>
      <c r="BQ193" s="887"/>
      <c r="BR193" s="887"/>
      <c r="BS193" s="859"/>
      <c r="BT193" s="862"/>
      <c r="BU193" s="309"/>
      <c r="BV193" s="959"/>
      <c r="BW193" s="962"/>
      <c r="BX193" s="965"/>
      <c r="BY193" s="229"/>
      <c r="BZ193" s="816"/>
      <c r="CA193" s="819"/>
      <c r="CB193" s="822"/>
      <c r="CC193" s="819"/>
      <c r="CD193" s="793"/>
      <c r="CE193" s="793"/>
      <c r="CF193" s="793"/>
      <c r="CG193" s="793"/>
      <c r="CH193" s="793"/>
      <c r="CI193" s="793"/>
      <c r="CJ193" s="793"/>
      <c r="CK193" s="793"/>
      <c r="CL193" s="793"/>
      <c r="CM193" s="793"/>
      <c r="CN193" s="793"/>
      <c r="CO193" s="793"/>
      <c r="CP193" s="793"/>
      <c r="CQ193" s="793"/>
      <c r="CR193" s="793"/>
      <c r="CS193" s="793"/>
      <c r="CT193" s="796"/>
      <c r="CU193" s="248"/>
      <c r="CV193" s="816"/>
      <c r="CW193" s="819"/>
      <c r="CX193" s="822"/>
      <c r="CY193" s="819"/>
      <c r="CZ193" s="826"/>
      <c r="DA193" s="827"/>
      <c r="DB193" s="826"/>
      <c r="DC193" s="827"/>
      <c r="DD193" s="790"/>
      <c r="DE193" s="790"/>
      <c r="DF193" s="790"/>
      <c r="DG193" s="793"/>
      <c r="DH193" s="790"/>
      <c r="DI193" s="790"/>
      <c r="DJ193" s="790"/>
      <c r="DK193" s="793"/>
      <c r="DL193" s="790"/>
      <c r="DM193" s="790"/>
      <c r="DN193" s="790"/>
      <c r="DO193" s="793"/>
      <c r="DP193" s="790"/>
      <c r="DQ193" s="790"/>
      <c r="DR193" s="790"/>
      <c r="DS193" s="790"/>
      <c r="DT193" s="796"/>
      <c r="DU193" s="245"/>
      <c r="DV193" s="799"/>
      <c r="DW193" s="802"/>
      <c r="DX193" s="799"/>
      <c r="DY193" s="805"/>
    </row>
    <row r="194" spans="2:129" ht="48.75" customHeight="1">
      <c r="B194" s="921"/>
      <c r="C194" s="924"/>
      <c r="D194" s="927"/>
      <c r="E194" s="1800"/>
      <c r="F194" s="931"/>
      <c r="G194" s="1800"/>
      <c r="H194" s="1800"/>
      <c r="I194" s="1800"/>
      <c r="J194" s="410"/>
      <c r="K194" s="912"/>
      <c r="L194" s="1801"/>
      <c r="M194" s="918"/>
      <c r="N194" s="1800"/>
      <c r="O194" s="1802"/>
      <c r="P194" s="228"/>
      <c r="Q194" s="1803"/>
      <c r="R194" s="1800"/>
      <c r="S194" s="1800"/>
      <c r="T194" s="1800"/>
      <c r="U194" s="1800"/>
      <c r="V194" s="1802"/>
      <c r="W194" s="228"/>
      <c r="X194" s="416"/>
      <c r="Y194" s="415"/>
      <c r="Z194" s="415"/>
      <c r="AA194" s="807"/>
      <c r="AB194" s="808"/>
      <c r="AC194" s="807"/>
      <c r="AD194" s="808"/>
      <c r="AE194" s="807"/>
      <c r="AF194" s="808"/>
      <c r="AG194" s="807"/>
      <c r="AH194" s="808"/>
      <c r="AI194" s="807"/>
      <c r="AJ194" s="808"/>
      <c r="AK194" s="323">
        <f t="shared" si="833"/>
        <v>0</v>
      </c>
      <c r="AL194" s="315"/>
      <c r="AM194" s="316"/>
      <c r="AN194" s="809"/>
      <c r="AO194" s="810"/>
      <c r="AP194" s="813"/>
      <c r="AQ194" s="814"/>
      <c r="AR194" s="809"/>
      <c r="AS194" s="810"/>
      <c r="AT194" s="420"/>
      <c r="AU194" s="408"/>
      <c r="AV194" s="426"/>
      <c r="AW194" s="427"/>
      <c r="AX194" s="428"/>
      <c r="AY194" s="230"/>
      <c r="AZ194" s="879"/>
      <c r="BA194" s="837"/>
      <c r="BB194" s="834"/>
      <c r="BC194" s="837"/>
      <c r="BD194" s="840"/>
      <c r="BE194" s="843"/>
      <c r="BG194" s="490"/>
      <c r="BH194" s="312">
        <v>0.4</v>
      </c>
      <c r="BI194" s="239" t="str">
        <f t="shared" ref="BI194" si="856">IF(ISERROR(IF(V191="R.INHERENTE
2","R. INHERENTE",(IF(BD191="R.RESIDUAL
2","R. RESIDUAL"," ")))),"",(IF(V191="R.INHERENTE
2","R. INHERENTE",(IF(BD191="R.RESIDUAL
2","R. RESIDUAL"," ")))))</f>
        <v xml:space="preserve"> </v>
      </c>
      <c r="BJ194" s="236" t="str">
        <f t="shared" ref="BJ194" si="857">IF(ISERROR(IF(V191="R.INHERENTE
7","R. INHERENTE",(IF(BD191="R.RESIDUAL
7","R. RESIDUAL"," ")))),"",(IF(V191="R.INHERENTE
7","R. INHERENTE",(IF(BD191="R.RESIDUAL
7","R. RESIDUAL"," ")))))</f>
        <v xml:space="preserve"> </v>
      </c>
      <c r="BK194" s="236" t="str">
        <f t="shared" ref="BK194" si="858">IF(ISERROR(IF(V191="R.INHERENTE
12","R. INHERENTE",(IF(BD191="R.RESIDUAL
12","R. RESIDUAL"," ")))),"",(IF(V191="R.INHERENTE
12","R. INHERENTE",(IF(BD191="R.RESIDUAL
12","R. RESIDUAL"," ")))))</f>
        <v xml:space="preserve"> </v>
      </c>
      <c r="BL194" s="237" t="str">
        <f t="shared" ref="BL194" si="859">IF(ISERROR(IF(V191="R.INHERENTE
17","R. INHERENTE",(IF(BD191="R.RESIDUAL
17","R. RESIDUAL"," ")))),"",(IF(V191="R.INHERENTE
17","R. INHERENTE",(IF(BD191="R.RESIDUAL
17","R. RESIDUAL"," ")))))</f>
        <v xml:space="preserve"> </v>
      </c>
      <c r="BM194" s="238" t="str">
        <f t="shared" ref="BM194" si="860">IF(ISERROR(IF(V191="R.INHERENTE
22","R. INHERENTE",(IF(BD191="R.RESIDUAL
22","R. RESIDUAL"," ")))),"",(IF(V191="R.INHERENTE
22","R. INHERENTE",(IF(BD191="R.RESIDUAL
22","R. RESIDUAL"," ")))))</f>
        <v xml:space="preserve"> </v>
      </c>
      <c r="BN194" s="234"/>
      <c r="BO194" s="846"/>
      <c r="BP194" s="855"/>
      <c r="BQ194" s="887"/>
      <c r="BR194" s="887"/>
      <c r="BS194" s="859"/>
      <c r="BT194" s="862"/>
      <c r="BU194" s="309"/>
      <c r="BV194" s="959"/>
      <c r="BW194" s="962"/>
      <c r="BX194" s="965"/>
      <c r="BY194" s="229"/>
      <c r="BZ194" s="816"/>
      <c r="CA194" s="819"/>
      <c r="CB194" s="822"/>
      <c r="CC194" s="819"/>
      <c r="CD194" s="793"/>
      <c r="CE194" s="793"/>
      <c r="CF194" s="793"/>
      <c r="CG194" s="793"/>
      <c r="CH194" s="793"/>
      <c r="CI194" s="793"/>
      <c r="CJ194" s="793"/>
      <c r="CK194" s="793"/>
      <c r="CL194" s="793"/>
      <c r="CM194" s="793"/>
      <c r="CN194" s="793"/>
      <c r="CO194" s="793"/>
      <c r="CP194" s="793"/>
      <c r="CQ194" s="793"/>
      <c r="CR194" s="793"/>
      <c r="CS194" s="793"/>
      <c r="CT194" s="796"/>
      <c r="CU194" s="248"/>
      <c r="CV194" s="816"/>
      <c r="CW194" s="819"/>
      <c r="CX194" s="822"/>
      <c r="CY194" s="819"/>
      <c r="CZ194" s="826"/>
      <c r="DA194" s="827"/>
      <c r="DB194" s="826"/>
      <c r="DC194" s="827"/>
      <c r="DD194" s="790"/>
      <c r="DE194" s="790"/>
      <c r="DF194" s="790"/>
      <c r="DG194" s="793"/>
      <c r="DH194" s="790"/>
      <c r="DI194" s="790"/>
      <c r="DJ194" s="790"/>
      <c r="DK194" s="793"/>
      <c r="DL194" s="790"/>
      <c r="DM194" s="790"/>
      <c r="DN194" s="790"/>
      <c r="DO194" s="793"/>
      <c r="DP194" s="790"/>
      <c r="DQ194" s="790"/>
      <c r="DR194" s="790"/>
      <c r="DS194" s="790"/>
      <c r="DT194" s="796"/>
      <c r="DU194" s="245"/>
      <c r="DV194" s="799"/>
      <c r="DW194" s="802"/>
      <c r="DX194" s="799"/>
      <c r="DY194" s="805"/>
    </row>
    <row r="195" spans="2:129" ht="48.75" customHeight="1">
      <c r="B195" s="922"/>
      <c r="C195" s="925"/>
      <c r="D195" s="928"/>
      <c r="E195" s="1805"/>
      <c r="F195" s="932"/>
      <c r="G195" s="1805"/>
      <c r="H195" s="1805"/>
      <c r="I195" s="1805"/>
      <c r="J195" s="411"/>
      <c r="K195" s="913"/>
      <c r="L195" s="1806"/>
      <c r="M195" s="919"/>
      <c r="N195" s="1805"/>
      <c r="O195" s="1807"/>
      <c r="P195" s="228"/>
      <c r="Q195" s="1808"/>
      <c r="R195" s="1805"/>
      <c r="S195" s="1805"/>
      <c r="T195" s="1805"/>
      <c r="U195" s="1805"/>
      <c r="V195" s="1807"/>
      <c r="W195" s="228"/>
      <c r="X195" s="417"/>
      <c r="Y195" s="418"/>
      <c r="Z195" s="418"/>
      <c r="AA195" s="848"/>
      <c r="AB195" s="849"/>
      <c r="AC195" s="848"/>
      <c r="AD195" s="849"/>
      <c r="AE195" s="848"/>
      <c r="AF195" s="849"/>
      <c r="AG195" s="848"/>
      <c r="AH195" s="849"/>
      <c r="AI195" s="848"/>
      <c r="AJ195" s="849"/>
      <c r="AK195" s="324">
        <f t="shared" si="833"/>
        <v>0</v>
      </c>
      <c r="AL195" s="317"/>
      <c r="AM195" s="318"/>
      <c r="AN195" s="850"/>
      <c r="AO195" s="851"/>
      <c r="AP195" s="852"/>
      <c r="AQ195" s="853"/>
      <c r="AR195" s="850"/>
      <c r="AS195" s="851"/>
      <c r="AT195" s="421"/>
      <c r="AU195" s="422"/>
      <c r="AV195" s="429"/>
      <c r="AW195" s="430"/>
      <c r="AX195" s="431"/>
      <c r="AY195" s="230"/>
      <c r="AZ195" s="880"/>
      <c r="BA195" s="838"/>
      <c r="BB195" s="835"/>
      <c r="BC195" s="838"/>
      <c r="BD195" s="841"/>
      <c r="BE195" s="844"/>
      <c r="BG195" s="490"/>
      <c r="BH195" s="313">
        <v>0.2</v>
      </c>
      <c r="BI195" s="240" t="str">
        <f t="shared" ref="BI195" si="861">IF(ISERROR(IF(V191="R.INHERENTE
1","R. INHERENTE",(IF(BD191="R.RESIDUAL
1","R. RESIDUAL"," ")))),"",(IF(V191="R.INHERENTE
1","R. INHERENTE",(IF(BD191="R.RESIDUAL
1","R. RESIDUAL"," ")))))</f>
        <v xml:space="preserve"> </v>
      </c>
      <c r="BJ195" s="241" t="str">
        <f t="shared" ref="BJ195" si="862">IF(ISERROR(IF(V191="R.INHERENTE
6","R. INHERENTE",(IF(BD191="R.RESIDUAL
6","R. RESIDUAL"," ")))),"",(IF(V191="R.INHERENTE
6","R. INHERENTE",(IF(BD191="R.RESIDUAL
6","R. RESIDUAL"," ")))))</f>
        <v xml:space="preserve"> </v>
      </c>
      <c r="BK195" s="242" t="str">
        <f t="shared" ref="BK195" si="863">IF(ISERROR(IF(V191="R.INHERENTE
11","R. INHERENTE",(IF(BD191="R.RESIDUAL
11","R. RESIDUAL"," ")))),"",(IF(V191="R.INHERENTE
11","R. INHERENTE",(IF(BD191="R.RESIDUAL
11","R. RESIDUAL"," ")))))</f>
        <v xml:space="preserve"> </v>
      </c>
      <c r="BL195" s="243" t="str">
        <f t="shared" ref="BL195" si="864">IF(ISERROR(IF(V191="R.INHERENTE
16","R. INHERENTE",(IF(BD191="R.RESIDUAL
16","R. RESIDUAL"," ")))),"",(IF(V191="R.INHERENTE
16","R. INHERENTE",(IF(BD191="R.RESIDUAL
16","R. RESIDUAL"," ")))))</f>
        <v xml:space="preserve"> </v>
      </c>
      <c r="BM195" s="244" t="str">
        <f t="shared" ref="BM195" si="865">IF(ISERROR(IF(V191="R.INHERENTE
21","R. INHERENTE",(IF(BD191="R.RESIDUAL
21","R. RESIDUAL"," ")))),"",(IF(V191="R.INHERENTE
21","R. INHERENTE",(IF(BD191="R.RESIDUAL
21","R. RESIDUAL"," ")))))</f>
        <v xml:space="preserve"> </v>
      </c>
      <c r="BN195" s="234"/>
      <c r="BO195" s="847"/>
      <c r="BP195" s="856"/>
      <c r="BQ195" s="888"/>
      <c r="BR195" s="888"/>
      <c r="BS195" s="860"/>
      <c r="BT195" s="863"/>
      <c r="BU195" s="309"/>
      <c r="BV195" s="960"/>
      <c r="BW195" s="963"/>
      <c r="BX195" s="966"/>
      <c r="BY195" s="229"/>
      <c r="BZ195" s="817"/>
      <c r="CA195" s="820"/>
      <c r="CB195" s="823"/>
      <c r="CC195" s="820"/>
      <c r="CD195" s="794"/>
      <c r="CE195" s="794"/>
      <c r="CF195" s="794"/>
      <c r="CG195" s="794"/>
      <c r="CH195" s="794"/>
      <c r="CI195" s="794"/>
      <c r="CJ195" s="794"/>
      <c r="CK195" s="794"/>
      <c r="CL195" s="794"/>
      <c r="CM195" s="794"/>
      <c r="CN195" s="794"/>
      <c r="CO195" s="794"/>
      <c r="CP195" s="794"/>
      <c r="CQ195" s="794"/>
      <c r="CR195" s="794"/>
      <c r="CS195" s="794"/>
      <c r="CT195" s="797"/>
      <c r="CU195" s="248"/>
      <c r="CV195" s="817"/>
      <c r="CW195" s="820"/>
      <c r="CX195" s="823"/>
      <c r="CY195" s="820"/>
      <c r="CZ195" s="828"/>
      <c r="DA195" s="829"/>
      <c r="DB195" s="828"/>
      <c r="DC195" s="829"/>
      <c r="DD195" s="791"/>
      <c r="DE195" s="791"/>
      <c r="DF195" s="791"/>
      <c r="DG195" s="794"/>
      <c r="DH195" s="791"/>
      <c r="DI195" s="791"/>
      <c r="DJ195" s="791"/>
      <c r="DK195" s="794"/>
      <c r="DL195" s="791"/>
      <c r="DM195" s="791"/>
      <c r="DN195" s="791"/>
      <c r="DO195" s="794"/>
      <c r="DP195" s="791"/>
      <c r="DQ195" s="791"/>
      <c r="DR195" s="791"/>
      <c r="DS195" s="791"/>
      <c r="DT195" s="797"/>
      <c r="DU195" s="245"/>
      <c r="DV195" s="800"/>
      <c r="DW195" s="803"/>
      <c r="DX195" s="800"/>
      <c r="DY195" s="806"/>
    </row>
    <row r="196" spans="2:129" ht="18" customHeight="1">
      <c r="BI196" s="321">
        <v>0.2</v>
      </c>
      <c r="BJ196" s="322">
        <v>0.4</v>
      </c>
      <c r="BK196" s="322">
        <v>0.60000000000000009</v>
      </c>
      <c r="BL196" s="322">
        <v>0.8</v>
      </c>
      <c r="BM196" s="322">
        <v>1</v>
      </c>
    </row>
    <row r="197" spans="2:129" ht="48.75" customHeight="1">
      <c r="B197" s="920" t="s">
        <v>1071</v>
      </c>
      <c r="C197" s="923">
        <v>31</v>
      </c>
      <c r="D197" s="926" t="s">
        <v>1072</v>
      </c>
      <c r="E197" s="929" t="s">
        <v>1073</v>
      </c>
      <c r="F197" s="930" t="s">
        <v>824</v>
      </c>
      <c r="G197" s="907" t="s">
        <v>1074</v>
      </c>
      <c r="H197" s="948" t="s">
        <v>1112</v>
      </c>
      <c r="I197" s="949" t="s">
        <v>1113</v>
      </c>
      <c r="J197" s="409" t="s">
        <v>1114</v>
      </c>
      <c r="K197" s="999" t="s">
        <v>1115</v>
      </c>
      <c r="L197" s="950" t="str">
        <f>IF(H197="","",(CONCATENATE("Posibilidad de afectación ",H197," ",I197," ",J197," ",J198," ",J199," ",J200," ",J201)))</f>
        <v xml:space="preserve">Posibilidad de afectación en la salud del usuario  por el deterioro de la condición clínica del paciente, sus demandas y sanciones,  debido a la baja adherencia del paciente a la educación en Salud Oral dada por el odontólogo.    </v>
      </c>
      <c r="M197" s="917" t="s">
        <v>1078</v>
      </c>
      <c r="N197" s="951" t="s">
        <v>594</v>
      </c>
      <c r="O197" s="864" t="s">
        <v>1079</v>
      </c>
      <c r="P197" s="228"/>
      <c r="Q197" s="865" t="s">
        <v>630</v>
      </c>
      <c r="R197" s="866">
        <f>IF(ISERROR(VLOOKUP($Q197,Listas!$E$20:$F$24,2,FALSE)),"",(VLOOKUP($Q197,Listas!$E$20:$F$24,2,FALSE)))</f>
        <v>1</v>
      </c>
      <c r="S197" s="867" t="str">
        <f>IF(ISERROR(VLOOKUP($R197,Listas!$E$3:$F$7,2,FALSE)),"",(VLOOKUP($R197,Listas!$E$3:$F$7,2,FALSE)))</f>
        <v xml:space="preserve">MUY ALTA </v>
      </c>
      <c r="T197" s="868" t="s">
        <v>597</v>
      </c>
      <c r="U197" s="867">
        <f>IF(ISERROR(VLOOKUP($T197,Listas!$E$28:$F$35,2,FALSE)),"",(VLOOKUP($T197,Listas!$E$28:$F$35,2,FALSE)))</f>
        <v>1</v>
      </c>
      <c r="V197" s="869" t="str">
        <f t="shared" ref="V197" si="866">IF(R197="","",(CONCATENATE("R.INHERENTE
",(IF(AND($R197=0.2,$U197=0.2),1,(IF(AND($R197=0.2,$U197=0.4),6,(IF(AND($R197=0.2,$U197=0.6),11,(IF(AND($R197=0.2,$U197=0.8),16,(IF(AND($R197=0.2,$U197=1),21,(IF(AND($R197=0.4,$U197=0.2),2,(IF(AND($R197=0.4,$U197=0.4),7,(IF(AND($R197=0.4,$U197=0.6),12,(IF(AND($R197=0.4,$U197=0.8),17,(IF(AND($R197=0.4,$U197=1),22,(IF(AND($R197=0.6,$U197=0.2),3,(IF(AND($R197=0.6,$U197=0.4),8,(IF(AND($R197=0.6,$U197=0.6),13,(IF(AND($R197=0.6,$U197=0.8),18,(IF(AND($R197=0.6,$U197=1),23,(IF(AND($R197=0.8,$U197=0.2),4,(IF(AND($R197=0.8,$U197=0.4),9,(IF(AND($R197=0.8,$U197=0.6),14,(IF(AND($R197=0.8,$U197=0.8),19,(IF(AND($R197=0.8,$U197=1),24,(IF(AND($R197=1,$U197=0.2),5,(IF(AND($R197=1,$U197=0.4),10,(IF(AND($R197=1,$U197=0.6),15,(IF(AND($R197=1,$U197=0.8),20,(IF(AND($R197=1,$U197=1),25,"")))))))))))))))))))))))))))))))))))))))))))))))))))))</f>
        <v>R.INHERENTE
25</v>
      </c>
      <c r="W197" s="228">
        <f>+VLOOKUP($V197,Listas!$D$112:$E$136,2,FALSE)</f>
        <v>25</v>
      </c>
      <c r="X197" s="432" t="s">
        <v>1116</v>
      </c>
      <c r="Y197" s="413" t="s">
        <v>599</v>
      </c>
      <c r="Z197" s="413"/>
      <c r="AA197" s="870">
        <v>25</v>
      </c>
      <c r="AB197" s="871"/>
      <c r="AC197" s="870"/>
      <c r="AD197" s="871"/>
      <c r="AE197" s="870"/>
      <c r="AF197" s="871"/>
      <c r="AG197" s="870"/>
      <c r="AH197" s="871"/>
      <c r="AI197" s="870">
        <v>15</v>
      </c>
      <c r="AJ197" s="871"/>
      <c r="AK197" s="340">
        <f t="shared" ref="AK197:AK201" si="867">AA197+AC197+AE197+AG197+AI197</f>
        <v>40</v>
      </c>
      <c r="AL197" s="319">
        <v>0.6</v>
      </c>
      <c r="AM197" s="320"/>
      <c r="AN197" s="906" t="s">
        <v>562</v>
      </c>
      <c r="AO197" s="906"/>
      <c r="AP197" s="907" t="s">
        <v>600</v>
      </c>
      <c r="AQ197" s="907"/>
      <c r="AR197" s="906" t="s">
        <v>562</v>
      </c>
      <c r="AS197" s="906"/>
      <c r="AT197" s="419" t="s">
        <v>1117</v>
      </c>
      <c r="AU197" s="407" t="s">
        <v>602</v>
      </c>
      <c r="AV197" s="423" t="s">
        <v>1118</v>
      </c>
      <c r="AW197" s="424" t="s">
        <v>1104</v>
      </c>
      <c r="AX197" s="425" t="s">
        <v>1105</v>
      </c>
      <c r="AY197" s="247">
        <f t="shared" ref="AY197" si="868">+(IF(AND($AZ197&gt;0,$AZ197&lt;=0.2),0.2,(IF(AND($AZ197&gt;0.2,$AZ197&lt;=0.4),0.4,(IF(AND($AZ197&gt;0.4,$AZ197&lt;=0.6),0.6,(IF(AND($AZ197&gt;0.6,$AZ197&lt;=0.8),0.8,(IF($AZ197&gt;0.8,1,""))))))))))</f>
        <v>0.6</v>
      </c>
      <c r="AZ197" s="878">
        <f t="shared" ref="AZ197" si="869">+MIN(AL197:AL201)</f>
        <v>0.42</v>
      </c>
      <c r="BA197" s="836" t="str">
        <f t="shared" ref="BA197" si="870">+(IF($AY197=0.2,"MUY BAJA",(IF($AY197=0.4,"BAJA",(IF($AY197=0.6,"MEDIA",(IF($AY197=0.8,"ALTA",(IF($AY197=1,"MUY ALTA",""))))))))))</f>
        <v>MEDIA</v>
      </c>
      <c r="BB197" s="833">
        <f>+MIN(AM197:AM201)</f>
        <v>1</v>
      </c>
      <c r="BC197" s="836" t="str">
        <f t="shared" ref="BC197" si="871">+(IF($BF197=0.2,"MUY BAJA",(IF($BF197=0.4,"BAJA",(IF($BF197=0.6,"MEDIA",(IF($BF197=0.8,"ALTA",(IF($BF197=1,"MUY ALTA",""))))))))))</f>
        <v>MUY ALTA</v>
      </c>
      <c r="BD197" s="839" t="str">
        <f t="shared" ref="BD197" si="872">IF($AY197="","",(CONCATENATE("R.RESIDUAL
",(IF(AND($AY197=0.2,$BF197=0.2),1,(IF(AND($AY197=0.2,$BF197=0.4),6,(IF(AND($AY197=0.2,$BF197=0.6),11,(IF(AND($AY197=0.2,$BF197=0.8),16,(IF(AND($AY197=0.2,$BF197=1),21,(IF(AND($AY197=0.4,$BF197=0.2),2,(IF(AND($AY197=0.4,$BF197=0.4),7,(IF(AND($AY197=0.4,$BF197=0.6),12,(IF(AND($AY197=0.4,$BF197=0.8),17,(IF(AND($AY197=0.4,$BF197=1),22,(IF(AND($AY197=0.6,$BF197=0.2),3,(IF(AND($AY197=0.6,$BF197=0.4),8,(IF(AND($AY197=0.6,$BF197=0.6),13,(IF(AND($AY197=0.6,$BF197=0.8),18,(IF(AND($AY197=0.6,$BF197=1),23,(IF(AND($AY197=0.8,$BF197=0.2),4,(IF(AND($AY197=0.8,$BF197=0.4),9,(IF(AND($AY197=0.8,$BF197=0.6),14,(IF(AND($AY197=0.8,$BF197=0.8),19,(IF(AND($AY197=0.8,$BF197=1),24,(IF(AND($AY197=1,$BF197=0.2),5,(IF(AND($AY197=1,$BF197=0.4),10,(IF(AND($AY197=1,$BF197=0.6),15,(IF(AND($AY197=1,$BF197=0.8),20,(IF(AND($AY197=1,$BF197=1),25,"")))))))))))))))))))))))))))))))))))))))))))))))))))))</f>
        <v>R.RESIDUAL
23</v>
      </c>
      <c r="BE197" s="842" t="s">
        <v>606</v>
      </c>
      <c r="BF197" s="247">
        <f t="shared" ref="BF197" si="873">+(IF(AND($BB197&gt;0,$BB197&lt;=0.2),0.2,(IF(AND($BB197&gt;0.2,$BB197&lt;=0.4),0.4,(IF(AND($BB197&gt;0.4,$BB197&lt;=0.6),0.6,(IF(AND($BB197&gt;0.6,$BB197&lt;=0.8),0.8,(IF($BB197&gt;0.8,1,""))))))))))</f>
        <v>1</v>
      </c>
      <c r="BG197" s="230">
        <f>+VLOOKUP($BD197,Listas!$F$112:$G$136,2,FALSE)</f>
        <v>23</v>
      </c>
      <c r="BH197" s="312">
        <v>1</v>
      </c>
      <c r="BI197" s="231" t="str">
        <f t="shared" ref="BI197" si="874">IF(ISERROR(IF(V197="R.INHERENTE
5","R. INHERENTE",(IF(BD197="R.RESIDUAL
5","R. RESIDUAL"," ")))),"",(IF(V197="R.INHERENTE
5","R. INHERENTE",(IF(BD197="R.RESIDUAL
5","R. RESIDUAL"," ")))))</f>
        <v xml:space="preserve"> </v>
      </c>
      <c r="BJ197" s="232" t="str">
        <f t="shared" ref="BJ197" si="875">IF(ISERROR(IF(V197="R.INHERENTE
10","R. INHERENTE",(IF(BD197="R.RESIDUAL
10","R. RESIDUAL"," ")))),"",(IF(V197="R.INHERENTE
10","R. INHERENTE",(IF(BD197="R.RESIDUAL
10","R. RESIDUAL"," ")))))</f>
        <v xml:space="preserve"> </v>
      </c>
      <c r="BK197" s="232" t="str">
        <f t="shared" ref="BK197" si="876">IF(ISERROR(IF(V197="R.INHERENTE
15","R. INHERENTE",(IF(BD197="R.RESIDUAL
15","R. RESIDUAL"," ")))),"",(IF(V197="R.INHERENTE
15","R. INHERENTE",(IF(BD197="R.RESIDUAL
15","R. RESIDUAL"," ")))))</f>
        <v xml:space="preserve"> </v>
      </c>
      <c r="BL197" s="232" t="str">
        <f t="shared" ref="BL197" si="877">IF(ISERROR(IF(V197="R.INHERENTE
20","R. INHERENTE",(IF(BD197="R.RESIDUAL
20","R. RESIDUAL"," ")))),"",(IF(V197="R.INHERENTE
20","R. INHERENTE",(IF(BD197="R.RESIDUAL
20","R. RESIDUAL"," ")))))</f>
        <v xml:space="preserve"> </v>
      </c>
      <c r="BM197" s="233" t="str">
        <f t="shared" ref="BM197" si="878">IF(ISERROR(IF(V197="R.INHERENTE
25","R. INHERENTE",(IF(BD197="R.RESIDUAL
25","R. RESIDUAL"," ")))),"",(IF(V197="R.INHERENTE
25","R. INHERENTE",(IF(BD197="R.RESIDUAL
25","R. RESIDUAL"," ")))))</f>
        <v>R. INHERENTE</v>
      </c>
      <c r="BN197" s="234"/>
      <c r="BO197" s="845" t="s">
        <v>1106</v>
      </c>
      <c r="BP197" s="854" t="s">
        <v>1107</v>
      </c>
      <c r="BQ197" s="886">
        <v>46023</v>
      </c>
      <c r="BR197" s="886">
        <v>46357</v>
      </c>
      <c r="BS197" s="858" t="s">
        <v>609</v>
      </c>
      <c r="BT197" s="861" t="s">
        <v>1087</v>
      </c>
      <c r="BU197" s="309"/>
      <c r="BV197" s="958" t="s">
        <v>1108</v>
      </c>
      <c r="BW197" s="961" t="s">
        <v>1104</v>
      </c>
      <c r="BX197" s="964" t="s">
        <v>1107</v>
      </c>
      <c r="BY197" s="229"/>
      <c r="BZ197" s="815" t="s">
        <v>614</v>
      </c>
      <c r="CA197" s="818" t="s">
        <v>615</v>
      </c>
      <c r="CB197" s="821" t="s">
        <v>616</v>
      </c>
      <c r="CC197" s="818" t="s">
        <v>617</v>
      </c>
      <c r="CD197" s="792"/>
      <c r="CE197" s="792"/>
      <c r="CF197" s="792"/>
      <c r="CG197" s="792"/>
      <c r="CH197" s="792"/>
      <c r="CI197" s="792"/>
      <c r="CJ197" s="792"/>
      <c r="CK197" s="792"/>
      <c r="CL197" s="792"/>
      <c r="CM197" s="792"/>
      <c r="CN197" s="792"/>
      <c r="CO197" s="792"/>
      <c r="CP197" s="792"/>
      <c r="CQ197" s="792"/>
      <c r="CR197" s="792"/>
      <c r="CS197" s="792"/>
      <c r="CT197" s="795" t="s">
        <v>618</v>
      </c>
      <c r="CU197" s="248"/>
      <c r="CV197" s="815" t="s">
        <v>614</v>
      </c>
      <c r="CW197" s="818" t="s">
        <v>615</v>
      </c>
      <c r="CX197" s="821" t="s">
        <v>616</v>
      </c>
      <c r="CY197" s="818" t="s">
        <v>617</v>
      </c>
      <c r="CZ197" s="824"/>
      <c r="DA197" s="825"/>
      <c r="DB197" s="824"/>
      <c r="DC197" s="825"/>
      <c r="DD197" s="789"/>
      <c r="DE197" s="789"/>
      <c r="DF197" s="789"/>
      <c r="DG197" s="792"/>
      <c r="DH197" s="789"/>
      <c r="DI197" s="789"/>
      <c r="DJ197" s="789"/>
      <c r="DK197" s="792"/>
      <c r="DL197" s="789"/>
      <c r="DM197" s="789"/>
      <c r="DN197" s="789"/>
      <c r="DO197" s="792"/>
      <c r="DP197" s="789"/>
      <c r="DQ197" s="789"/>
      <c r="DR197" s="789"/>
      <c r="DS197" s="789"/>
      <c r="DT197" s="795" t="s">
        <v>619</v>
      </c>
      <c r="DU197" s="245"/>
      <c r="DV197" s="798"/>
      <c r="DW197" s="801"/>
      <c r="DX197" s="798"/>
      <c r="DY197" s="804"/>
    </row>
    <row r="198" spans="2:129" ht="78" customHeight="1">
      <c r="B198" s="921"/>
      <c r="C198" s="924"/>
      <c r="D198" s="927"/>
      <c r="E198" s="1800"/>
      <c r="F198" s="931"/>
      <c r="G198" s="1800"/>
      <c r="H198" s="1800"/>
      <c r="I198" s="1800"/>
      <c r="J198" s="410"/>
      <c r="K198" s="909"/>
      <c r="L198" s="1801"/>
      <c r="M198" s="918"/>
      <c r="N198" s="1800"/>
      <c r="O198" s="1802"/>
      <c r="P198" s="228"/>
      <c r="Q198" s="1803"/>
      <c r="R198" s="1800"/>
      <c r="S198" s="1800"/>
      <c r="T198" s="1800"/>
      <c r="U198" s="1800"/>
      <c r="V198" s="1802"/>
      <c r="W198" s="228"/>
      <c r="X198" s="433" t="s">
        <v>1119</v>
      </c>
      <c r="Y198" s="415" t="s">
        <v>599</v>
      </c>
      <c r="Z198" s="415"/>
      <c r="AA198" s="807"/>
      <c r="AB198" s="808"/>
      <c r="AC198" s="807">
        <v>15</v>
      </c>
      <c r="AD198" s="808"/>
      <c r="AE198" s="807"/>
      <c r="AF198" s="808"/>
      <c r="AG198" s="807"/>
      <c r="AH198" s="808"/>
      <c r="AI198" s="807">
        <v>15</v>
      </c>
      <c r="AJ198" s="808"/>
      <c r="AK198" s="323">
        <f t="shared" si="867"/>
        <v>30</v>
      </c>
      <c r="AL198" s="315">
        <v>0.42</v>
      </c>
      <c r="AM198" s="316"/>
      <c r="AN198" s="809" t="s">
        <v>562</v>
      </c>
      <c r="AO198" s="810"/>
      <c r="AP198" s="813" t="s">
        <v>600</v>
      </c>
      <c r="AQ198" s="814"/>
      <c r="AR198" s="809" t="s">
        <v>562</v>
      </c>
      <c r="AS198" s="810"/>
      <c r="AT198" s="420" t="s">
        <v>1120</v>
      </c>
      <c r="AU198" s="408" t="s">
        <v>602</v>
      </c>
      <c r="AV198" s="426" t="s">
        <v>1121</v>
      </c>
      <c r="AW198" s="427" t="s">
        <v>1104</v>
      </c>
      <c r="AX198" s="428" t="s">
        <v>1105</v>
      </c>
      <c r="AY198" s="230"/>
      <c r="AZ198" s="879"/>
      <c r="BA198" s="837"/>
      <c r="BB198" s="834"/>
      <c r="BC198" s="837"/>
      <c r="BD198" s="840"/>
      <c r="BE198" s="843"/>
      <c r="BG198" s="490"/>
      <c r="BH198" s="312">
        <v>0.8</v>
      </c>
      <c r="BI198" s="235" t="str">
        <f t="shared" ref="BI198" si="879">IF(ISERROR(IF(V197="R.INHERENTE
4","R. INHERENTE",(IF(BD197="R.RESIDUAL
4","R. RESIDUAL"," ")))),"",(IF(V197="R.INHERENTE
4","R. INHERENTE",(IF(BD197="R.RESIDUAL
4","R. RESIDUAL"," ")))))</f>
        <v xml:space="preserve"> </v>
      </c>
      <c r="BJ198" s="236" t="str">
        <f t="shared" ref="BJ198" si="880">IF(ISERROR(IF(V197="R.INHERENTE
9","R. INHERENTE",(IF(BD197="R.RESIDUAL
9","R. RESIDUAL"," ")))),"",(IF(V197="R.INHERENTE
9","R. INHERENTE",(IF(BD197="R.RESIDUAL
9","R. RESIDUAL"," ")))))</f>
        <v xml:space="preserve"> </v>
      </c>
      <c r="BK198" s="237" t="str">
        <f t="shared" ref="BK198" si="881">IF(ISERROR(IF(V197="R.INHERENTE
14","R. INHERENTE",(IF(BD197="R.RESIDUAL
14","R. RESIDUAL"," ")))),"",(IF(V197="R.INHERENTE
14","R. INHERENTE",(IF(BD197="R.RESIDUAL
14","R. RESIDUAL"," ")))))</f>
        <v xml:space="preserve"> </v>
      </c>
      <c r="BL198" s="237" t="str">
        <f t="shared" ref="BL198" si="882">IF(ISERROR(IF(V197="R.INHERENTE
19","R. INHERENTE",(IF(BD197="R.RESIDUAL
19","R. RESIDUAL"," ")))),"",(IF(V197="R.INHERENTE
19","R. INHERENTE",(IF(BD197="R.RESIDUAL
19","R. RESIDUAL"," ")))))</f>
        <v xml:space="preserve"> </v>
      </c>
      <c r="BM198" s="238" t="str">
        <f t="shared" ref="BM198" si="883">IF(ISERROR(IF(V197="R.INHERENTE
24","R. INHERENTE",(IF(BD197="R.RESIDUAL
24","R. RESIDUAL"," ")))),"",(IF(V197="R.INHERENTE
24","R. INHERENTE",(IF(BD197="R.RESIDUAL
24","R. RESIDUAL"," ")))))</f>
        <v xml:space="preserve"> </v>
      </c>
      <c r="BN198" s="234"/>
      <c r="BO198" s="846"/>
      <c r="BP198" s="855"/>
      <c r="BQ198" s="887"/>
      <c r="BR198" s="887"/>
      <c r="BS198" s="859"/>
      <c r="BT198" s="862"/>
      <c r="BU198" s="309"/>
      <c r="BV198" s="959"/>
      <c r="BW198" s="962"/>
      <c r="BX198" s="965"/>
      <c r="BY198" s="229"/>
      <c r="BZ198" s="816"/>
      <c r="CA198" s="819"/>
      <c r="CB198" s="822"/>
      <c r="CC198" s="819"/>
      <c r="CD198" s="793"/>
      <c r="CE198" s="793"/>
      <c r="CF198" s="793"/>
      <c r="CG198" s="793"/>
      <c r="CH198" s="793"/>
      <c r="CI198" s="793"/>
      <c r="CJ198" s="793"/>
      <c r="CK198" s="793"/>
      <c r="CL198" s="793"/>
      <c r="CM198" s="793"/>
      <c r="CN198" s="793"/>
      <c r="CO198" s="793"/>
      <c r="CP198" s="793"/>
      <c r="CQ198" s="793"/>
      <c r="CR198" s="793"/>
      <c r="CS198" s="793"/>
      <c r="CT198" s="796"/>
      <c r="CU198" s="248"/>
      <c r="CV198" s="816"/>
      <c r="CW198" s="819"/>
      <c r="CX198" s="822"/>
      <c r="CY198" s="819"/>
      <c r="CZ198" s="826"/>
      <c r="DA198" s="827"/>
      <c r="DB198" s="826"/>
      <c r="DC198" s="827"/>
      <c r="DD198" s="790"/>
      <c r="DE198" s="790"/>
      <c r="DF198" s="790"/>
      <c r="DG198" s="793"/>
      <c r="DH198" s="790"/>
      <c r="DI198" s="790"/>
      <c r="DJ198" s="790"/>
      <c r="DK198" s="793"/>
      <c r="DL198" s="790"/>
      <c r="DM198" s="790"/>
      <c r="DN198" s="790"/>
      <c r="DO198" s="793"/>
      <c r="DP198" s="790"/>
      <c r="DQ198" s="790"/>
      <c r="DR198" s="790"/>
      <c r="DS198" s="790"/>
      <c r="DT198" s="796"/>
      <c r="DU198" s="245"/>
      <c r="DV198" s="799"/>
      <c r="DW198" s="802"/>
      <c r="DX198" s="799"/>
      <c r="DY198" s="805"/>
    </row>
    <row r="199" spans="2:129" ht="48.75" customHeight="1">
      <c r="B199" s="921"/>
      <c r="C199" s="924"/>
      <c r="D199" s="927"/>
      <c r="E199" s="1800"/>
      <c r="F199" s="931"/>
      <c r="G199" s="1800"/>
      <c r="H199" s="1800"/>
      <c r="I199" s="1800"/>
      <c r="J199" s="410"/>
      <c r="K199" s="909"/>
      <c r="L199" s="1801"/>
      <c r="M199" s="918"/>
      <c r="N199" s="1800"/>
      <c r="O199" s="1802"/>
      <c r="P199" s="228"/>
      <c r="Q199" s="1803"/>
      <c r="R199" s="1800"/>
      <c r="S199" s="1800"/>
      <c r="T199" s="1800"/>
      <c r="U199" s="1800"/>
      <c r="V199" s="1802"/>
      <c r="W199" s="228"/>
      <c r="X199" s="414"/>
      <c r="Y199" s="415"/>
      <c r="Z199" s="415"/>
      <c r="AA199" s="807"/>
      <c r="AB199" s="808"/>
      <c r="AC199" s="807"/>
      <c r="AD199" s="808"/>
      <c r="AE199" s="807"/>
      <c r="AF199" s="808"/>
      <c r="AG199" s="807"/>
      <c r="AH199" s="808"/>
      <c r="AI199" s="807"/>
      <c r="AJ199" s="808"/>
      <c r="AK199" s="323">
        <f t="shared" si="867"/>
        <v>0</v>
      </c>
      <c r="AL199" s="315"/>
      <c r="AM199" s="316">
        <v>1</v>
      </c>
      <c r="AN199" s="809"/>
      <c r="AO199" s="810"/>
      <c r="AP199" s="813"/>
      <c r="AQ199" s="814"/>
      <c r="AR199" s="809"/>
      <c r="AS199" s="810"/>
      <c r="AT199" s="420"/>
      <c r="AU199" s="408"/>
      <c r="AV199" s="426"/>
      <c r="AW199" s="427"/>
      <c r="AX199" s="428"/>
      <c r="AY199" s="230"/>
      <c r="AZ199" s="879"/>
      <c r="BA199" s="837"/>
      <c r="BB199" s="834"/>
      <c r="BC199" s="837"/>
      <c r="BD199" s="840"/>
      <c r="BE199" s="843"/>
      <c r="BG199" s="490"/>
      <c r="BH199" s="312">
        <v>0.60000000000000009</v>
      </c>
      <c r="BI199" s="235" t="str">
        <f t="shared" ref="BI199" si="884">IF(ISERROR(IF(V197="R.INHERENTE
3","R. INHERENTE",(IF(BD197="R.RESIDUAL
3","R. RESIDUAL"," ")))),"",(IF(V197="R.INHERENTE
3","R. INHERENTE",(IF(BD197="R.RESIDUAL
3","R. RESIDUAL"," ")))))</f>
        <v xml:space="preserve"> </v>
      </c>
      <c r="BJ199" s="236" t="str">
        <f t="shared" ref="BJ199" si="885">IF(ISERROR(IF(V197="R.INHERENTE
8","R. INHERENTE",(IF(BD197="R.RESIDUAL
8","R. RESIDUAL"," ")))),"",(IF(V197="R.INHERENTE
8","R. INHERENTE",(IF(BD197="R.RESIDUAL
8","R. RESIDUAL"," ")))))</f>
        <v xml:space="preserve"> </v>
      </c>
      <c r="BK199" s="236" t="str">
        <f t="shared" ref="BK199" si="886">IF(ISERROR(IF(V197="R.INHERENTE
13","R. INHERENTE",(IF(BD197="R.RESIDUAL
13","R. RESIDUAL"," ")))),"",(IF(V197="R.INHERENTE
13","R. INHERENTE",(IF(BD197="R.RESIDUAL
13","R. RESIDUAL"," ")))))</f>
        <v xml:space="preserve"> </v>
      </c>
      <c r="BL199" s="237" t="str">
        <f t="shared" ref="BL199" si="887">IF(ISERROR(IF(V197="R.INHERENTE
18","R. INHERENTE",(IF(BD197="R.RESIDUAL
18","R. RESIDUAL"," ")))),"",(IF(V197="R.INHERENTE
18","R. INHERENTE",(IF(BD197="R.RESIDUAL
18","R. RESIDUAL"," ")))))</f>
        <v xml:space="preserve"> </v>
      </c>
      <c r="BM199" s="238" t="str">
        <f t="shared" ref="BM199" si="888">IF(ISERROR(IF(V197="R.INHERENTE
23","R. INHERENTE",(IF(BD197="R.RESIDUAL
23","R. RESIDUAL"," ")))),"",(IF(V197="R.INHERENTE
23","R. INHERENTE",(IF(BD197="R.RESIDUAL
23","R. RESIDUAL"," ")))))</f>
        <v>R. RESIDUAL</v>
      </c>
      <c r="BN199" s="234"/>
      <c r="BO199" s="846"/>
      <c r="BP199" s="855"/>
      <c r="BQ199" s="887"/>
      <c r="BR199" s="887"/>
      <c r="BS199" s="859"/>
      <c r="BT199" s="862"/>
      <c r="BU199" s="309"/>
      <c r="BV199" s="959"/>
      <c r="BW199" s="962"/>
      <c r="BX199" s="965"/>
      <c r="BY199" s="229"/>
      <c r="BZ199" s="816"/>
      <c r="CA199" s="819"/>
      <c r="CB199" s="822"/>
      <c r="CC199" s="819"/>
      <c r="CD199" s="793"/>
      <c r="CE199" s="793"/>
      <c r="CF199" s="793"/>
      <c r="CG199" s="793"/>
      <c r="CH199" s="793"/>
      <c r="CI199" s="793"/>
      <c r="CJ199" s="793"/>
      <c r="CK199" s="793"/>
      <c r="CL199" s="793"/>
      <c r="CM199" s="793"/>
      <c r="CN199" s="793"/>
      <c r="CO199" s="793"/>
      <c r="CP199" s="793"/>
      <c r="CQ199" s="793"/>
      <c r="CR199" s="793"/>
      <c r="CS199" s="793"/>
      <c r="CT199" s="796"/>
      <c r="CU199" s="248"/>
      <c r="CV199" s="816"/>
      <c r="CW199" s="819"/>
      <c r="CX199" s="822"/>
      <c r="CY199" s="819"/>
      <c r="CZ199" s="826"/>
      <c r="DA199" s="827"/>
      <c r="DB199" s="826"/>
      <c r="DC199" s="827"/>
      <c r="DD199" s="790"/>
      <c r="DE199" s="790"/>
      <c r="DF199" s="790"/>
      <c r="DG199" s="793"/>
      <c r="DH199" s="790"/>
      <c r="DI199" s="790"/>
      <c r="DJ199" s="790"/>
      <c r="DK199" s="793"/>
      <c r="DL199" s="790"/>
      <c r="DM199" s="790"/>
      <c r="DN199" s="790"/>
      <c r="DO199" s="793"/>
      <c r="DP199" s="790"/>
      <c r="DQ199" s="790"/>
      <c r="DR199" s="790"/>
      <c r="DS199" s="790"/>
      <c r="DT199" s="796"/>
      <c r="DU199" s="245"/>
      <c r="DV199" s="799"/>
      <c r="DW199" s="802"/>
      <c r="DX199" s="799"/>
      <c r="DY199" s="805"/>
    </row>
    <row r="200" spans="2:129" ht="48.75" customHeight="1">
      <c r="B200" s="921"/>
      <c r="C200" s="924"/>
      <c r="D200" s="927"/>
      <c r="E200" s="1800"/>
      <c r="F200" s="931"/>
      <c r="G200" s="1800"/>
      <c r="H200" s="1800"/>
      <c r="I200" s="1800"/>
      <c r="J200" s="410"/>
      <c r="K200" s="909"/>
      <c r="L200" s="1801"/>
      <c r="M200" s="918"/>
      <c r="N200" s="1800"/>
      <c r="O200" s="1802"/>
      <c r="P200" s="228"/>
      <c r="Q200" s="1803"/>
      <c r="R200" s="1800"/>
      <c r="S200" s="1800"/>
      <c r="T200" s="1800"/>
      <c r="U200" s="1800"/>
      <c r="V200" s="1802"/>
      <c r="W200" s="228"/>
      <c r="X200" s="416"/>
      <c r="Y200" s="415"/>
      <c r="Z200" s="415"/>
      <c r="AA200" s="807"/>
      <c r="AB200" s="808"/>
      <c r="AC200" s="807"/>
      <c r="AD200" s="808"/>
      <c r="AE200" s="807"/>
      <c r="AF200" s="808"/>
      <c r="AG200" s="807"/>
      <c r="AH200" s="808"/>
      <c r="AI200" s="807"/>
      <c r="AJ200" s="808"/>
      <c r="AK200" s="323">
        <f t="shared" si="867"/>
        <v>0</v>
      </c>
      <c r="AL200" s="315"/>
      <c r="AM200" s="316"/>
      <c r="AN200" s="809"/>
      <c r="AO200" s="810"/>
      <c r="AP200" s="813"/>
      <c r="AQ200" s="814"/>
      <c r="AR200" s="809"/>
      <c r="AS200" s="810"/>
      <c r="AT200" s="420"/>
      <c r="AU200" s="408"/>
      <c r="AV200" s="426"/>
      <c r="AW200" s="427"/>
      <c r="AX200" s="428"/>
      <c r="AY200" s="230"/>
      <c r="AZ200" s="879"/>
      <c r="BA200" s="837"/>
      <c r="BB200" s="834"/>
      <c r="BC200" s="837"/>
      <c r="BD200" s="840"/>
      <c r="BE200" s="843"/>
      <c r="BG200" s="490"/>
      <c r="BH200" s="312">
        <v>0.4</v>
      </c>
      <c r="BI200" s="239" t="str">
        <f t="shared" ref="BI200" si="889">IF(ISERROR(IF(V197="R.INHERENTE
2","R. INHERENTE",(IF(BD197="R.RESIDUAL
2","R. RESIDUAL"," ")))),"",(IF(V197="R.INHERENTE
2","R. INHERENTE",(IF(BD197="R.RESIDUAL
2","R. RESIDUAL"," ")))))</f>
        <v xml:space="preserve"> </v>
      </c>
      <c r="BJ200" s="236" t="str">
        <f t="shared" ref="BJ200" si="890">IF(ISERROR(IF(V197="R.INHERENTE
7","R. INHERENTE",(IF(BD197="R.RESIDUAL
7","R. RESIDUAL"," ")))),"",(IF(V197="R.INHERENTE
7","R. INHERENTE",(IF(BD197="R.RESIDUAL
7","R. RESIDUAL"," ")))))</f>
        <v xml:space="preserve"> </v>
      </c>
      <c r="BK200" s="236" t="str">
        <f t="shared" ref="BK200" si="891">IF(ISERROR(IF(V197="R.INHERENTE
12","R. INHERENTE",(IF(BD197="R.RESIDUAL
12","R. RESIDUAL"," ")))),"",(IF(V197="R.INHERENTE
12","R. INHERENTE",(IF(BD197="R.RESIDUAL
12","R. RESIDUAL"," ")))))</f>
        <v xml:space="preserve"> </v>
      </c>
      <c r="BL200" s="237" t="str">
        <f t="shared" ref="BL200" si="892">IF(ISERROR(IF(V197="R.INHERENTE
17","R. INHERENTE",(IF(BD197="R.RESIDUAL
17","R. RESIDUAL"," ")))),"",(IF(V197="R.INHERENTE
17","R. INHERENTE",(IF(BD197="R.RESIDUAL
17","R. RESIDUAL"," ")))))</f>
        <v xml:space="preserve"> </v>
      </c>
      <c r="BM200" s="238" t="str">
        <f t="shared" ref="BM200" si="893">IF(ISERROR(IF(V197="R.INHERENTE
22","R. INHERENTE",(IF(BD197="R.RESIDUAL
22","R. RESIDUAL"," ")))),"",(IF(V197="R.INHERENTE
22","R. INHERENTE",(IF(BD197="R.RESIDUAL
22","R. RESIDUAL"," ")))))</f>
        <v xml:space="preserve"> </v>
      </c>
      <c r="BN200" s="234"/>
      <c r="BO200" s="846"/>
      <c r="BP200" s="855"/>
      <c r="BQ200" s="887"/>
      <c r="BR200" s="887"/>
      <c r="BS200" s="859"/>
      <c r="BT200" s="862"/>
      <c r="BU200" s="309"/>
      <c r="BV200" s="959"/>
      <c r="BW200" s="962"/>
      <c r="BX200" s="965"/>
      <c r="BY200" s="229"/>
      <c r="BZ200" s="816"/>
      <c r="CA200" s="819"/>
      <c r="CB200" s="822"/>
      <c r="CC200" s="819"/>
      <c r="CD200" s="793"/>
      <c r="CE200" s="793"/>
      <c r="CF200" s="793"/>
      <c r="CG200" s="793"/>
      <c r="CH200" s="793"/>
      <c r="CI200" s="793"/>
      <c r="CJ200" s="793"/>
      <c r="CK200" s="793"/>
      <c r="CL200" s="793"/>
      <c r="CM200" s="793"/>
      <c r="CN200" s="793"/>
      <c r="CO200" s="793"/>
      <c r="CP200" s="793"/>
      <c r="CQ200" s="793"/>
      <c r="CR200" s="793"/>
      <c r="CS200" s="793"/>
      <c r="CT200" s="796"/>
      <c r="CU200" s="248"/>
      <c r="CV200" s="816"/>
      <c r="CW200" s="819"/>
      <c r="CX200" s="822"/>
      <c r="CY200" s="819"/>
      <c r="CZ200" s="826"/>
      <c r="DA200" s="827"/>
      <c r="DB200" s="826"/>
      <c r="DC200" s="827"/>
      <c r="DD200" s="790"/>
      <c r="DE200" s="790"/>
      <c r="DF200" s="790"/>
      <c r="DG200" s="793"/>
      <c r="DH200" s="790"/>
      <c r="DI200" s="790"/>
      <c r="DJ200" s="790"/>
      <c r="DK200" s="793"/>
      <c r="DL200" s="790"/>
      <c r="DM200" s="790"/>
      <c r="DN200" s="790"/>
      <c r="DO200" s="793"/>
      <c r="DP200" s="790"/>
      <c r="DQ200" s="790"/>
      <c r="DR200" s="790"/>
      <c r="DS200" s="790"/>
      <c r="DT200" s="796"/>
      <c r="DU200" s="245"/>
      <c r="DV200" s="799"/>
      <c r="DW200" s="802"/>
      <c r="DX200" s="799"/>
      <c r="DY200" s="805"/>
    </row>
    <row r="201" spans="2:129" ht="48.75" customHeight="1">
      <c r="B201" s="922"/>
      <c r="C201" s="925"/>
      <c r="D201" s="928"/>
      <c r="E201" s="1805"/>
      <c r="F201" s="932"/>
      <c r="G201" s="1805"/>
      <c r="H201" s="1805"/>
      <c r="I201" s="1805"/>
      <c r="J201" s="411"/>
      <c r="K201" s="910"/>
      <c r="L201" s="1806"/>
      <c r="M201" s="919"/>
      <c r="N201" s="1805"/>
      <c r="O201" s="1807"/>
      <c r="P201" s="228"/>
      <c r="Q201" s="1808"/>
      <c r="R201" s="1805"/>
      <c r="S201" s="1805"/>
      <c r="T201" s="1805"/>
      <c r="U201" s="1805"/>
      <c r="V201" s="1807"/>
      <c r="W201" s="228"/>
      <c r="X201" s="417"/>
      <c r="Y201" s="418"/>
      <c r="Z201" s="418"/>
      <c r="AA201" s="848"/>
      <c r="AB201" s="849"/>
      <c r="AC201" s="848"/>
      <c r="AD201" s="849"/>
      <c r="AE201" s="848"/>
      <c r="AF201" s="849"/>
      <c r="AG201" s="848"/>
      <c r="AH201" s="849"/>
      <c r="AI201" s="848"/>
      <c r="AJ201" s="849"/>
      <c r="AK201" s="324">
        <f t="shared" si="867"/>
        <v>0</v>
      </c>
      <c r="AL201" s="317"/>
      <c r="AM201" s="318"/>
      <c r="AN201" s="850"/>
      <c r="AO201" s="851"/>
      <c r="AP201" s="852"/>
      <c r="AQ201" s="853"/>
      <c r="AR201" s="850"/>
      <c r="AS201" s="851"/>
      <c r="AT201" s="421"/>
      <c r="AU201" s="422"/>
      <c r="AV201" s="429"/>
      <c r="AW201" s="430"/>
      <c r="AX201" s="431"/>
      <c r="AY201" s="230"/>
      <c r="AZ201" s="880"/>
      <c r="BA201" s="838"/>
      <c r="BB201" s="835"/>
      <c r="BC201" s="838"/>
      <c r="BD201" s="841"/>
      <c r="BE201" s="844"/>
      <c r="BG201" s="490"/>
      <c r="BH201" s="313">
        <v>0.2</v>
      </c>
      <c r="BI201" s="240" t="str">
        <f t="shared" ref="BI201" si="894">IF(ISERROR(IF(V197="R.INHERENTE
1","R. INHERENTE",(IF(BD197="R.RESIDUAL
1","R. RESIDUAL"," ")))),"",(IF(V197="R.INHERENTE
1","R. INHERENTE",(IF(BD197="R.RESIDUAL
1","R. RESIDUAL"," ")))))</f>
        <v xml:space="preserve"> </v>
      </c>
      <c r="BJ201" s="241" t="str">
        <f t="shared" ref="BJ201" si="895">IF(ISERROR(IF(V197="R.INHERENTE
6","R. INHERENTE",(IF(BD197="R.RESIDUAL
6","R. RESIDUAL"," ")))),"",(IF(V197="R.INHERENTE
6","R. INHERENTE",(IF(BD197="R.RESIDUAL
6","R. RESIDUAL"," ")))))</f>
        <v xml:space="preserve"> </v>
      </c>
      <c r="BK201" s="242" t="str">
        <f t="shared" ref="BK201" si="896">IF(ISERROR(IF(V197="R.INHERENTE
11","R. INHERENTE",(IF(BD197="R.RESIDUAL
11","R. RESIDUAL"," ")))),"",(IF(V197="R.INHERENTE
11","R. INHERENTE",(IF(BD197="R.RESIDUAL
11","R. RESIDUAL"," ")))))</f>
        <v xml:space="preserve"> </v>
      </c>
      <c r="BL201" s="243" t="str">
        <f t="shared" ref="BL201" si="897">IF(ISERROR(IF(V197="R.INHERENTE
16","R. INHERENTE",(IF(BD197="R.RESIDUAL
16","R. RESIDUAL"," ")))),"",(IF(V197="R.INHERENTE
16","R. INHERENTE",(IF(BD197="R.RESIDUAL
16","R. RESIDUAL"," ")))))</f>
        <v xml:space="preserve"> </v>
      </c>
      <c r="BM201" s="244" t="str">
        <f t="shared" ref="BM201" si="898">IF(ISERROR(IF(V197="R.INHERENTE
21","R. INHERENTE",(IF(BD197="R.RESIDUAL
21","R. RESIDUAL"," ")))),"",(IF(V197="R.INHERENTE
21","R. INHERENTE",(IF(BD197="R.RESIDUAL
21","R. RESIDUAL"," ")))))</f>
        <v xml:space="preserve"> </v>
      </c>
      <c r="BN201" s="234"/>
      <c r="BO201" s="847"/>
      <c r="BP201" s="856"/>
      <c r="BQ201" s="888"/>
      <c r="BR201" s="888"/>
      <c r="BS201" s="860"/>
      <c r="BT201" s="863"/>
      <c r="BU201" s="309"/>
      <c r="BV201" s="960"/>
      <c r="BW201" s="963"/>
      <c r="BX201" s="966"/>
      <c r="BY201" s="229"/>
      <c r="BZ201" s="817"/>
      <c r="CA201" s="820"/>
      <c r="CB201" s="823"/>
      <c r="CC201" s="820"/>
      <c r="CD201" s="794"/>
      <c r="CE201" s="794"/>
      <c r="CF201" s="794"/>
      <c r="CG201" s="794"/>
      <c r="CH201" s="794"/>
      <c r="CI201" s="794"/>
      <c r="CJ201" s="794"/>
      <c r="CK201" s="794"/>
      <c r="CL201" s="794"/>
      <c r="CM201" s="794"/>
      <c r="CN201" s="794"/>
      <c r="CO201" s="794"/>
      <c r="CP201" s="794"/>
      <c r="CQ201" s="794"/>
      <c r="CR201" s="794"/>
      <c r="CS201" s="794"/>
      <c r="CT201" s="797"/>
      <c r="CU201" s="248"/>
      <c r="CV201" s="817"/>
      <c r="CW201" s="820"/>
      <c r="CX201" s="823"/>
      <c r="CY201" s="820"/>
      <c r="CZ201" s="828"/>
      <c r="DA201" s="829"/>
      <c r="DB201" s="828"/>
      <c r="DC201" s="829"/>
      <c r="DD201" s="791"/>
      <c r="DE201" s="791"/>
      <c r="DF201" s="791"/>
      <c r="DG201" s="794"/>
      <c r="DH201" s="791"/>
      <c r="DI201" s="791"/>
      <c r="DJ201" s="791"/>
      <c r="DK201" s="794"/>
      <c r="DL201" s="791"/>
      <c r="DM201" s="791"/>
      <c r="DN201" s="791"/>
      <c r="DO201" s="794"/>
      <c r="DP201" s="791"/>
      <c r="DQ201" s="791"/>
      <c r="DR201" s="791"/>
      <c r="DS201" s="791"/>
      <c r="DT201" s="797"/>
      <c r="DU201" s="245"/>
      <c r="DV201" s="800"/>
      <c r="DW201" s="803"/>
      <c r="DX201" s="800"/>
      <c r="DY201" s="806"/>
    </row>
    <row r="202" spans="2:129" ht="18" customHeight="1">
      <c r="BI202" s="321">
        <v>0.2</v>
      </c>
      <c r="BJ202" s="322">
        <v>0.4</v>
      </c>
      <c r="BK202" s="322">
        <v>0.60000000000000009</v>
      </c>
      <c r="BL202" s="322">
        <v>0.8</v>
      </c>
      <c r="BM202" s="322">
        <v>1</v>
      </c>
    </row>
    <row r="203" spans="2:129" ht="48.75" customHeight="1">
      <c r="B203" s="920" t="s">
        <v>1071</v>
      </c>
      <c r="C203" s="923">
        <v>32</v>
      </c>
      <c r="D203" s="926" t="s">
        <v>1122</v>
      </c>
      <c r="E203" s="929" t="s">
        <v>1123</v>
      </c>
      <c r="F203" s="930" t="s">
        <v>824</v>
      </c>
      <c r="G203" s="907" t="s">
        <v>825</v>
      </c>
      <c r="H203" s="948" t="s">
        <v>1112</v>
      </c>
      <c r="I203" s="1035" t="s">
        <v>1124</v>
      </c>
      <c r="J203" s="409" t="s">
        <v>1125</v>
      </c>
      <c r="K203" s="908" t="s">
        <v>1126</v>
      </c>
      <c r="L203" s="950" t="str">
        <f>IF(H203="","",(CONCATENATE("Posibilidad de afectación ",H203," ",I203," ",J203," ",J204," ",J205," ",J206," ",J207)))</f>
        <v xml:space="preserve">Posibilidad de afectación en la salud del usuario  por factores contributivos de mayor impacto que favorecen la aparición de riesgos,  debido a eventos adversos graves o centinela relacionados con la adherencia del conocimiento por parte del personal de enfermería al Protocolo de Prevención de Caídas.    </v>
      </c>
      <c r="M203" s="917" t="s">
        <v>1127</v>
      </c>
      <c r="N203" s="951" t="s">
        <v>594</v>
      </c>
      <c r="O203" s="864" t="s">
        <v>595</v>
      </c>
      <c r="P203" s="228"/>
      <c r="Q203" s="865" t="s">
        <v>630</v>
      </c>
      <c r="R203" s="866">
        <f>IF(ISERROR(VLOOKUP($Q203,Listas!$E$20:$F$24,2,FALSE)),"",(VLOOKUP($Q203,Listas!$E$20:$F$24,2,FALSE)))</f>
        <v>1</v>
      </c>
      <c r="S203" s="867" t="str">
        <f>IF(ISERROR(VLOOKUP($R203,Listas!$E$3:$F$7,2,FALSE)),"",(VLOOKUP($R203,Listas!$E$3:$F$7,2,FALSE)))</f>
        <v xml:space="preserve">MUY ALTA </v>
      </c>
      <c r="T203" s="868" t="s">
        <v>597</v>
      </c>
      <c r="U203" s="867">
        <f>IF(ISERROR(VLOOKUP($T203,Listas!$E$28:$F$35,2,FALSE)),"",(VLOOKUP($T203,Listas!$E$28:$F$35,2,FALSE)))</f>
        <v>1</v>
      </c>
      <c r="V203" s="869" t="str">
        <f t="shared" ref="V203" si="899">IF(R203="","",(CONCATENATE("R.INHERENTE
",(IF(AND($R203=0.2,$U203=0.2),1,(IF(AND($R203=0.2,$U203=0.4),6,(IF(AND($R203=0.2,$U203=0.6),11,(IF(AND($R203=0.2,$U203=0.8),16,(IF(AND($R203=0.2,$U203=1),21,(IF(AND($R203=0.4,$U203=0.2),2,(IF(AND($R203=0.4,$U203=0.4),7,(IF(AND($R203=0.4,$U203=0.6),12,(IF(AND($R203=0.4,$U203=0.8),17,(IF(AND($R203=0.4,$U203=1),22,(IF(AND($R203=0.6,$U203=0.2),3,(IF(AND($R203=0.6,$U203=0.4),8,(IF(AND($R203=0.6,$U203=0.6),13,(IF(AND($R203=0.6,$U203=0.8),18,(IF(AND($R203=0.6,$U203=1),23,(IF(AND($R203=0.8,$U203=0.2),4,(IF(AND($R203=0.8,$U203=0.4),9,(IF(AND($R203=0.8,$U203=0.6),14,(IF(AND($R203=0.8,$U203=0.8),19,(IF(AND($R203=0.8,$U203=1),24,(IF(AND($R203=1,$U203=0.2),5,(IF(AND($R203=1,$U203=0.4),10,(IF(AND($R203=1,$U203=0.6),15,(IF(AND($R203=1,$U203=0.8),20,(IF(AND($R203=1,$U203=1),25,"")))))))))))))))))))))))))))))))))))))))))))))))))))))</f>
        <v>R.INHERENTE
25</v>
      </c>
      <c r="W203" s="228">
        <f>+VLOOKUP($V203,Listas!$D$112:$E$136,2,FALSE)</f>
        <v>25</v>
      </c>
      <c r="X203" s="432" t="s">
        <v>1128</v>
      </c>
      <c r="Y203" s="413" t="s">
        <v>599</v>
      </c>
      <c r="Z203" s="413"/>
      <c r="AA203" s="870"/>
      <c r="AB203" s="871"/>
      <c r="AC203" s="870">
        <v>15</v>
      </c>
      <c r="AD203" s="871"/>
      <c r="AE203" s="870"/>
      <c r="AF203" s="871"/>
      <c r="AG203" s="870"/>
      <c r="AH203" s="871"/>
      <c r="AI203" s="870">
        <v>15</v>
      </c>
      <c r="AJ203" s="871"/>
      <c r="AK203" s="340">
        <f t="shared" ref="AK203:AK207" si="900">AA203+AC203+AE203+AG203+AI203</f>
        <v>30</v>
      </c>
      <c r="AL203" s="319">
        <v>0.7</v>
      </c>
      <c r="AM203" s="320"/>
      <c r="AN203" s="906" t="s">
        <v>563</v>
      </c>
      <c r="AO203" s="906"/>
      <c r="AP203" s="907" t="s">
        <v>600</v>
      </c>
      <c r="AQ203" s="907"/>
      <c r="AR203" s="906" t="s">
        <v>562</v>
      </c>
      <c r="AS203" s="906"/>
      <c r="AT203" s="419" t="s">
        <v>1129</v>
      </c>
      <c r="AU203" s="407" t="s">
        <v>602</v>
      </c>
      <c r="AV203" s="423" t="s">
        <v>1130</v>
      </c>
      <c r="AW203" s="424" t="s">
        <v>1131</v>
      </c>
      <c r="AX203" s="425" t="s">
        <v>1132</v>
      </c>
      <c r="AY203" s="247">
        <f t="shared" ref="AY203" si="901">+(IF(AND($AZ203&gt;0,$AZ203&lt;=0.2),0.2,(IF(AND($AZ203&gt;0.2,$AZ203&lt;=0.4),0.4,(IF(AND($AZ203&gt;0.4,$AZ203&lt;=0.6),0.6,(IF(AND($AZ203&gt;0.6,$AZ203&lt;=0.8),0.8,(IF($AZ203&gt;0.8,1,""))))))))))</f>
        <v>0.4</v>
      </c>
      <c r="AZ203" s="878">
        <f t="shared" ref="AZ203" si="902">+MIN(AL203:AL207)</f>
        <v>0.29399999999999998</v>
      </c>
      <c r="BA203" s="836" t="str">
        <f t="shared" ref="BA203" si="903">+(IF($AY203=0.2,"MUY BAJA",(IF($AY203=0.4,"BAJA",(IF($AY203=0.6,"MEDIA",(IF($AY203=0.8,"ALTA",(IF($AY203=1,"MUY ALTA",""))))))))))</f>
        <v>BAJA</v>
      </c>
      <c r="BB203" s="833">
        <f t="shared" ref="BB203" si="904">+MIN(AM203:AM207)</f>
        <v>1</v>
      </c>
      <c r="BC203" s="836" t="str">
        <f t="shared" ref="BC203" si="905">+(IF($BF203=0.2,"MUY BAJA",(IF($BF203=0.4,"BAJA",(IF($BF203=0.6,"MEDIA",(IF($BF203=0.8,"ALTA",(IF($BF203=1,"MUY ALTA",""))))))))))</f>
        <v>MUY ALTA</v>
      </c>
      <c r="BD203" s="839" t="str">
        <f t="shared" ref="BD203" si="906">IF($AY203="","",(CONCATENATE("R.RESIDUAL
",(IF(AND($AY203=0.2,$BF203=0.2),1,(IF(AND($AY203=0.2,$BF203=0.4),6,(IF(AND($AY203=0.2,$BF203=0.6),11,(IF(AND($AY203=0.2,$BF203=0.8),16,(IF(AND($AY203=0.2,$BF203=1),21,(IF(AND($AY203=0.4,$BF203=0.2),2,(IF(AND($AY203=0.4,$BF203=0.4),7,(IF(AND($AY203=0.4,$BF203=0.6),12,(IF(AND($AY203=0.4,$BF203=0.8),17,(IF(AND($AY203=0.4,$BF203=1),22,(IF(AND($AY203=0.6,$BF203=0.2),3,(IF(AND($AY203=0.6,$BF203=0.4),8,(IF(AND($AY203=0.6,$BF203=0.6),13,(IF(AND($AY203=0.6,$BF203=0.8),18,(IF(AND($AY203=0.6,$BF203=1),23,(IF(AND($AY203=0.8,$BF203=0.2),4,(IF(AND($AY203=0.8,$BF203=0.4),9,(IF(AND($AY203=0.8,$BF203=0.6),14,(IF(AND($AY203=0.8,$BF203=0.8),19,(IF(AND($AY203=0.8,$BF203=1),24,(IF(AND($AY203=1,$BF203=0.2),5,(IF(AND($AY203=1,$BF203=0.4),10,(IF(AND($AY203=1,$BF203=0.6),15,(IF(AND($AY203=1,$BF203=0.8),20,(IF(AND($AY203=1,$BF203=1),25,"")))))))))))))))))))))))))))))))))))))))))))))))))))))</f>
        <v>R.RESIDUAL
22</v>
      </c>
      <c r="BE203" s="842" t="s">
        <v>606</v>
      </c>
      <c r="BF203" s="247">
        <f t="shared" ref="BF203" si="907">+(IF(AND($BB203&gt;0,$BB203&lt;=0.2),0.2,(IF(AND($BB203&gt;0.2,$BB203&lt;=0.4),0.4,(IF(AND($BB203&gt;0.4,$BB203&lt;=0.6),0.6,(IF(AND($BB203&gt;0.6,$BB203&lt;=0.8),0.8,(IF($BB203&gt;0.8,1,""))))))))))</f>
        <v>1</v>
      </c>
      <c r="BG203" s="230">
        <f>+VLOOKUP($BD203,Listas!$F$112:$G$136,2,FALSE)</f>
        <v>22</v>
      </c>
      <c r="BH203" s="312">
        <v>1</v>
      </c>
      <c r="BI203" s="231" t="str">
        <f t="shared" ref="BI203" si="908">IF(ISERROR(IF(V203="R.INHERENTE
5","R. INHERENTE",(IF(BD203="R.RESIDUAL
5","R. RESIDUAL"," ")))),"",(IF(V203="R.INHERENTE
5","R. INHERENTE",(IF(BD203="R.RESIDUAL
5","R. RESIDUAL"," ")))))</f>
        <v xml:space="preserve"> </v>
      </c>
      <c r="BJ203" s="232" t="str">
        <f t="shared" ref="BJ203" si="909">IF(ISERROR(IF(V203="R.INHERENTE
10","R. INHERENTE",(IF(BD203="R.RESIDUAL
10","R. RESIDUAL"," ")))),"",(IF(V203="R.INHERENTE
10","R. INHERENTE",(IF(BD203="R.RESIDUAL
10","R. RESIDUAL"," ")))))</f>
        <v xml:space="preserve"> </v>
      </c>
      <c r="BK203" s="232" t="str">
        <f t="shared" ref="BK203" si="910">IF(ISERROR(IF(V203="R.INHERENTE
15","R. INHERENTE",(IF(BD203="R.RESIDUAL
15","R. RESIDUAL"," ")))),"",(IF(V203="R.INHERENTE
15","R. INHERENTE",(IF(BD203="R.RESIDUAL
15","R. RESIDUAL"," ")))))</f>
        <v xml:space="preserve"> </v>
      </c>
      <c r="BL203" s="232" t="str">
        <f t="shared" ref="BL203" si="911">IF(ISERROR(IF(V203="R.INHERENTE
20","R. INHERENTE",(IF(BD203="R.RESIDUAL
20","R. RESIDUAL"," ")))),"",(IF(V203="R.INHERENTE
20","R. INHERENTE",(IF(BD203="R.RESIDUAL
20","R. RESIDUAL"," ")))))</f>
        <v xml:space="preserve"> </v>
      </c>
      <c r="BM203" s="233" t="str">
        <f t="shared" ref="BM203" si="912">IF(ISERROR(IF(V203="R.INHERENTE
25","R. INHERENTE",(IF(BD203="R.RESIDUAL
25","R. RESIDUAL"," ")))),"",(IF(V203="R.INHERENTE
25","R. INHERENTE",(IF(BD203="R.RESIDUAL
25","R. RESIDUAL"," ")))))</f>
        <v>R. INHERENTE</v>
      </c>
      <c r="BN203" s="234"/>
      <c r="BO203" s="958" t="s">
        <v>1133</v>
      </c>
      <c r="BP203" s="1049" t="s">
        <v>1134</v>
      </c>
      <c r="BQ203" s="886">
        <v>46023</v>
      </c>
      <c r="BR203" s="886">
        <v>46357</v>
      </c>
      <c r="BS203" s="1052" t="s">
        <v>633</v>
      </c>
      <c r="BT203" s="861" t="s">
        <v>610</v>
      </c>
      <c r="BU203" s="309"/>
      <c r="BV203" s="958" t="s">
        <v>1135</v>
      </c>
      <c r="BW203" s="961" t="s">
        <v>1136</v>
      </c>
      <c r="BX203" s="964" t="s">
        <v>1134</v>
      </c>
      <c r="BY203" s="229"/>
      <c r="BZ203" s="815" t="s">
        <v>614</v>
      </c>
      <c r="CA203" s="818" t="s">
        <v>615</v>
      </c>
      <c r="CB203" s="821" t="s">
        <v>616</v>
      </c>
      <c r="CC203" s="818" t="s">
        <v>617</v>
      </c>
      <c r="CD203" s="792"/>
      <c r="CE203" s="792"/>
      <c r="CF203" s="792"/>
      <c r="CG203" s="792"/>
      <c r="CH203" s="792"/>
      <c r="CI203" s="792"/>
      <c r="CJ203" s="792"/>
      <c r="CK203" s="792"/>
      <c r="CL203" s="792"/>
      <c r="CM203" s="792"/>
      <c r="CN203" s="792"/>
      <c r="CO203" s="792"/>
      <c r="CP203" s="792"/>
      <c r="CQ203" s="792"/>
      <c r="CR203" s="792"/>
      <c r="CS203" s="792"/>
      <c r="CT203" s="795" t="s">
        <v>618</v>
      </c>
      <c r="CU203" s="248"/>
      <c r="CV203" s="815" t="s">
        <v>614</v>
      </c>
      <c r="CW203" s="818" t="s">
        <v>615</v>
      </c>
      <c r="CX203" s="821" t="s">
        <v>616</v>
      </c>
      <c r="CY203" s="818" t="s">
        <v>617</v>
      </c>
      <c r="CZ203" s="824"/>
      <c r="DA203" s="825"/>
      <c r="DB203" s="824"/>
      <c r="DC203" s="825"/>
      <c r="DD203" s="789"/>
      <c r="DE203" s="789"/>
      <c r="DF203" s="789"/>
      <c r="DG203" s="792"/>
      <c r="DH203" s="789"/>
      <c r="DI203" s="789"/>
      <c r="DJ203" s="789"/>
      <c r="DK203" s="792"/>
      <c r="DL203" s="789"/>
      <c r="DM203" s="789"/>
      <c r="DN203" s="789"/>
      <c r="DO203" s="792"/>
      <c r="DP203" s="789"/>
      <c r="DQ203" s="789"/>
      <c r="DR203" s="789"/>
      <c r="DS203" s="789"/>
      <c r="DT203" s="795" t="s">
        <v>619</v>
      </c>
      <c r="DU203" s="245"/>
      <c r="DV203" s="798"/>
      <c r="DW203" s="801"/>
      <c r="DX203" s="798"/>
      <c r="DY203" s="804"/>
    </row>
    <row r="204" spans="2:129" ht="48.75" customHeight="1">
      <c r="B204" s="921"/>
      <c r="C204" s="924"/>
      <c r="D204" s="927"/>
      <c r="E204" s="1800"/>
      <c r="F204" s="931"/>
      <c r="G204" s="1800"/>
      <c r="H204" s="1800"/>
      <c r="I204" s="1036"/>
      <c r="J204" s="410"/>
      <c r="K204" s="909"/>
      <c r="L204" s="1801"/>
      <c r="M204" s="918"/>
      <c r="N204" s="1800"/>
      <c r="O204" s="1802"/>
      <c r="P204" s="228"/>
      <c r="Q204" s="1803"/>
      <c r="R204" s="1800"/>
      <c r="S204" s="1800"/>
      <c r="T204" s="1800"/>
      <c r="U204" s="1800"/>
      <c r="V204" s="1802"/>
      <c r="W204" s="228"/>
      <c r="X204" s="433" t="s">
        <v>1137</v>
      </c>
      <c r="Y204" s="415" t="s">
        <v>599</v>
      </c>
      <c r="Z204" s="415"/>
      <c r="AA204" s="807">
        <v>25</v>
      </c>
      <c r="AB204" s="808"/>
      <c r="AC204" s="807"/>
      <c r="AD204" s="808"/>
      <c r="AE204" s="807"/>
      <c r="AF204" s="808"/>
      <c r="AG204" s="807"/>
      <c r="AH204" s="808"/>
      <c r="AI204" s="807">
        <v>15</v>
      </c>
      <c r="AJ204" s="808"/>
      <c r="AK204" s="323">
        <f t="shared" si="900"/>
        <v>40</v>
      </c>
      <c r="AL204" s="315">
        <v>0.42</v>
      </c>
      <c r="AM204" s="316"/>
      <c r="AN204" s="809" t="s">
        <v>562</v>
      </c>
      <c r="AO204" s="810"/>
      <c r="AP204" s="813" t="s">
        <v>600</v>
      </c>
      <c r="AQ204" s="814"/>
      <c r="AR204" s="809" t="s">
        <v>562</v>
      </c>
      <c r="AS204" s="810"/>
      <c r="AT204" s="420" t="s">
        <v>1138</v>
      </c>
      <c r="AU204" s="408" t="s">
        <v>602</v>
      </c>
      <c r="AV204" s="426" t="s">
        <v>1139</v>
      </c>
      <c r="AW204" s="427" t="s">
        <v>1131</v>
      </c>
      <c r="AX204" s="428" t="s">
        <v>1140</v>
      </c>
      <c r="AY204" s="230"/>
      <c r="AZ204" s="879"/>
      <c r="BA204" s="837"/>
      <c r="BB204" s="834"/>
      <c r="BC204" s="837"/>
      <c r="BD204" s="840"/>
      <c r="BE204" s="843"/>
      <c r="BG204" s="490"/>
      <c r="BH204" s="312">
        <v>0.8</v>
      </c>
      <c r="BI204" s="235" t="str">
        <f t="shared" ref="BI204" si="913">IF(ISERROR(IF(V203="R.INHERENTE
4","R. INHERENTE",(IF(BD203="R.RESIDUAL
4","R. RESIDUAL"," ")))),"",(IF(V203="R.INHERENTE
4","R. INHERENTE",(IF(BD203="R.RESIDUAL
4","R. RESIDUAL"," ")))))</f>
        <v xml:space="preserve"> </v>
      </c>
      <c r="BJ204" s="236" t="str">
        <f t="shared" ref="BJ204" si="914">IF(ISERROR(IF(V203="R.INHERENTE
9","R. INHERENTE",(IF(BD203="R.RESIDUAL
9","R. RESIDUAL"," ")))),"",(IF(V203="R.INHERENTE
9","R. INHERENTE",(IF(BD203="R.RESIDUAL
9","R. RESIDUAL"," ")))))</f>
        <v xml:space="preserve"> </v>
      </c>
      <c r="BK204" s="237" t="str">
        <f t="shared" ref="BK204" si="915">IF(ISERROR(IF(V203="R.INHERENTE
14","R. INHERENTE",(IF(BD203="R.RESIDUAL
14","R. RESIDUAL"," ")))),"",(IF(V203="R.INHERENTE
14","R. INHERENTE",(IF(BD203="R.RESIDUAL
14","R. RESIDUAL"," ")))))</f>
        <v xml:space="preserve"> </v>
      </c>
      <c r="BL204" s="237" t="str">
        <f t="shared" ref="BL204" si="916">IF(ISERROR(IF(V203="R.INHERENTE
19","R. INHERENTE",(IF(BD203="R.RESIDUAL
19","R. RESIDUAL"," ")))),"",(IF(V203="R.INHERENTE
19","R. INHERENTE",(IF(BD203="R.RESIDUAL
19","R. RESIDUAL"," ")))))</f>
        <v xml:space="preserve"> </v>
      </c>
      <c r="BM204" s="238" t="str">
        <f t="shared" ref="BM204" si="917">IF(ISERROR(IF(V203="R.INHERENTE
24","R. INHERENTE",(IF(BD203="R.RESIDUAL
24","R. RESIDUAL"," ")))),"",(IF(V203="R.INHERENTE
24","R. INHERENTE",(IF(BD203="R.RESIDUAL
24","R. RESIDUAL"," ")))))</f>
        <v xml:space="preserve"> </v>
      </c>
      <c r="BN204" s="234"/>
      <c r="BO204" s="1047"/>
      <c r="BP204" s="1050"/>
      <c r="BQ204" s="887"/>
      <c r="BR204" s="887"/>
      <c r="BS204" s="962"/>
      <c r="BT204" s="862"/>
      <c r="BU204" s="309"/>
      <c r="BV204" s="959"/>
      <c r="BW204" s="962"/>
      <c r="BX204" s="965"/>
      <c r="BY204" s="229"/>
      <c r="BZ204" s="816"/>
      <c r="CA204" s="819"/>
      <c r="CB204" s="822"/>
      <c r="CC204" s="819"/>
      <c r="CD204" s="793"/>
      <c r="CE204" s="793"/>
      <c r="CF204" s="793"/>
      <c r="CG204" s="793"/>
      <c r="CH204" s="793"/>
      <c r="CI204" s="793"/>
      <c r="CJ204" s="793"/>
      <c r="CK204" s="793"/>
      <c r="CL204" s="793"/>
      <c r="CM204" s="793"/>
      <c r="CN204" s="793"/>
      <c r="CO204" s="793"/>
      <c r="CP204" s="793"/>
      <c r="CQ204" s="793"/>
      <c r="CR204" s="793"/>
      <c r="CS204" s="793"/>
      <c r="CT204" s="796"/>
      <c r="CU204" s="248"/>
      <c r="CV204" s="816"/>
      <c r="CW204" s="819"/>
      <c r="CX204" s="822"/>
      <c r="CY204" s="819"/>
      <c r="CZ204" s="826"/>
      <c r="DA204" s="827"/>
      <c r="DB204" s="826"/>
      <c r="DC204" s="827"/>
      <c r="DD204" s="790"/>
      <c r="DE204" s="790"/>
      <c r="DF204" s="790"/>
      <c r="DG204" s="793"/>
      <c r="DH204" s="790"/>
      <c r="DI204" s="790"/>
      <c r="DJ204" s="790"/>
      <c r="DK204" s="793"/>
      <c r="DL204" s="790"/>
      <c r="DM204" s="790"/>
      <c r="DN204" s="790"/>
      <c r="DO204" s="793"/>
      <c r="DP204" s="790"/>
      <c r="DQ204" s="790"/>
      <c r="DR204" s="790"/>
      <c r="DS204" s="790"/>
      <c r="DT204" s="796"/>
      <c r="DU204" s="245"/>
      <c r="DV204" s="799"/>
      <c r="DW204" s="802"/>
      <c r="DX204" s="799"/>
      <c r="DY204" s="805"/>
    </row>
    <row r="205" spans="2:129" ht="48.75" customHeight="1">
      <c r="B205" s="921"/>
      <c r="C205" s="924"/>
      <c r="D205" s="927"/>
      <c r="E205" s="1800"/>
      <c r="F205" s="931"/>
      <c r="G205" s="1800"/>
      <c r="H205" s="1800"/>
      <c r="I205" s="1036"/>
      <c r="J205" s="410"/>
      <c r="K205" s="909"/>
      <c r="L205" s="1801"/>
      <c r="M205" s="918"/>
      <c r="N205" s="1800"/>
      <c r="O205" s="1802"/>
      <c r="P205" s="228"/>
      <c r="Q205" s="1803"/>
      <c r="R205" s="1800"/>
      <c r="S205" s="1800"/>
      <c r="T205" s="1800"/>
      <c r="U205" s="1800"/>
      <c r="V205" s="1802"/>
      <c r="W205" s="228"/>
      <c r="X205" s="433" t="s">
        <v>1141</v>
      </c>
      <c r="Y205" s="415" t="s">
        <v>599</v>
      </c>
      <c r="Z205" s="415"/>
      <c r="AA205" s="807"/>
      <c r="AB205" s="808"/>
      <c r="AC205" s="807">
        <v>15</v>
      </c>
      <c r="AD205" s="808"/>
      <c r="AE205" s="807"/>
      <c r="AF205" s="808"/>
      <c r="AG205" s="807"/>
      <c r="AH205" s="808"/>
      <c r="AI205" s="807">
        <v>15</v>
      </c>
      <c r="AJ205" s="808"/>
      <c r="AK205" s="323">
        <f t="shared" si="900"/>
        <v>30</v>
      </c>
      <c r="AL205" s="315">
        <v>0.29399999999999998</v>
      </c>
      <c r="AM205" s="316"/>
      <c r="AN205" s="809" t="s">
        <v>562</v>
      </c>
      <c r="AO205" s="810"/>
      <c r="AP205" s="813" t="s">
        <v>600</v>
      </c>
      <c r="AQ205" s="814"/>
      <c r="AR205" s="809" t="s">
        <v>562</v>
      </c>
      <c r="AS205" s="810"/>
      <c r="AT205" s="420" t="s">
        <v>1142</v>
      </c>
      <c r="AU205" s="408" t="s">
        <v>633</v>
      </c>
      <c r="AV205" s="426" t="s">
        <v>1143</v>
      </c>
      <c r="AW205" s="427" t="s">
        <v>1131</v>
      </c>
      <c r="AX205" s="428" t="s">
        <v>1144</v>
      </c>
      <c r="AY205" s="230"/>
      <c r="AZ205" s="879"/>
      <c r="BA205" s="837"/>
      <c r="BB205" s="834"/>
      <c r="BC205" s="837"/>
      <c r="BD205" s="840"/>
      <c r="BE205" s="843"/>
      <c r="BG205" s="490"/>
      <c r="BH205" s="312">
        <v>0.60000000000000009</v>
      </c>
      <c r="BI205" s="235" t="str">
        <f t="shared" ref="BI205" si="918">IF(ISERROR(IF(V203="R.INHERENTE
3","R. INHERENTE",(IF(BD203="R.RESIDUAL
3","R. RESIDUAL"," ")))),"",(IF(V203="R.INHERENTE
3","R. INHERENTE",(IF(BD203="R.RESIDUAL
3","R. RESIDUAL"," ")))))</f>
        <v xml:space="preserve"> </v>
      </c>
      <c r="BJ205" s="236" t="str">
        <f t="shared" ref="BJ205" si="919">IF(ISERROR(IF(V203="R.INHERENTE
8","R. INHERENTE",(IF(BD203="R.RESIDUAL
8","R. RESIDUAL"," ")))),"",(IF(V203="R.INHERENTE
8","R. INHERENTE",(IF(BD203="R.RESIDUAL
8","R. RESIDUAL"," ")))))</f>
        <v xml:space="preserve"> </v>
      </c>
      <c r="BK205" s="236" t="str">
        <f t="shared" ref="BK205" si="920">IF(ISERROR(IF(V203="R.INHERENTE
13","R. INHERENTE",(IF(BD203="R.RESIDUAL
13","R. RESIDUAL"," ")))),"",(IF(V203="R.INHERENTE
13","R. INHERENTE",(IF(BD203="R.RESIDUAL
13","R. RESIDUAL"," ")))))</f>
        <v xml:space="preserve"> </v>
      </c>
      <c r="BL205" s="237" t="str">
        <f t="shared" ref="BL205" si="921">IF(ISERROR(IF(V203="R.INHERENTE
18","R. INHERENTE",(IF(BD203="R.RESIDUAL
18","R. RESIDUAL"," ")))),"",(IF(V203="R.INHERENTE
18","R. INHERENTE",(IF(BD203="R.RESIDUAL
18","R. RESIDUAL"," ")))))</f>
        <v xml:space="preserve"> </v>
      </c>
      <c r="BM205" s="238" t="str">
        <f t="shared" ref="BM205" si="922">IF(ISERROR(IF(V203="R.INHERENTE
23","R. INHERENTE",(IF(BD203="R.RESIDUAL
23","R. RESIDUAL"," ")))),"",(IF(V203="R.INHERENTE
23","R. INHERENTE",(IF(BD203="R.RESIDUAL
23","R. RESIDUAL"," ")))))</f>
        <v xml:space="preserve"> </v>
      </c>
      <c r="BN205" s="234"/>
      <c r="BO205" s="1047"/>
      <c r="BP205" s="1050"/>
      <c r="BQ205" s="887"/>
      <c r="BR205" s="887"/>
      <c r="BS205" s="962"/>
      <c r="BT205" s="862"/>
      <c r="BU205" s="309"/>
      <c r="BV205" s="959"/>
      <c r="BW205" s="962"/>
      <c r="BX205" s="965"/>
      <c r="BY205" s="229"/>
      <c r="BZ205" s="816"/>
      <c r="CA205" s="819"/>
      <c r="CB205" s="822"/>
      <c r="CC205" s="819"/>
      <c r="CD205" s="793"/>
      <c r="CE205" s="793"/>
      <c r="CF205" s="793"/>
      <c r="CG205" s="793"/>
      <c r="CH205" s="793"/>
      <c r="CI205" s="793"/>
      <c r="CJ205" s="793"/>
      <c r="CK205" s="793"/>
      <c r="CL205" s="793"/>
      <c r="CM205" s="793"/>
      <c r="CN205" s="793"/>
      <c r="CO205" s="793"/>
      <c r="CP205" s="793"/>
      <c r="CQ205" s="793"/>
      <c r="CR205" s="793"/>
      <c r="CS205" s="793"/>
      <c r="CT205" s="796"/>
      <c r="CU205" s="248"/>
      <c r="CV205" s="816"/>
      <c r="CW205" s="819"/>
      <c r="CX205" s="822"/>
      <c r="CY205" s="819"/>
      <c r="CZ205" s="826"/>
      <c r="DA205" s="827"/>
      <c r="DB205" s="826"/>
      <c r="DC205" s="827"/>
      <c r="DD205" s="790"/>
      <c r="DE205" s="790"/>
      <c r="DF205" s="790"/>
      <c r="DG205" s="793"/>
      <c r="DH205" s="790"/>
      <c r="DI205" s="790"/>
      <c r="DJ205" s="790"/>
      <c r="DK205" s="793"/>
      <c r="DL205" s="790"/>
      <c r="DM205" s="790"/>
      <c r="DN205" s="790"/>
      <c r="DO205" s="793"/>
      <c r="DP205" s="790"/>
      <c r="DQ205" s="790"/>
      <c r="DR205" s="790"/>
      <c r="DS205" s="790"/>
      <c r="DT205" s="796"/>
      <c r="DU205" s="245"/>
      <c r="DV205" s="799"/>
      <c r="DW205" s="802"/>
      <c r="DX205" s="799"/>
      <c r="DY205" s="805"/>
    </row>
    <row r="206" spans="2:129" ht="48.75" customHeight="1">
      <c r="B206" s="921"/>
      <c r="C206" s="924"/>
      <c r="D206" s="927"/>
      <c r="E206" s="1800"/>
      <c r="F206" s="931"/>
      <c r="G206" s="1800"/>
      <c r="H206" s="1800"/>
      <c r="I206" s="1036"/>
      <c r="J206" s="410"/>
      <c r="K206" s="909"/>
      <c r="L206" s="1801"/>
      <c r="M206" s="918"/>
      <c r="N206" s="1800"/>
      <c r="O206" s="1802"/>
      <c r="P206" s="228"/>
      <c r="Q206" s="1803"/>
      <c r="R206" s="1800"/>
      <c r="S206" s="1800"/>
      <c r="T206" s="1800"/>
      <c r="U206" s="1800"/>
      <c r="V206" s="1802"/>
      <c r="W206" s="228"/>
      <c r="X206" s="416"/>
      <c r="Y206" s="415"/>
      <c r="Z206" s="415"/>
      <c r="AA206" s="807"/>
      <c r="AB206" s="808"/>
      <c r="AC206" s="807"/>
      <c r="AD206" s="808"/>
      <c r="AE206" s="807"/>
      <c r="AF206" s="808"/>
      <c r="AG206" s="807"/>
      <c r="AH206" s="808"/>
      <c r="AI206" s="807"/>
      <c r="AJ206" s="808"/>
      <c r="AK206" s="323">
        <f t="shared" si="900"/>
        <v>0</v>
      </c>
      <c r="AL206" s="315"/>
      <c r="AM206" s="316">
        <v>1</v>
      </c>
      <c r="AN206" s="809"/>
      <c r="AO206" s="810"/>
      <c r="AP206" s="813"/>
      <c r="AQ206" s="814"/>
      <c r="AR206" s="809"/>
      <c r="AS206" s="810"/>
      <c r="AT206" s="420"/>
      <c r="AU206" s="408"/>
      <c r="AV206" s="426"/>
      <c r="AW206" s="427"/>
      <c r="AX206" s="428"/>
      <c r="AY206" s="230"/>
      <c r="AZ206" s="879"/>
      <c r="BA206" s="837"/>
      <c r="BB206" s="834"/>
      <c r="BC206" s="837"/>
      <c r="BD206" s="840"/>
      <c r="BE206" s="843"/>
      <c r="BG206" s="490"/>
      <c r="BH206" s="312">
        <v>0.4</v>
      </c>
      <c r="BI206" s="239" t="str">
        <f t="shared" ref="BI206" si="923">IF(ISERROR(IF(V203="R.INHERENTE
2","R. INHERENTE",(IF(BD203="R.RESIDUAL
2","R. RESIDUAL"," ")))),"",(IF(V203="R.INHERENTE
2","R. INHERENTE",(IF(BD203="R.RESIDUAL
2","R. RESIDUAL"," ")))))</f>
        <v xml:space="preserve"> </v>
      </c>
      <c r="BJ206" s="236" t="str">
        <f t="shared" ref="BJ206" si="924">IF(ISERROR(IF(V203="R.INHERENTE
7","R. INHERENTE",(IF(BD203="R.RESIDUAL
7","R. RESIDUAL"," ")))),"",(IF(V203="R.INHERENTE
7","R. INHERENTE",(IF(BD203="R.RESIDUAL
7","R. RESIDUAL"," ")))))</f>
        <v xml:space="preserve"> </v>
      </c>
      <c r="BK206" s="236" t="str">
        <f t="shared" ref="BK206" si="925">IF(ISERROR(IF(V203="R.INHERENTE
12","R. INHERENTE",(IF(BD203="R.RESIDUAL
12","R. RESIDUAL"," ")))),"",(IF(V203="R.INHERENTE
12","R. INHERENTE",(IF(BD203="R.RESIDUAL
12","R. RESIDUAL"," ")))))</f>
        <v xml:space="preserve"> </v>
      </c>
      <c r="BL206" s="237" t="str">
        <f t="shared" ref="BL206" si="926">IF(ISERROR(IF(V203="R.INHERENTE
17","R. INHERENTE",(IF(BD203="R.RESIDUAL
17","R. RESIDUAL"," ")))),"",(IF(V203="R.INHERENTE
17","R. INHERENTE",(IF(BD203="R.RESIDUAL
17","R. RESIDUAL"," ")))))</f>
        <v xml:space="preserve"> </v>
      </c>
      <c r="BM206" s="238" t="str">
        <f t="shared" ref="BM206" si="927">IF(ISERROR(IF(V203="R.INHERENTE
22","R. INHERENTE",(IF(BD203="R.RESIDUAL
22","R. RESIDUAL"," ")))),"",(IF(V203="R.INHERENTE
22","R. INHERENTE",(IF(BD203="R.RESIDUAL
22","R. RESIDUAL"," ")))))</f>
        <v>R. RESIDUAL</v>
      </c>
      <c r="BN206" s="234"/>
      <c r="BO206" s="1047"/>
      <c r="BP206" s="1050"/>
      <c r="BQ206" s="887"/>
      <c r="BR206" s="887"/>
      <c r="BS206" s="962"/>
      <c r="BT206" s="862"/>
      <c r="BU206" s="309"/>
      <c r="BV206" s="959"/>
      <c r="BW206" s="962"/>
      <c r="BX206" s="965"/>
      <c r="BY206" s="229"/>
      <c r="BZ206" s="816"/>
      <c r="CA206" s="819"/>
      <c r="CB206" s="822"/>
      <c r="CC206" s="819"/>
      <c r="CD206" s="793"/>
      <c r="CE206" s="793"/>
      <c r="CF206" s="793"/>
      <c r="CG206" s="793"/>
      <c r="CH206" s="793"/>
      <c r="CI206" s="793"/>
      <c r="CJ206" s="793"/>
      <c r="CK206" s="793"/>
      <c r="CL206" s="793"/>
      <c r="CM206" s="793"/>
      <c r="CN206" s="793"/>
      <c r="CO206" s="793"/>
      <c r="CP206" s="793"/>
      <c r="CQ206" s="793"/>
      <c r="CR206" s="793"/>
      <c r="CS206" s="793"/>
      <c r="CT206" s="796"/>
      <c r="CU206" s="248"/>
      <c r="CV206" s="816"/>
      <c r="CW206" s="819"/>
      <c r="CX206" s="822"/>
      <c r="CY206" s="819"/>
      <c r="CZ206" s="826"/>
      <c r="DA206" s="827"/>
      <c r="DB206" s="826"/>
      <c r="DC206" s="827"/>
      <c r="DD206" s="790"/>
      <c r="DE206" s="790"/>
      <c r="DF206" s="790"/>
      <c r="DG206" s="793"/>
      <c r="DH206" s="790"/>
      <c r="DI206" s="790"/>
      <c r="DJ206" s="790"/>
      <c r="DK206" s="793"/>
      <c r="DL206" s="790"/>
      <c r="DM206" s="790"/>
      <c r="DN206" s="790"/>
      <c r="DO206" s="793"/>
      <c r="DP206" s="790"/>
      <c r="DQ206" s="790"/>
      <c r="DR206" s="790"/>
      <c r="DS206" s="790"/>
      <c r="DT206" s="796"/>
      <c r="DU206" s="245"/>
      <c r="DV206" s="799"/>
      <c r="DW206" s="802"/>
      <c r="DX206" s="799"/>
      <c r="DY206" s="805"/>
    </row>
    <row r="207" spans="2:129" ht="48.75" customHeight="1" thickBot="1">
      <c r="B207" s="922"/>
      <c r="C207" s="925"/>
      <c r="D207" s="928"/>
      <c r="E207" s="1805"/>
      <c r="F207" s="932"/>
      <c r="G207" s="1805"/>
      <c r="H207" s="1805"/>
      <c r="I207" s="1037"/>
      <c r="J207" s="411"/>
      <c r="K207" s="910"/>
      <c r="L207" s="1806"/>
      <c r="M207" s="919"/>
      <c r="N207" s="1805"/>
      <c r="O207" s="1807"/>
      <c r="P207" s="228"/>
      <c r="Q207" s="1808"/>
      <c r="R207" s="1805"/>
      <c r="S207" s="1805"/>
      <c r="T207" s="1805"/>
      <c r="U207" s="1805"/>
      <c r="V207" s="1807"/>
      <c r="W207" s="228"/>
      <c r="X207" s="417"/>
      <c r="Y207" s="418"/>
      <c r="Z207" s="418"/>
      <c r="AA207" s="848"/>
      <c r="AB207" s="849"/>
      <c r="AC207" s="848"/>
      <c r="AD207" s="849"/>
      <c r="AE207" s="848"/>
      <c r="AF207" s="849"/>
      <c r="AG207" s="848"/>
      <c r="AH207" s="849"/>
      <c r="AI207" s="848"/>
      <c r="AJ207" s="849"/>
      <c r="AK207" s="324">
        <f t="shared" si="900"/>
        <v>0</v>
      </c>
      <c r="AL207" s="317"/>
      <c r="AM207" s="318"/>
      <c r="AN207" s="850"/>
      <c r="AO207" s="851"/>
      <c r="AP207" s="852"/>
      <c r="AQ207" s="853"/>
      <c r="AR207" s="850"/>
      <c r="AS207" s="851"/>
      <c r="AT207" s="421"/>
      <c r="AU207" s="422"/>
      <c r="AV207" s="429"/>
      <c r="AW207" s="430"/>
      <c r="AX207" s="431"/>
      <c r="AY207" s="230"/>
      <c r="AZ207" s="880"/>
      <c r="BA207" s="838"/>
      <c r="BB207" s="835"/>
      <c r="BC207" s="838"/>
      <c r="BD207" s="841"/>
      <c r="BE207" s="844"/>
      <c r="BG207" s="490"/>
      <c r="BH207" s="313">
        <v>0.2</v>
      </c>
      <c r="BI207" s="240" t="str">
        <f t="shared" ref="BI207" si="928">IF(ISERROR(IF(V203="R.INHERENTE
1","R. INHERENTE",(IF(BD203="R.RESIDUAL
1","R. RESIDUAL"," ")))),"",(IF(V203="R.INHERENTE
1","R. INHERENTE",(IF(BD203="R.RESIDUAL
1","R. RESIDUAL"," ")))))</f>
        <v xml:space="preserve"> </v>
      </c>
      <c r="BJ207" s="241" t="str">
        <f t="shared" ref="BJ207" si="929">IF(ISERROR(IF(V203="R.INHERENTE
6","R. INHERENTE",(IF(BD203="R.RESIDUAL
6","R. RESIDUAL"," ")))),"",(IF(V203="R.INHERENTE
6","R. INHERENTE",(IF(BD203="R.RESIDUAL
6","R. RESIDUAL"," ")))))</f>
        <v xml:space="preserve"> </v>
      </c>
      <c r="BK207" s="242" t="str">
        <f t="shared" ref="BK207" si="930">IF(ISERROR(IF(V203="R.INHERENTE
11","R. INHERENTE",(IF(BD203="R.RESIDUAL
11","R. RESIDUAL"," ")))),"",(IF(V203="R.INHERENTE
11","R. INHERENTE",(IF(BD203="R.RESIDUAL
11","R. RESIDUAL"," ")))))</f>
        <v xml:space="preserve"> </v>
      </c>
      <c r="BL207" s="243" t="str">
        <f t="shared" ref="BL207" si="931">IF(ISERROR(IF(V203="R.INHERENTE
16","R. INHERENTE",(IF(BD203="R.RESIDUAL
16","R. RESIDUAL"," ")))),"",(IF(V203="R.INHERENTE
16","R. INHERENTE",(IF(BD203="R.RESIDUAL
16","R. RESIDUAL"," ")))))</f>
        <v xml:space="preserve"> </v>
      </c>
      <c r="BM207" s="244" t="str">
        <f t="shared" ref="BM207" si="932">IF(ISERROR(IF(V203="R.INHERENTE
21","R. INHERENTE",(IF(BD203="R.RESIDUAL
21","R. RESIDUAL"," ")))),"",(IF(V203="R.INHERENTE
21","R. INHERENTE",(IF(BD203="R.RESIDUAL
21","R. RESIDUAL"," ")))))</f>
        <v xml:space="preserve"> </v>
      </c>
      <c r="BN207" s="234"/>
      <c r="BO207" s="1048"/>
      <c r="BP207" s="1051"/>
      <c r="BQ207" s="888"/>
      <c r="BR207" s="888"/>
      <c r="BS207" s="963"/>
      <c r="BT207" s="863"/>
      <c r="BU207" s="309"/>
      <c r="BV207" s="960"/>
      <c r="BW207" s="963"/>
      <c r="BX207" s="966"/>
      <c r="BY207" s="229"/>
      <c r="BZ207" s="817"/>
      <c r="CA207" s="820"/>
      <c r="CB207" s="823"/>
      <c r="CC207" s="820"/>
      <c r="CD207" s="794"/>
      <c r="CE207" s="794"/>
      <c r="CF207" s="794"/>
      <c r="CG207" s="794"/>
      <c r="CH207" s="794"/>
      <c r="CI207" s="794"/>
      <c r="CJ207" s="794"/>
      <c r="CK207" s="794"/>
      <c r="CL207" s="794"/>
      <c r="CM207" s="794"/>
      <c r="CN207" s="794"/>
      <c r="CO207" s="794"/>
      <c r="CP207" s="794"/>
      <c r="CQ207" s="794"/>
      <c r="CR207" s="794"/>
      <c r="CS207" s="794"/>
      <c r="CT207" s="797"/>
      <c r="CU207" s="248"/>
      <c r="CV207" s="817"/>
      <c r="CW207" s="820"/>
      <c r="CX207" s="823"/>
      <c r="CY207" s="820"/>
      <c r="CZ207" s="828"/>
      <c r="DA207" s="829"/>
      <c r="DB207" s="828"/>
      <c r="DC207" s="829"/>
      <c r="DD207" s="791"/>
      <c r="DE207" s="791"/>
      <c r="DF207" s="791"/>
      <c r="DG207" s="794"/>
      <c r="DH207" s="791"/>
      <c r="DI207" s="791"/>
      <c r="DJ207" s="791"/>
      <c r="DK207" s="794"/>
      <c r="DL207" s="791"/>
      <c r="DM207" s="791"/>
      <c r="DN207" s="791"/>
      <c r="DO207" s="794"/>
      <c r="DP207" s="791"/>
      <c r="DQ207" s="791"/>
      <c r="DR207" s="791"/>
      <c r="DS207" s="791"/>
      <c r="DT207" s="797"/>
      <c r="DU207" s="245"/>
      <c r="DV207" s="800"/>
      <c r="DW207" s="803"/>
      <c r="DX207" s="800"/>
      <c r="DY207" s="806"/>
    </row>
    <row r="208" spans="2:129" ht="18" customHeight="1">
      <c r="BI208" s="321">
        <v>0.2</v>
      </c>
      <c r="BJ208" s="322">
        <v>0.4</v>
      </c>
      <c r="BK208" s="322">
        <v>0.60000000000000009</v>
      </c>
      <c r="BL208" s="322">
        <v>0.8</v>
      </c>
      <c r="BM208" s="322">
        <v>1</v>
      </c>
    </row>
    <row r="209" spans="2:129" ht="48.75" customHeight="1">
      <c r="B209" s="920" t="s">
        <v>1071</v>
      </c>
      <c r="C209" s="923">
        <v>33</v>
      </c>
      <c r="D209" s="926" t="s">
        <v>1122</v>
      </c>
      <c r="E209" s="929" t="s">
        <v>1123</v>
      </c>
      <c r="F209" s="930" t="s">
        <v>824</v>
      </c>
      <c r="G209" s="907" t="s">
        <v>825</v>
      </c>
      <c r="H209" s="948" t="s">
        <v>1112</v>
      </c>
      <c r="I209" s="1053" t="s">
        <v>1124</v>
      </c>
      <c r="J209" s="409" t="s">
        <v>1145</v>
      </c>
      <c r="K209" s="908" t="s">
        <v>1146</v>
      </c>
      <c r="L209" s="950" t="str">
        <f>IF(H209="","",(CONCATENATE("Posibilidad de afectación ",H209," ",I209," ",J209," ",J210," ",J211," ",J212," ",J213)))</f>
        <v xml:space="preserve">Posibilidad de afectación en la salud del usuario  por factores contributivos de mayor impacto que favorecen la aparición de riesgos,  debido a eventos adversos graves o centinela relacionados con la adherencia del conocimiento por parte del personal de enfermería al Procedimiento preparación y administración de medicamento    </v>
      </c>
      <c r="M209" s="917" t="s">
        <v>1127</v>
      </c>
      <c r="N209" s="951" t="s">
        <v>594</v>
      </c>
      <c r="O209" s="864" t="s">
        <v>595</v>
      </c>
      <c r="P209" s="228"/>
      <c r="Q209" s="865" t="s">
        <v>630</v>
      </c>
      <c r="R209" s="866">
        <f>IF(ISERROR(VLOOKUP($Q209,Listas!$E$20:$F$24,2,FALSE)),"",(VLOOKUP($Q209,Listas!$E$20:$F$24,2,FALSE)))</f>
        <v>1</v>
      </c>
      <c r="S209" s="867" t="str">
        <f>IF(ISERROR(VLOOKUP($R209,Listas!$E$3:$F$7,2,FALSE)),"",(VLOOKUP($R209,Listas!$E$3:$F$7,2,FALSE)))</f>
        <v xml:space="preserve">MUY ALTA </v>
      </c>
      <c r="T209" s="868" t="s">
        <v>597</v>
      </c>
      <c r="U209" s="867">
        <f>IF(ISERROR(VLOOKUP($T209,Listas!$E$28:$F$35,2,FALSE)),"",(VLOOKUP($T209,Listas!$E$28:$F$35,2,FALSE)))</f>
        <v>1</v>
      </c>
      <c r="V209" s="869" t="str">
        <f t="shared" ref="V209" si="933">IF(R209="","",(CONCATENATE("R.INHERENTE
",(IF(AND($R209=0.2,$U209=0.2),1,(IF(AND($R209=0.2,$U209=0.4),6,(IF(AND($R209=0.2,$U209=0.6),11,(IF(AND($R209=0.2,$U209=0.8),16,(IF(AND($R209=0.2,$U209=1),21,(IF(AND($R209=0.4,$U209=0.2),2,(IF(AND($R209=0.4,$U209=0.4),7,(IF(AND($R209=0.4,$U209=0.6),12,(IF(AND($R209=0.4,$U209=0.8),17,(IF(AND($R209=0.4,$U209=1),22,(IF(AND($R209=0.6,$U209=0.2),3,(IF(AND($R209=0.6,$U209=0.4),8,(IF(AND($R209=0.6,$U209=0.6),13,(IF(AND($R209=0.6,$U209=0.8),18,(IF(AND($R209=0.6,$U209=1),23,(IF(AND($R209=0.8,$U209=0.2),4,(IF(AND($R209=0.8,$U209=0.4),9,(IF(AND($R209=0.8,$U209=0.6),14,(IF(AND($R209=0.8,$U209=0.8),19,(IF(AND($R209=0.8,$U209=1),24,(IF(AND($R209=1,$U209=0.2),5,(IF(AND($R209=1,$U209=0.4),10,(IF(AND($R209=1,$U209=0.6),15,(IF(AND($R209=1,$U209=0.8),20,(IF(AND($R209=1,$U209=1),25,"")))))))))))))))))))))))))))))))))))))))))))))))))))))</f>
        <v>R.INHERENTE
25</v>
      </c>
      <c r="W209" s="228">
        <f>+VLOOKUP($V209,Listas!$D$112:$E$136,2,FALSE)</f>
        <v>25</v>
      </c>
      <c r="X209" s="432" t="s">
        <v>1147</v>
      </c>
      <c r="Y209" s="413" t="s">
        <v>599</v>
      </c>
      <c r="Z209" s="413"/>
      <c r="AA209" s="870"/>
      <c r="AB209" s="871"/>
      <c r="AC209" s="870">
        <v>15</v>
      </c>
      <c r="AD209" s="871"/>
      <c r="AE209" s="870"/>
      <c r="AF209" s="871"/>
      <c r="AG209" s="870"/>
      <c r="AH209" s="871"/>
      <c r="AI209" s="870">
        <v>15</v>
      </c>
      <c r="AJ209" s="871"/>
      <c r="AK209" s="340">
        <f t="shared" ref="AK209:AK213" si="934">AA209+AC209+AE209+AG209+AI209</f>
        <v>30</v>
      </c>
      <c r="AL209" s="319">
        <v>0.7</v>
      </c>
      <c r="AM209" s="320"/>
      <c r="AN209" s="906" t="s">
        <v>563</v>
      </c>
      <c r="AO209" s="906"/>
      <c r="AP209" s="907" t="s">
        <v>600</v>
      </c>
      <c r="AQ209" s="907"/>
      <c r="AR209" s="906" t="s">
        <v>562</v>
      </c>
      <c r="AS209" s="906"/>
      <c r="AT209" s="419" t="s">
        <v>1148</v>
      </c>
      <c r="AU209" s="407" t="s">
        <v>602</v>
      </c>
      <c r="AV209" s="423" t="s">
        <v>1149</v>
      </c>
      <c r="AW209" s="424" t="s">
        <v>1131</v>
      </c>
      <c r="AX209" s="425" t="s">
        <v>1132</v>
      </c>
      <c r="AY209" s="247">
        <f t="shared" ref="AY209" si="935">+(IF(AND($AZ209&gt;0,$AZ209&lt;=0.2),0.2,(IF(AND($AZ209&gt;0.2,$AZ209&lt;=0.4),0.4,(IF(AND($AZ209&gt;0.4,$AZ209&lt;=0.6),0.6,(IF(AND($AZ209&gt;0.6,$AZ209&lt;=0.8),0.8,(IF($AZ209&gt;0.8,1,""))))))))))</f>
        <v>0.4</v>
      </c>
      <c r="AZ209" s="878">
        <f>+MIN(AL209:AL213)</f>
        <v>0.29399999999999998</v>
      </c>
      <c r="BA209" s="836" t="str">
        <f t="shared" ref="BA209" si="936">+(IF($AY209=0.2,"MUY BAJA",(IF($AY209=0.4,"BAJA",(IF($AY209=0.6,"MEDIA",(IF($AY209=0.8,"ALTA",(IF($AY209=1,"MUY ALTA",""))))))))))</f>
        <v>BAJA</v>
      </c>
      <c r="BB209" s="833">
        <f>+MIN(AM209:AM213)</f>
        <v>1</v>
      </c>
      <c r="BC209" s="836" t="str">
        <f t="shared" ref="BC209" si="937">+(IF($BF209=0.2,"MUY BAJA",(IF($BF209=0.4,"BAJA",(IF($BF209=0.6,"MEDIA",(IF($BF209=0.8,"ALTA",(IF($BF209=1,"MUY ALTA",""))))))))))</f>
        <v>MUY ALTA</v>
      </c>
      <c r="BD209" s="839" t="str">
        <f t="shared" ref="BD209" si="938">IF($AY209="","",(CONCATENATE("R.RESIDUAL
",(IF(AND($AY209=0.2,$BF209=0.2),1,(IF(AND($AY209=0.2,$BF209=0.4),6,(IF(AND($AY209=0.2,$BF209=0.6),11,(IF(AND($AY209=0.2,$BF209=0.8),16,(IF(AND($AY209=0.2,$BF209=1),21,(IF(AND($AY209=0.4,$BF209=0.2),2,(IF(AND($AY209=0.4,$BF209=0.4),7,(IF(AND($AY209=0.4,$BF209=0.6),12,(IF(AND($AY209=0.4,$BF209=0.8),17,(IF(AND($AY209=0.4,$BF209=1),22,(IF(AND($AY209=0.6,$BF209=0.2),3,(IF(AND($AY209=0.6,$BF209=0.4),8,(IF(AND($AY209=0.6,$BF209=0.6),13,(IF(AND($AY209=0.6,$BF209=0.8),18,(IF(AND($AY209=0.6,$BF209=1),23,(IF(AND($AY209=0.8,$BF209=0.2),4,(IF(AND($AY209=0.8,$BF209=0.4),9,(IF(AND($AY209=0.8,$BF209=0.6),14,(IF(AND($AY209=0.8,$BF209=0.8),19,(IF(AND($AY209=0.8,$BF209=1),24,(IF(AND($AY209=1,$BF209=0.2),5,(IF(AND($AY209=1,$BF209=0.4),10,(IF(AND($AY209=1,$BF209=0.6),15,(IF(AND($AY209=1,$BF209=0.8),20,(IF(AND($AY209=1,$BF209=1),25,"")))))))))))))))))))))))))))))))))))))))))))))))))))))</f>
        <v>R.RESIDUAL
22</v>
      </c>
      <c r="BE209" s="842" t="s">
        <v>606</v>
      </c>
      <c r="BF209" s="247">
        <f t="shared" ref="BF209" si="939">+(IF(AND($BB209&gt;0,$BB209&lt;=0.2),0.2,(IF(AND($BB209&gt;0.2,$BB209&lt;=0.4),0.4,(IF(AND($BB209&gt;0.4,$BB209&lt;=0.6),0.6,(IF(AND($BB209&gt;0.6,$BB209&lt;=0.8),0.8,(IF($BB209&gt;0.8,1,""))))))))))</f>
        <v>1</v>
      </c>
      <c r="BG209" s="230">
        <f>+VLOOKUP($BD209,Listas!$F$112:$G$136,2,FALSE)</f>
        <v>22</v>
      </c>
      <c r="BH209" s="312">
        <v>1</v>
      </c>
      <c r="BI209" s="231" t="str">
        <f t="shared" ref="BI209" si="940">IF(ISERROR(IF(V209="R.INHERENTE
5","R. INHERENTE",(IF(BD209="R.RESIDUAL
5","R. RESIDUAL"," ")))),"",(IF(V209="R.INHERENTE
5","R. INHERENTE",(IF(BD209="R.RESIDUAL
5","R. RESIDUAL"," ")))))</f>
        <v xml:space="preserve"> </v>
      </c>
      <c r="BJ209" s="232" t="str">
        <f t="shared" ref="BJ209" si="941">IF(ISERROR(IF(V209="R.INHERENTE
10","R. INHERENTE",(IF(BD209="R.RESIDUAL
10","R. RESIDUAL"," ")))),"",(IF(V209="R.INHERENTE
10","R. INHERENTE",(IF(BD209="R.RESIDUAL
10","R. RESIDUAL"," ")))))</f>
        <v xml:space="preserve"> </v>
      </c>
      <c r="BK209" s="232" t="str">
        <f t="shared" ref="BK209" si="942">IF(ISERROR(IF(V209="R.INHERENTE
15","R. INHERENTE",(IF(BD209="R.RESIDUAL
15","R. RESIDUAL"," ")))),"",(IF(V209="R.INHERENTE
15","R. INHERENTE",(IF(BD209="R.RESIDUAL
15","R. RESIDUAL"," ")))))</f>
        <v xml:space="preserve"> </v>
      </c>
      <c r="BL209" s="232" t="str">
        <f t="shared" ref="BL209" si="943">IF(ISERROR(IF(V209="R.INHERENTE
20","R. INHERENTE",(IF(BD209="R.RESIDUAL
20","R. RESIDUAL"," ")))),"",(IF(V209="R.INHERENTE
20","R. INHERENTE",(IF(BD209="R.RESIDUAL
20","R. RESIDUAL"," ")))))</f>
        <v xml:space="preserve"> </v>
      </c>
      <c r="BM209" s="233" t="str">
        <f t="shared" ref="BM209" si="944">IF(ISERROR(IF(V209="R.INHERENTE
25","R. INHERENTE",(IF(BD209="R.RESIDUAL
25","R. RESIDUAL"," ")))),"",(IF(V209="R.INHERENTE
25","R. INHERENTE",(IF(BD209="R.RESIDUAL
25","R. RESIDUAL"," ")))))</f>
        <v>R. INHERENTE</v>
      </c>
      <c r="BN209" s="234"/>
      <c r="BO209" s="958" t="s">
        <v>1133</v>
      </c>
      <c r="BP209" s="1049" t="s">
        <v>1134</v>
      </c>
      <c r="BQ209" s="886">
        <v>46023</v>
      </c>
      <c r="BR209" s="886">
        <v>46357</v>
      </c>
      <c r="BS209" s="1052" t="s">
        <v>633</v>
      </c>
      <c r="BT209" s="861" t="s">
        <v>610</v>
      </c>
      <c r="BU209" s="309"/>
      <c r="BV209" s="845" t="s">
        <v>1135</v>
      </c>
      <c r="BW209" s="961" t="s">
        <v>1136</v>
      </c>
      <c r="BX209" s="964" t="s">
        <v>1134</v>
      </c>
      <c r="BY209" s="229"/>
      <c r="BZ209" s="815" t="s">
        <v>614</v>
      </c>
      <c r="CA209" s="818" t="s">
        <v>615</v>
      </c>
      <c r="CB209" s="821" t="s">
        <v>616</v>
      </c>
      <c r="CC209" s="818" t="s">
        <v>617</v>
      </c>
      <c r="CD209" s="792"/>
      <c r="CE209" s="792"/>
      <c r="CF209" s="792"/>
      <c r="CG209" s="792"/>
      <c r="CH209" s="792"/>
      <c r="CI209" s="792"/>
      <c r="CJ209" s="792"/>
      <c r="CK209" s="792"/>
      <c r="CL209" s="792"/>
      <c r="CM209" s="792"/>
      <c r="CN209" s="792"/>
      <c r="CO209" s="792"/>
      <c r="CP209" s="792"/>
      <c r="CQ209" s="792"/>
      <c r="CR209" s="792"/>
      <c r="CS209" s="792"/>
      <c r="CT209" s="795" t="s">
        <v>618</v>
      </c>
      <c r="CU209" s="248"/>
      <c r="CV209" s="815" t="s">
        <v>614</v>
      </c>
      <c r="CW209" s="818" t="s">
        <v>615</v>
      </c>
      <c r="CX209" s="821" t="s">
        <v>616</v>
      </c>
      <c r="CY209" s="818" t="s">
        <v>617</v>
      </c>
      <c r="CZ209" s="824"/>
      <c r="DA209" s="825"/>
      <c r="DB209" s="824"/>
      <c r="DC209" s="825"/>
      <c r="DD209" s="789"/>
      <c r="DE209" s="789"/>
      <c r="DF209" s="789"/>
      <c r="DG209" s="792"/>
      <c r="DH209" s="789"/>
      <c r="DI209" s="789"/>
      <c r="DJ209" s="789"/>
      <c r="DK209" s="792"/>
      <c r="DL209" s="789"/>
      <c r="DM209" s="789"/>
      <c r="DN209" s="789"/>
      <c r="DO209" s="792"/>
      <c r="DP209" s="789"/>
      <c r="DQ209" s="789"/>
      <c r="DR209" s="789"/>
      <c r="DS209" s="789"/>
      <c r="DT209" s="795" t="s">
        <v>619</v>
      </c>
      <c r="DU209" s="245"/>
      <c r="DV209" s="798"/>
      <c r="DW209" s="801"/>
      <c r="DX209" s="798"/>
      <c r="DY209" s="804"/>
    </row>
    <row r="210" spans="2:129" ht="48.75" customHeight="1">
      <c r="B210" s="921"/>
      <c r="C210" s="924"/>
      <c r="D210" s="927"/>
      <c r="E210" s="1800"/>
      <c r="F210" s="931"/>
      <c r="G210" s="1800"/>
      <c r="H210" s="1800"/>
      <c r="I210" s="1036"/>
      <c r="J210" s="410"/>
      <c r="K210" s="909"/>
      <c r="L210" s="1801"/>
      <c r="M210" s="918"/>
      <c r="N210" s="1800"/>
      <c r="O210" s="1802"/>
      <c r="P210" s="228"/>
      <c r="Q210" s="1803"/>
      <c r="R210" s="1800"/>
      <c r="S210" s="1800"/>
      <c r="T210" s="1800"/>
      <c r="U210" s="1800"/>
      <c r="V210" s="1802"/>
      <c r="W210" s="228"/>
      <c r="X210" s="433" t="s">
        <v>1137</v>
      </c>
      <c r="Y210" s="415" t="s">
        <v>599</v>
      </c>
      <c r="Z210" s="415"/>
      <c r="AA210" s="807">
        <v>25</v>
      </c>
      <c r="AB210" s="808"/>
      <c r="AC210" s="807"/>
      <c r="AD210" s="808"/>
      <c r="AE210" s="807"/>
      <c r="AF210" s="808"/>
      <c r="AG210" s="807"/>
      <c r="AH210" s="808"/>
      <c r="AI210" s="807">
        <v>15</v>
      </c>
      <c r="AJ210" s="808"/>
      <c r="AK210" s="323">
        <f t="shared" si="934"/>
        <v>40</v>
      </c>
      <c r="AL210" s="315">
        <v>0.42</v>
      </c>
      <c r="AM210" s="316"/>
      <c r="AN210" s="809" t="s">
        <v>562</v>
      </c>
      <c r="AO210" s="810"/>
      <c r="AP210" s="813" t="s">
        <v>600</v>
      </c>
      <c r="AQ210" s="814"/>
      <c r="AR210" s="809" t="s">
        <v>562</v>
      </c>
      <c r="AS210" s="810"/>
      <c r="AT210" s="420" t="s">
        <v>1150</v>
      </c>
      <c r="AU210" s="408" t="s">
        <v>602</v>
      </c>
      <c r="AV210" s="426" t="s">
        <v>1139</v>
      </c>
      <c r="AW210" s="427" t="s">
        <v>1131</v>
      </c>
      <c r="AX210" s="428" t="s">
        <v>1140</v>
      </c>
      <c r="AY210" s="230"/>
      <c r="AZ210" s="879"/>
      <c r="BA210" s="837"/>
      <c r="BB210" s="834"/>
      <c r="BC210" s="837"/>
      <c r="BD210" s="840"/>
      <c r="BE210" s="843"/>
      <c r="BG210" s="490"/>
      <c r="BH210" s="312">
        <v>0.8</v>
      </c>
      <c r="BI210" s="235" t="str">
        <f t="shared" ref="BI210" si="945">IF(ISERROR(IF(V209="R.INHERENTE
4","R. INHERENTE",(IF(BD209="R.RESIDUAL
4","R. RESIDUAL"," ")))),"",(IF(V209="R.INHERENTE
4","R. INHERENTE",(IF(BD209="R.RESIDUAL
4","R. RESIDUAL"," ")))))</f>
        <v xml:space="preserve"> </v>
      </c>
      <c r="BJ210" s="236" t="str">
        <f t="shared" ref="BJ210" si="946">IF(ISERROR(IF(V209="R.INHERENTE
9","R. INHERENTE",(IF(BD209="R.RESIDUAL
9","R. RESIDUAL"," ")))),"",(IF(V209="R.INHERENTE
9","R. INHERENTE",(IF(BD209="R.RESIDUAL
9","R. RESIDUAL"," ")))))</f>
        <v xml:space="preserve"> </v>
      </c>
      <c r="BK210" s="237" t="str">
        <f t="shared" ref="BK210" si="947">IF(ISERROR(IF(V209="R.INHERENTE
14","R. INHERENTE",(IF(BD209="R.RESIDUAL
14","R. RESIDUAL"," ")))),"",(IF(V209="R.INHERENTE
14","R. INHERENTE",(IF(BD209="R.RESIDUAL
14","R. RESIDUAL"," ")))))</f>
        <v xml:space="preserve"> </v>
      </c>
      <c r="BL210" s="237" t="str">
        <f t="shared" ref="BL210" si="948">IF(ISERROR(IF(V209="R.INHERENTE
19","R. INHERENTE",(IF(BD209="R.RESIDUAL
19","R. RESIDUAL"," ")))),"",(IF(V209="R.INHERENTE
19","R. INHERENTE",(IF(BD209="R.RESIDUAL
19","R. RESIDUAL"," ")))))</f>
        <v xml:space="preserve"> </v>
      </c>
      <c r="BM210" s="238" t="str">
        <f t="shared" ref="BM210" si="949">IF(ISERROR(IF(V209="R.INHERENTE
24","R. INHERENTE",(IF(BD209="R.RESIDUAL
24","R. RESIDUAL"," ")))),"",(IF(V209="R.INHERENTE
24","R. INHERENTE",(IF(BD209="R.RESIDUAL
24","R. RESIDUAL"," ")))))</f>
        <v xml:space="preserve"> </v>
      </c>
      <c r="BN210" s="234"/>
      <c r="BO210" s="1047"/>
      <c r="BP210" s="1050"/>
      <c r="BQ210" s="887"/>
      <c r="BR210" s="887"/>
      <c r="BS210" s="962"/>
      <c r="BT210" s="862"/>
      <c r="BU210" s="309"/>
      <c r="BV210" s="895"/>
      <c r="BW210" s="962"/>
      <c r="BX210" s="965"/>
      <c r="BY210" s="229"/>
      <c r="BZ210" s="816"/>
      <c r="CA210" s="819"/>
      <c r="CB210" s="822"/>
      <c r="CC210" s="819"/>
      <c r="CD210" s="793"/>
      <c r="CE210" s="793"/>
      <c r="CF210" s="793"/>
      <c r="CG210" s="793"/>
      <c r="CH210" s="793"/>
      <c r="CI210" s="793"/>
      <c r="CJ210" s="793"/>
      <c r="CK210" s="793"/>
      <c r="CL210" s="793"/>
      <c r="CM210" s="793"/>
      <c r="CN210" s="793"/>
      <c r="CO210" s="793"/>
      <c r="CP210" s="793"/>
      <c r="CQ210" s="793"/>
      <c r="CR210" s="793"/>
      <c r="CS210" s="793"/>
      <c r="CT210" s="796"/>
      <c r="CU210" s="248"/>
      <c r="CV210" s="816"/>
      <c r="CW210" s="819"/>
      <c r="CX210" s="822"/>
      <c r="CY210" s="819"/>
      <c r="CZ210" s="826"/>
      <c r="DA210" s="827"/>
      <c r="DB210" s="826"/>
      <c r="DC210" s="827"/>
      <c r="DD210" s="790"/>
      <c r="DE210" s="790"/>
      <c r="DF210" s="790"/>
      <c r="DG210" s="793"/>
      <c r="DH210" s="790"/>
      <c r="DI210" s="790"/>
      <c r="DJ210" s="790"/>
      <c r="DK210" s="793"/>
      <c r="DL210" s="790"/>
      <c r="DM210" s="790"/>
      <c r="DN210" s="790"/>
      <c r="DO210" s="793"/>
      <c r="DP210" s="790"/>
      <c r="DQ210" s="790"/>
      <c r="DR210" s="790"/>
      <c r="DS210" s="790"/>
      <c r="DT210" s="796"/>
      <c r="DU210" s="245"/>
      <c r="DV210" s="799"/>
      <c r="DW210" s="802"/>
      <c r="DX210" s="799"/>
      <c r="DY210" s="805"/>
    </row>
    <row r="211" spans="2:129" ht="48.75" customHeight="1">
      <c r="B211" s="921"/>
      <c r="C211" s="924"/>
      <c r="D211" s="927"/>
      <c r="E211" s="1800"/>
      <c r="F211" s="931"/>
      <c r="G211" s="1800"/>
      <c r="H211" s="1800"/>
      <c r="I211" s="1036"/>
      <c r="J211" s="410"/>
      <c r="K211" s="909"/>
      <c r="L211" s="1801"/>
      <c r="M211" s="918"/>
      <c r="N211" s="1800"/>
      <c r="O211" s="1802"/>
      <c r="P211" s="228"/>
      <c r="Q211" s="1803"/>
      <c r="R211" s="1800"/>
      <c r="S211" s="1800"/>
      <c r="T211" s="1800"/>
      <c r="U211" s="1800"/>
      <c r="V211" s="1802"/>
      <c r="W211" s="228"/>
      <c r="X211" s="433" t="s">
        <v>1151</v>
      </c>
      <c r="Y211" s="415" t="s">
        <v>599</v>
      </c>
      <c r="Z211" s="415"/>
      <c r="AA211" s="807"/>
      <c r="AB211" s="808"/>
      <c r="AC211" s="807">
        <v>15</v>
      </c>
      <c r="AD211" s="808"/>
      <c r="AE211" s="807"/>
      <c r="AF211" s="808"/>
      <c r="AG211" s="807"/>
      <c r="AH211" s="808"/>
      <c r="AI211" s="807">
        <v>15</v>
      </c>
      <c r="AJ211" s="808"/>
      <c r="AK211" s="323">
        <f t="shared" si="934"/>
        <v>30</v>
      </c>
      <c r="AL211" s="315">
        <v>0.29399999999999998</v>
      </c>
      <c r="AM211" s="316"/>
      <c r="AN211" s="809" t="s">
        <v>562</v>
      </c>
      <c r="AO211" s="810"/>
      <c r="AP211" s="813" t="s">
        <v>600</v>
      </c>
      <c r="AQ211" s="814"/>
      <c r="AR211" s="809" t="s">
        <v>562</v>
      </c>
      <c r="AS211" s="810"/>
      <c r="AT211" s="420" t="s">
        <v>1152</v>
      </c>
      <c r="AU211" s="408" t="s">
        <v>633</v>
      </c>
      <c r="AV211" s="426" t="s">
        <v>1153</v>
      </c>
      <c r="AW211" s="427" t="s">
        <v>1131</v>
      </c>
      <c r="AX211" s="428" t="s">
        <v>1144</v>
      </c>
      <c r="AY211" s="230"/>
      <c r="AZ211" s="879"/>
      <c r="BA211" s="837"/>
      <c r="BB211" s="834"/>
      <c r="BC211" s="837"/>
      <c r="BD211" s="840"/>
      <c r="BE211" s="843"/>
      <c r="BG211" s="490"/>
      <c r="BH211" s="312">
        <v>0.60000000000000009</v>
      </c>
      <c r="BI211" s="235" t="str">
        <f t="shared" ref="BI211" si="950">IF(ISERROR(IF(V209="R.INHERENTE
3","R. INHERENTE",(IF(BD209="R.RESIDUAL
3","R. RESIDUAL"," ")))),"",(IF(V209="R.INHERENTE
3","R. INHERENTE",(IF(BD209="R.RESIDUAL
3","R. RESIDUAL"," ")))))</f>
        <v xml:space="preserve"> </v>
      </c>
      <c r="BJ211" s="236" t="str">
        <f t="shared" ref="BJ211" si="951">IF(ISERROR(IF(V209="R.INHERENTE
8","R. INHERENTE",(IF(BD209="R.RESIDUAL
8","R. RESIDUAL"," ")))),"",(IF(V209="R.INHERENTE
8","R. INHERENTE",(IF(BD209="R.RESIDUAL
8","R. RESIDUAL"," ")))))</f>
        <v xml:space="preserve"> </v>
      </c>
      <c r="BK211" s="236" t="str">
        <f t="shared" ref="BK211" si="952">IF(ISERROR(IF(V209="R.INHERENTE
13","R. INHERENTE",(IF(BD209="R.RESIDUAL
13","R. RESIDUAL"," ")))),"",(IF(V209="R.INHERENTE
13","R. INHERENTE",(IF(BD209="R.RESIDUAL
13","R. RESIDUAL"," ")))))</f>
        <v xml:space="preserve"> </v>
      </c>
      <c r="BL211" s="237" t="str">
        <f t="shared" ref="BL211" si="953">IF(ISERROR(IF(V209="R.INHERENTE
18","R. INHERENTE",(IF(BD209="R.RESIDUAL
18","R. RESIDUAL"," ")))),"",(IF(V209="R.INHERENTE
18","R. INHERENTE",(IF(BD209="R.RESIDUAL
18","R. RESIDUAL"," ")))))</f>
        <v xml:space="preserve"> </v>
      </c>
      <c r="BM211" s="238" t="str">
        <f t="shared" ref="BM211" si="954">IF(ISERROR(IF(V209="R.INHERENTE
23","R. INHERENTE",(IF(BD209="R.RESIDUAL
23","R. RESIDUAL"," ")))),"",(IF(V209="R.INHERENTE
23","R. INHERENTE",(IF(BD209="R.RESIDUAL
23","R. RESIDUAL"," ")))))</f>
        <v xml:space="preserve"> </v>
      </c>
      <c r="BN211" s="234"/>
      <c r="BO211" s="1047"/>
      <c r="BP211" s="1050"/>
      <c r="BQ211" s="887"/>
      <c r="BR211" s="887"/>
      <c r="BS211" s="962"/>
      <c r="BT211" s="862"/>
      <c r="BU211" s="309"/>
      <c r="BV211" s="895"/>
      <c r="BW211" s="962"/>
      <c r="BX211" s="965"/>
      <c r="BY211" s="229"/>
      <c r="BZ211" s="816"/>
      <c r="CA211" s="819"/>
      <c r="CB211" s="822"/>
      <c r="CC211" s="819"/>
      <c r="CD211" s="793"/>
      <c r="CE211" s="793"/>
      <c r="CF211" s="793"/>
      <c r="CG211" s="793"/>
      <c r="CH211" s="793"/>
      <c r="CI211" s="793"/>
      <c r="CJ211" s="793"/>
      <c r="CK211" s="793"/>
      <c r="CL211" s="793"/>
      <c r="CM211" s="793"/>
      <c r="CN211" s="793"/>
      <c r="CO211" s="793"/>
      <c r="CP211" s="793"/>
      <c r="CQ211" s="793"/>
      <c r="CR211" s="793"/>
      <c r="CS211" s="793"/>
      <c r="CT211" s="796"/>
      <c r="CU211" s="248"/>
      <c r="CV211" s="816"/>
      <c r="CW211" s="819"/>
      <c r="CX211" s="822"/>
      <c r="CY211" s="819"/>
      <c r="CZ211" s="826"/>
      <c r="DA211" s="827"/>
      <c r="DB211" s="826"/>
      <c r="DC211" s="827"/>
      <c r="DD211" s="790"/>
      <c r="DE211" s="790"/>
      <c r="DF211" s="790"/>
      <c r="DG211" s="793"/>
      <c r="DH211" s="790"/>
      <c r="DI211" s="790"/>
      <c r="DJ211" s="790"/>
      <c r="DK211" s="793"/>
      <c r="DL211" s="790"/>
      <c r="DM211" s="790"/>
      <c r="DN211" s="790"/>
      <c r="DO211" s="793"/>
      <c r="DP211" s="790"/>
      <c r="DQ211" s="790"/>
      <c r="DR211" s="790"/>
      <c r="DS211" s="790"/>
      <c r="DT211" s="796"/>
      <c r="DU211" s="245"/>
      <c r="DV211" s="799"/>
      <c r="DW211" s="802"/>
      <c r="DX211" s="799"/>
      <c r="DY211" s="805"/>
    </row>
    <row r="212" spans="2:129" ht="48.75" customHeight="1">
      <c r="B212" s="921"/>
      <c r="C212" s="924"/>
      <c r="D212" s="927"/>
      <c r="E212" s="1800"/>
      <c r="F212" s="931"/>
      <c r="G212" s="1800"/>
      <c r="H212" s="1800"/>
      <c r="I212" s="1036"/>
      <c r="J212" s="410"/>
      <c r="K212" s="909"/>
      <c r="L212" s="1801"/>
      <c r="M212" s="918"/>
      <c r="N212" s="1800"/>
      <c r="O212" s="1802"/>
      <c r="P212" s="228"/>
      <c r="Q212" s="1803"/>
      <c r="R212" s="1800"/>
      <c r="S212" s="1800"/>
      <c r="T212" s="1800"/>
      <c r="U212" s="1800"/>
      <c r="V212" s="1802"/>
      <c r="W212" s="228"/>
      <c r="X212" s="416"/>
      <c r="Y212" s="415"/>
      <c r="Z212" s="415"/>
      <c r="AA212" s="807"/>
      <c r="AB212" s="808"/>
      <c r="AC212" s="807"/>
      <c r="AD212" s="808"/>
      <c r="AE212" s="807"/>
      <c r="AF212" s="808"/>
      <c r="AG212" s="807"/>
      <c r="AH212" s="808"/>
      <c r="AI212" s="807"/>
      <c r="AJ212" s="808"/>
      <c r="AK212" s="323">
        <f t="shared" si="934"/>
        <v>0</v>
      </c>
      <c r="AL212" s="315"/>
      <c r="AM212" s="316">
        <v>1</v>
      </c>
      <c r="AN212" s="809"/>
      <c r="AO212" s="810"/>
      <c r="AP212" s="813"/>
      <c r="AQ212" s="814"/>
      <c r="AR212" s="809"/>
      <c r="AS212" s="810"/>
      <c r="AT212" s="420"/>
      <c r="AU212" s="408"/>
      <c r="AV212" s="426"/>
      <c r="AW212" s="427"/>
      <c r="AX212" s="428"/>
      <c r="AY212" s="230"/>
      <c r="AZ212" s="879"/>
      <c r="BA212" s="837"/>
      <c r="BB212" s="834"/>
      <c r="BC212" s="837"/>
      <c r="BD212" s="840"/>
      <c r="BE212" s="843"/>
      <c r="BG212" s="490"/>
      <c r="BH212" s="312">
        <v>0.4</v>
      </c>
      <c r="BI212" s="239" t="str">
        <f t="shared" ref="BI212" si="955">IF(ISERROR(IF(V209="R.INHERENTE
2","R. INHERENTE",(IF(BD209="R.RESIDUAL
2","R. RESIDUAL"," ")))),"",(IF(V209="R.INHERENTE
2","R. INHERENTE",(IF(BD209="R.RESIDUAL
2","R. RESIDUAL"," ")))))</f>
        <v xml:space="preserve"> </v>
      </c>
      <c r="BJ212" s="236" t="str">
        <f t="shared" ref="BJ212" si="956">IF(ISERROR(IF(V209="R.INHERENTE
7","R. INHERENTE",(IF(BD209="R.RESIDUAL
7","R. RESIDUAL"," ")))),"",(IF(V209="R.INHERENTE
7","R. INHERENTE",(IF(BD209="R.RESIDUAL
7","R. RESIDUAL"," ")))))</f>
        <v xml:space="preserve"> </v>
      </c>
      <c r="BK212" s="236" t="str">
        <f t="shared" ref="BK212" si="957">IF(ISERROR(IF(V209="R.INHERENTE
12","R. INHERENTE",(IF(BD209="R.RESIDUAL
12","R. RESIDUAL"," ")))),"",(IF(V209="R.INHERENTE
12","R. INHERENTE",(IF(BD209="R.RESIDUAL
12","R. RESIDUAL"," ")))))</f>
        <v xml:space="preserve"> </v>
      </c>
      <c r="BL212" s="237" t="str">
        <f t="shared" ref="BL212" si="958">IF(ISERROR(IF(V209="R.INHERENTE
17","R. INHERENTE",(IF(BD209="R.RESIDUAL
17","R. RESIDUAL"," ")))),"",(IF(V209="R.INHERENTE
17","R. INHERENTE",(IF(BD209="R.RESIDUAL
17","R. RESIDUAL"," ")))))</f>
        <v xml:space="preserve"> </v>
      </c>
      <c r="BM212" s="238" t="str">
        <f t="shared" ref="BM212" si="959">IF(ISERROR(IF(V209="R.INHERENTE
22","R. INHERENTE",(IF(BD209="R.RESIDUAL
22","R. RESIDUAL"," ")))),"",(IF(V209="R.INHERENTE
22","R. INHERENTE",(IF(BD209="R.RESIDUAL
22","R. RESIDUAL"," ")))))</f>
        <v>R. RESIDUAL</v>
      </c>
      <c r="BN212" s="234"/>
      <c r="BO212" s="1047"/>
      <c r="BP212" s="1050"/>
      <c r="BQ212" s="887"/>
      <c r="BR212" s="887"/>
      <c r="BS212" s="962"/>
      <c r="BT212" s="862"/>
      <c r="BU212" s="309"/>
      <c r="BV212" s="895"/>
      <c r="BW212" s="962"/>
      <c r="BX212" s="965"/>
      <c r="BY212" s="229"/>
      <c r="BZ212" s="816"/>
      <c r="CA212" s="819"/>
      <c r="CB212" s="822"/>
      <c r="CC212" s="819"/>
      <c r="CD212" s="793"/>
      <c r="CE212" s="793"/>
      <c r="CF212" s="793"/>
      <c r="CG212" s="793"/>
      <c r="CH212" s="793"/>
      <c r="CI212" s="793"/>
      <c r="CJ212" s="793"/>
      <c r="CK212" s="793"/>
      <c r="CL212" s="793"/>
      <c r="CM212" s="793"/>
      <c r="CN212" s="793"/>
      <c r="CO212" s="793"/>
      <c r="CP212" s="793"/>
      <c r="CQ212" s="793"/>
      <c r="CR212" s="793"/>
      <c r="CS212" s="793"/>
      <c r="CT212" s="796"/>
      <c r="CU212" s="248"/>
      <c r="CV212" s="816"/>
      <c r="CW212" s="819"/>
      <c r="CX212" s="822"/>
      <c r="CY212" s="819"/>
      <c r="CZ212" s="826"/>
      <c r="DA212" s="827"/>
      <c r="DB212" s="826"/>
      <c r="DC212" s="827"/>
      <c r="DD212" s="790"/>
      <c r="DE212" s="790"/>
      <c r="DF212" s="790"/>
      <c r="DG212" s="793"/>
      <c r="DH212" s="790"/>
      <c r="DI212" s="790"/>
      <c r="DJ212" s="790"/>
      <c r="DK212" s="793"/>
      <c r="DL212" s="790"/>
      <c r="DM212" s="790"/>
      <c r="DN212" s="790"/>
      <c r="DO212" s="793"/>
      <c r="DP212" s="790"/>
      <c r="DQ212" s="790"/>
      <c r="DR212" s="790"/>
      <c r="DS212" s="790"/>
      <c r="DT212" s="796"/>
      <c r="DU212" s="245"/>
      <c r="DV212" s="799"/>
      <c r="DW212" s="802"/>
      <c r="DX212" s="799"/>
      <c r="DY212" s="805"/>
    </row>
    <row r="213" spans="2:129" ht="48.75" customHeight="1">
      <c r="B213" s="922"/>
      <c r="C213" s="925"/>
      <c r="D213" s="928"/>
      <c r="E213" s="1805"/>
      <c r="F213" s="932"/>
      <c r="G213" s="1805"/>
      <c r="H213" s="1805"/>
      <c r="I213" s="1037"/>
      <c r="J213" s="411"/>
      <c r="K213" s="910"/>
      <c r="L213" s="1806"/>
      <c r="M213" s="919"/>
      <c r="N213" s="1805"/>
      <c r="O213" s="1807"/>
      <c r="P213" s="228"/>
      <c r="Q213" s="1808"/>
      <c r="R213" s="1805"/>
      <c r="S213" s="1805"/>
      <c r="T213" s="1805"/>
      <c r="U213" s="1805"/>
      <c r="V213" s="1807"/>
      <c r="W213" s="228"/>
      <c r="X213" s="417"/>
      <c r="Y213" s="418"/>
      <c r="Z213" s="418"/>
      <c r="AA213" s="848"/>
      <c r="AB213" s="849"/>
      <c r="AC213" s="848"/>
      <c r="AD213" s="849"/>
      <c r="AE213" s="848"/>
      <c r="AF213" s="849"/>
      <c r="AG213" s="848"/>
      <c r="AH213" s="849"/>
      <c r="AI213" s="848"/>
      <c r="AJ213" s="849"/>
      <c r="AK213" s="324">
        <f t="shared" si="934"/>
        <v>0</v>
      </c>
      <c r="AL213" s="317"/>
      <c r="AM213" s="318"/>
      <c r="AN213" s="850"/>
      <c r="AO213" s="851"/>
      <c r="AP213" s="852"/>
      <c r="AQ213" s="853"/>
      <c r="AR213" s="850"/>
      <c r="AS213" s="851"/>
      <c r="AT213" s="421"/>
      <c r="AU213" s="422"/>
      <c r="AV213" s="429"/>
      <c r="AW213" s="430"/>
      <c r="AX213" s="431"/>
      <c r="AY213" s="230"/>
      <c r="AZ213" s="880"/>
      <c r="BA213" s="838"/>
      <c r="BB213" s="835"/>
      <c r="BC213" s="838"/>
      <c r="BD213" s="841"/>
      <c r="BE213" s="844"/>
      <c r="BG213" s="490"/>
      <c r="BH213" s="313">
        <v>0.2</v>
      </c>
      <c r="BI213" s="240" t="str">
        <f t="shared" ref="BI213" si="960">IF(ISERROR(IF(V209="R.INHERENTE
1","R. INHERENTE",(IF(BD209="R.RESIDUAL
1","R. RESIDUAL"," ")))),"",(IF(V209="R.INHERENTE
1","R. INHERENTE",(IF(BD209="R.RESIDUAL
1","R. RESIDUAL"," ")))))</f>
        <v xml:space="preserve"> </v>
      </c>
      <c r="BJ213" s="241" t="str">
        <f t="shared" ref="BJ213" si="961">IF(ISERROR(IF(V209="R.INHERENTE
6","R. INHERENTE",(IF(BD209="R.RESIDUAL
6","R. RESIDUAL"," ")))),"",(IF(V209="R.INHERENTE
6","R. INHERENTE",(IF(BD209="R.RESIDUAL
6","R. RESIDUAL"," ")))))</f>
        <v xml:space="preserve"> </v>
      </c>
      <c r="BK213" s="242" t="str">
        <f t="shared" ref="BK213" si="962">IF(ISERROR(IF(V209="R.INHERENTE
11","R. INHERENTE",(IF(BD209="R.RESIDUAL
11","R. RESIDUAL"," ")))),"",(IF(V209="R.INHERENTE
11","R. INHERENTE",(IF(BD209="R.RESIDUAL
11","R. RESIDUAL"," ")))))</f>
        <v xml:space="preserve"> </v>
      </c>
      <c r="BL213" s="243" t="str">
        <f t="shared" ref="BL213" si="963">IF(ISERROR(IF(V209="R.INHERENTE
16","R. INHERENTE",(IF(BD209="R.RESIDUAL
16","R. RESIDUAL"," ")))),"",(IF(V209="R.INHERENTE
16","R. INHERENTE",(IF(BD209="R.RESIDUAL
16","R. RESIDUAL"," ")))))</f>
        <v xml:space="preserve"> </v>
      </c>
      <c r="BM213" s="244" t="str">
        <f t="shared" ref="BM213" si="964">IF(ISERROR(IF(V209="R.INHERENTE
21","R. INHERENTE",(IF(BD209="R.RESIDUAL
21","R. RESIDUAL"," ")))),"",(IF(V209="R.INHERENTE
21","R. INHERENTE",(IF(BD209="R.RESIDUAL
21","R. RESIDUAL"," ")))))</f>
        <v xml:space="preserve"> </v>
      </c>
      <c r="BN213" s="234"/>
      <c r="BO213" s="1048"/>
      <c r="BP213" s="1051"/>
      <c r="BQ213" s="888"/>
      <c r="BR213" s="888"/>
      <c r="BS213" s="963"/>
      <c r="BT213" s="863"/>
      <c r="BU213" s="309"/>
      <c r="BV213" s="896"/>
      <c r="BW213" s="963"/>
      <c r="BX213" s="966"/>
      <c r="BY213" s="229"/>
      <c r="BZ213" s="817"/>
      <c r="CA213" s="820"/>
      <c r="CB213" s="823"/>
      <c r="CC213" s="820"/>
      <c r="CD213" s="794"/>
      <c r="CE213" s="794"/>
      <c r="CF213" s="794"/>
      <c r="CG213" s="794"/>
      <c r="CH213" s="794"/>
      <c r="CI213" s="794"/>
      <c r="CJ213" s="794"/>
      <c r="CK213" s="794"/>
      <c r="CL213" s="794"/>
      <c r="CM213" s="794"/>
      <c r="CN213" s="794"/>
      <c r="CO213" s="794"/>
      <c r="CP213" s="794"/>
      <c r="CQ213" s="794"/>
      <c r="CR213" s="794"/>
      <c r="CS213" s="794"/>
      <c r="CT213" s="797"/>
      <c r="CU213" s="248"/>
      <c r="CV213" s="817"/>
      <c r="CW213" s="820"/>
      <c r="CX213" s="823"/>
      <c r="CY213" s="820"/>
      <c r="CZ213" s="828"/>
      <c r="DA213" s="829"/>
      <c r="DB213" s="828"/>
      <c r="DC213" s="829"/>
      <c r="DD213" s="791"/>
      <c r="DE213" s="791"/>
      <c r="DF213" s="791"/>
      <c r="DG213" s="794"/>
      <c r="DH213" s="791"/>
      <c r="DI213" s="791"/>
      <c r="DJ213" s="791"/>
      <c r="DK213" s="794"/>
      <c r="DL213" s="791"/>
      <c r="DM213" s="791"/>
      <c r="DN213" s="791"/>
      <c r="DO213" s="794"/>
      <c r="DP213" s="791"/>
      <c r="DQ213" s="791"/>
      <c r="DR213" s="791"/>
      <c r="DS213" s="791"/>
      <c r="DT213" s="797"/>
      <c r="DU213" s="245"/>
      <c r="DV213" s="800"/>
      <c r="DW213" s="803"/>
      <c r="DX213" s="800"/>
      <c r="DY213" s="806"/>
    </row>
    <row r="214" spans="2:129" ht="18" customHeight="1">
      <c r="BI214" s="321">
        <v>0.2</v>
      </c>
      <c r="BJ214" s="322">
        <v>0.4</v>
      </c>
      <c r="BK214" s="322">
        <v>0.60000000000000009</v>
      </c>
      <c r="BL214" s="322">
        <v>0.8</v>
      </c>
      <c r="BM214" s="322">
        <v>1</v>
      </c>
    </row>
    <row r="215" spans="2:129" ht="48.75" customHeight="1">
      <c r="B215" s="920" t="s">
        <v>1071</v>
      </c>
      <c r="C215" s="923">
        <v>34</v>
      </c>
      <c r="D215" s="926" t="s">
        <v>1122</v>
      </c>
      <c r="E215" s="929" t="s">
        <v>1123</v>
      </c>
      <c r="F215" s="930" t="s">
        <v>824</v>
      </c>
      <c r="G215" s="907" t="s">
        <v>825</v>
      </c>
      <c r="H215" s="948" t="s">
        <v>1112</v>
      </c>
      <c r="I215" s="1053" t="s">
        <v>1154</v>
      </c>
      <c r="J215" s="409" t="s">
        <v>1155</v>
      </c>
      <c r="K215" s="908" t="s">
        <v>1156</v>
      </c>
      <c r="L215" s="950" t="str">
        <f>IF(H215="","",(CONCATENATE("Posibilidad de afectación ",H215," ",I215," ",J215," ",J216," ",J217," ",J218," ",J219)))</f>
        <v xml:space="preserve">Posibilidad de afectación en la salud del usuario  por factores contributivos de mayor impacto que favorecen la aparición de riesgos debido a eventos adversos graves o centinela relacionados con prácticas inadecuadas en el mantenimiento y cuidado del dispositivo médico catéter venoso central periférico (PICC) en paciente adulto, en los servicios de UCI Adulto    </v>
      </c>
      <c r="M215" s="917" t="s">
        <v>1157</v>
      </c>
      <c r="N215" s="951" t="s">
        <v>594</v>
      </c>
      <c r="O215" s="864" t="s">
        <v>595</v>
      </c>
      <c r="P215" s="228"/>
      <c r="Q215" s="865" t="s">
        <v>596</v>
      </c>
      <c r="R215" s="866">
        <f>IF(ISERROR(VLOOKUP($Q215,Listas!$E$20:$F$24,2,FALSE)),"",(VLOOKUP($Q215,Listas!$E$20:$F$24,2,FALSE)))</f>
        <v>0.8</v>
      </c>
      <c r="S215" s="867" t="str">
        <f>IF(ISERROR(VLOOKUP($R215,Listas!$E$3:$F$7,2,FALSE)),"",(VLOOKUP($R215,Listas!$E$3:$F$7,2,FALSE)))</f>
        <v>ALTA</v>
      </c>
      <c r="T215" s="868" t="s">
        <v>699</v>
      </c>
      <c r="U215" s="867">
        <f>IF(ISERROR(VLOOKUP($T215,Listas!$E$28:$F$35,2,FALSE)),"",(VLOOKUP($T215,Listas!$E$28:$F$35,2,FALSE)))</f>
        <v>0.8</v>
      </c>
      <c r="V215" s="869" t="str">
        <f t="shared" ref="V215" si="965">IF(R215="","",(CONCATENATE("R.INHERENTE
",(IF(AND($R215=0.2,$U215=0.2),1,(IF(AND($R215=0.2,$U215=0.4),6,(IF(AND($R215=0.2,$U215=0.6),11,(IF(AND($R215=0.2,$U215=0.8),16,(IF(AND($R215=0.2,$U215=1),21,(IF(AND($R215=0.4,$U215=0.2),2,(IF(AND($R215=0.4,$U215=0.4),7,(IF(AND($R215=0.4,$U215=0.6),12,(IF(AND($R215=0.4,$U215=0.8),17,(IF(AND($R215=0.4,$U215=1),22,(IF(AND($R215=0.6,$U215=0.2),3,(IF(AND($R215=0.6,$U215=0.4),8,(IF(AND($R215=0.6,$U215=0.6),13,(IF(AND($R215=0.6,$U215=0.8),18,(IF(AND($R215=0.6,$U215=1),23,(IF(AND($R215=0.8,$U215=0.2),4,(IF(AND($R215=0.8,$U215=0.4),9,(IF(AND($R215=0.8,$U215=0.6),14,(IF(AND($R215=0.8,$U215=0.8),19,(IF(AND($R215=0.8,$U215=1),24,(IF(AND($R215=1,$U215=0.2),5,(IF(AND($R215=1,$U215=0.4),10,(IF(AND($R215=1,$U215=0.6),15,(IF(AND($R215=1,$U215=0.8),20,(IF(AND($R215=1,$U215=1),25,"")))))))))))))))))))))))))))))))))))))))))))))))))))))</f>
        <v>R.INHERENTE
19</v>
      </c>
      <c r="W215" s="228">
        <f>+VLOOKUP($V215,Listas!$D$112:$E$136,2,FALSE)</f>
        <v>19</v>
      </c>
      <c r="X215" s="432" t="s">
        <v>1158</v>
      </c>
      <c r="Y215" s="413" t="s">
        <v>599</v>
      </c>
      <c r="Z215" s="413"/>
      <c r="AA215" s="870"/>
      <c r="AB215" s="871"/>
      <c r="AC215" s="870">
        <v>15</v>
      </c>
      <c r="AD215" s="871"/>
      <c r="AE215" s="870"/>
      <c r="AF215" s="871"/>
      <c r="AG215" s="870"/>
      <c r="AH215" s="871"/>
      <c r="AI215" s="870">
        <v>15</v>
      </c>
      <c r="AJ215" s="871"/>
      <c r="AK215" s="340">
        <f t="shared" ref="AK215:AK219" si="966">AA215+AC215+AE215+AG215+AI215</f>
        <v>30</v>
      </c>
      <c r="AL215" s="319">
        <v>0.56000000000000005</v>
      </c>
      <c r="AM215" s="320"/>
      <c r="AN215" s="906" t="s">
        <v>563</v>
      </c>
      <c r="AO215" s="906"/>
      <c r="AP215" s="907" t="s">
        <v>600</v>
      </c>
      <c r="AQ215" s="907"/>
      <c r="AR215" s="906" t="s">
        <v>562</v>
      </c>
      <c r="AS215" s="906"/>
      <c r="AT215" s="419" t="s">
        <v>1159</v>
      </c>
      <c r="AU215" s="407" t="s">
        <v>602</v>
      </c>
      <c r="AV215" s="423" t="s">
        <v>1149</v>
      </c>
      <c r="AW215" s="424" t="s">
        <v>1131</v>
      </c>
      <c r="AX215" s="425" t="s">
        <v>1132</v>
      </c>
      <c r="AY215" s="247">
        <f t="shared" ref="AY215" si="967">+(IF(AND($AZ215&gt;0,$AZ215&lt;=0.2),0.2,(IF(AND($AZ215&gt;0.2,$AZ215&lt;=0.4),0.4,(IF(AND($AZ215&gt;0.4,$AZ215&lt;=0.6),0.6,(IF(AND($AZ215&gt;0.6,$AZ215&lt;=0.8),0.8,(IF($AZ215&gt;0.8,1,""))))))))))</f>
        <v>0.4</v>
      </c>
      <c r="AZ215" s="878">
        <f t="shared" ref="AZ215" si="968">+MIN(AL215:AL219)</f>
        <v>0.23499999999999999</v>
      </c>
      <c r="BA215" s="836" t="str">
        <f t="shared" ref="BA215" si="969">+(IF($AY215=0.2,"MUY BAJA",(IF($AY215=0.4,"BAJA",(IF($AY215=0.6,"MEDIA",(IF($AY215=0.8,"ALTA",(IF($AY215=1,"MUY ALTA",""))))))))))</f>
        <v>BAJA</v>
      </c>
      <c r="BB215" s="833">
        <f t="shared" ref="BB215" si="970">+MIN(AM215:AM219)</f>
        <v>0.8</v>
      </c>
      <c r="BC215" s="836" t="str">
        <f t="shared" ref="BC215" si="971">+(IF($BF215=0.2,"MUY BAJA",(IF($BF215=0.4,"BAJA",(IF($BF215=0.6,"MEDIA",(IF($BF215=0.8,"ALTA",(IF($BF215=1,"MUY ALTA",""))))))))))</f>
        <v>ALTA</v>
      </c>
      <c r="BD215" s="839" t="str">
        <f t="shared" ref="BD215" si="972">IF($AY215="","",(CONCATENATE("R.RESIDUAL
",(IF(AND($AY215=0.2,$BF215=0.2),1,(IF(AND($AY215=0.2,$BF215=0.4),6,(IF(AND($AY215=0.2,$BF215=0.6),11,(IF(AND($AY215=0.2,$BF215=0.8),16,(IF(AND($AY215=0.2,$BF215=1),21,(IF(AND($AY215=0.4,$BF215=0.2),2,(IF(AND($AY215=0.4,$BF215=0.4),7,(IF(AND($AY215=0.4,$BF215=0.6),12,(IF(AND($AY215=0.4,$BF215=0.8),17,(IF(AND($AY215=0.4,$BF215=1),22,(IF(AND($AY215=0.6,$BF215=0.2),3,(IF(AND($AY215=0.6,$BF215=0.4),8,(IF(AND($AY215=0.6,$BF215=0.6),13,(IF(AND($AY215=0.6,$BF215=0.8),18,(IF(AND($AY215=0.6,$BF215=1),23,(IF(AND($AY215=0.8,$BF215=0.2),4,(IF(AND($AY215=0.8,$BF215=0.4),9,(IF(AND($AY215=0.8,$BF215=0.6),14,(IF(AND($AY215=0.8,$BF215=0.8),19,(IF(AND($AY215=0.8,$BF215=1),24,(IF(AND($AY215=1,$BF215=0.2),5,(IF(AND($AY215=1,$BF215=0.4),10,(IF(AND($AY215=1,$BF215=0.6),15,(IF(AND($AY215=1,$BF215=0.8),20,(IF(AND($AY215=1,$BF215=1),25,"")))))))))))))))))))))))))))))))))))))))))))))))))))))</f>
        <v>R.RESIDUAL
17</v>
      </c>
      <c r="BE215" s="842" t="s">
        <v>606</v>
      </c>
      <c r="BF215" s="247">
        <f t="shared" ref="BF215" si="973">+(IF(AND($BB215&gt;0,$BB215&lt;=0.2),0.2,(IF(AND($BB215&gt;0.2,$BB215&lt;=0.4),0.4,(IF(AND($BB215&gt;0.4,$BB215&lt;=0.6),0.6,(IF(AND($BB215&gt;0.6,$BB215&lt;=0.8),0.8,(IF($BB215&gt;0.8,1,""))))))))))</f>
        <v>0.8</v>
      </c>
      <c r="BG215" s="230">
        <f>+VLOOKUP($BD215,Listas!$F$112:$G$136,2,FALSE)</f>
        <v>17</v>
      </c>
      <c r="BH215" s="312">
        <v>1</v>
      </c>
      <c r="BI215" s="231" t="str">
        <f t="shared" ref="BI215" si="974">IF(ISERROR(IF(V215="R.INHERENTE
5","R. INHERENTE",(IF(BD215="R.RESIDUAL
5","R. RESIDUAL"," ")))),"",(IF(V215="R.INHERENTE
5","R. INHERENTE",(IF(BD215="R.RESIDUAL
5","R. RESIDUAL"," ")))))</f>
        <v xml:space="preserve"> </v>
      </c>
      <c r="BJ215" s="232" t="str">
        <f t="shared" ref="BJ215" si="975">IF(ISERROR(IF(V215="R.INHERENTE
10","R. INHERENTE",(IF(BD215="R.RESIDUAL
10","R. RESIDUAL"," ")))),"",(IF(V215="R.INHERENTE
10","R. INHERENTE",(IF(BD215="R.RESIDUAL
10","R. RESIDUAL"," ")))))</f>
        <v xml:space="preserve"> </v>
      </c>
      <c r="BK215" s="232" t="str">
        <f t="shared" ref="BK215" si="976">IF(ISERROR(IF(V215="R.INHERENTE
15","R. INHERENTE",(IF(BD215="R.RESIDUAL
15","R. RESIDUAL"," ")))),"",(IF(V215="R.INHERENTE
15","R. INHERENTE",(IF(BD215="R.RESIDUAL
15","R. RESIDUAL"," ")))))</f>
        <v xml:space="preserve"> </v>
      </c>
      <c r="BL215" s="232" t="str">
        <f t="shared" ref="BL215" si="977">IF(ISERROR(IF(V215="R.INHERENTE
20","R. INHERENTE",(IF(BD215="R.RESIDUAL
20","R. RESIDUAL"," ")))),"",(IF(V215="R.INHERENTE
20","R. INHERENTE",(IF(BD215="R.RESIDUAL
20","R. RESIDUAL"," ")))))</f>
        <v xml:space="preserve"> </v>
      </c>
      <c r="BM215" s="233" t="str">
        <f t="shared" ref="BM215" si="978">IF(ISERROR(IF(V215="R.INHERENTE
25","R. INHERENTE",(IF(BD215="R.RESIDUAL
25","R. RESIDUAL"," ")))),"",(IF(V215="R.INHERENTE
25","R. INHERENTE",(IF(BD215="R.RESIDUAL
25","R. RESIDUAL"," ")))))</f>
        <v xml:space="preserve"> </v>
      </c>
      <c r="BN215" s="234"/>
      <c r="BO215" s="958" t="s">
        <v>1133</v>
      </c>
      <c r="BP215" s="1049" t="s">
        <v>1134</v>
      </c>
      <c r="BQ215" s="886">
        <v>46023</v>
      </c>
      <c r="BR215" s="886">
        <v>46357</v>
      </c>
      <c r="BS215" s="1052" t="s">
        <v>633</v>
      </c>
      <c r="BT215" s="861" t="s">
        <v>610</v>
      </c>
      <c r="BU215" s="309"/>
      <c r="BV215" s="845" t="s">
        <v>1135</v>
      </c>
      <c r="BW215" s="961" t="s">
        <v>1136</v>
      </c>
      <c r="BX215" s="964" t="s">
        <v>1134</v>
      </c>
      <c r="BY215" s="229"/>
      <c r="BZ215" s="815" t="s">
        <v>614</v>
      </c>
      <c r="CA215" s="818" t="s">
        <v>615</v>
      </c>
      <c r="CB215" s="821" t="s">
        <v>616</v>
      </c>
      <c r="CC215" s="818" t="s">
        <v>617</v>
      </c>
      <c r="CD215" s="792"/>
      <c r="CE215" s="792"/>
      <c r="CF215" s="792"/>
      <c r="CG215" s="792"/>
      <c r="CH215" s="792"/>
      <c r="CI215" s="792"/>
      <c r="CJ215" s="792"/>
      <c r="CK215" s="792"/>
      <c r="CL215" s="792"/>
      <c r="CM215" s="792"/>
      <c r="CN215" s="792"/>
      <c r="CO215" s="792"/>
      <c r="CP215" s="792"/>
      <c r="CQ215" s="792"/>
      <c r="CR215" s="792"/>
      <c r="CS215" s="792"/>
      <c r="CT215" s="795" t="s">
        <v>618</v>
      </c>
      <c r="CU215" s="248"/>
      <c r="CV215" s="815" t="s">
        <v>614</v>
      </c>
      <c r="CW215" s="818" t="s">
        <v>615</v>
      </c>
      <c r="CX215" s="821" t="s">
        <v>616</v>
      </c>
      <c r="CY215" s="818" t="s">
        <v>617</v>
      </c>
      <c r="CZ215" s="824"/>
      <c r="DA215" s="825"/>
      <c r="DB215" s="824"/>
      <c r="DC215" s="825"/>
      <c r="DD215" s="789"/>
      <c r="DE215" s="789"/>
      <c r="DF215" s="789"/>
      <c r="DG215" s="792"/>
      <c r="DH215" s="789"/>
      <c r="DI215" s="789"/>
      <c r="DJ215" s="789"/>
      <c r="DK215" s="792"/>
      <c r="DL215" s="789"/>
      <c r="DM215" s="789"/>
      <c r="DN215" s="789"/>
      <c r="DO215" s="792"/>
      <c r="DP215" s="789"/>
      <c r="DQ215" s="789"/>
      <c r="DR215" s="789"/>
      <c r="DS215" s="789"/>
      <c r="DT215" s="795" t="s">
        <v>619</v>
      </c>
      <c r="DU215" s="245"/>
      <c r="DV215" s="798"/>
      <c r="DW215" s="801"/>
      <c r="DX215" s="798"/>
      <c r="DY215" s="804"/>
    </row>
    <row r="216" spans="2:129" ht="48.75" customHeight="1">
      <c r="B216" s="921"/>
      <c r="C216" s="924"/>
      <c r="D216" s="927"/>
      <c r="E216" s="1800"/>
      <c r="F216" s="931"/>
      <c r="G216" s="1800"/>
      <c r="H216" s="1800"/>
      <c r="I216" s="1036"/>
      <c r="J216" s="410"/>
      <c r="K216" s="909"/>
      <c r="L216" s="1801"/>
      <c r="M216" s="918"/>
      <c r="N216" s="1800"/>
      <c r="O216" s="1802"/>
      <c r="P216" s="228"/>
      <c r="Q216" s="1803"/>
      <c r="R216" s="1800"/>
      <c r="S216" s="1800"/>
      <c r="T216" s="1800"/>
      <c r="U216" s="1800"/>
      <c r="V216" s="1802"/>
      <c r="W216" s="228"/>
      <c r="X216" s="433" t="s">
        <v>1137</v>
      </c>
      <c r="Y216" s="415" t="s">
        <v>599</v>
      </c>
      <c r="Z216" s="415"/>
      <c r="AA216" s="807">
        <v>25</v>
      </c>
      <c r="AB216" s="808"/>
      <c r="AC216" s="807"/>
      <c r="AD216" s="808"/>
      <c r="AE216" s="807"/>
      <c r="AF216" s="808"/>
      <c r="AG216" s="807"/>
      <c r="AH216" s="808"/>
      <c r="AI216" s="807">
        <v>15</v>
      </c>
      <c r="AJ216" s="808"/>
      <c r="AK216" s="323">
        <f t="shared" si="966"/>
        <v>40</v>
      </c>
      <c r="AL216" s="315">
        <v>0.33600000000000002</v>
      </c>
      <c r="AM216" s="316"/>
      <c r="AN216" s="809" t="s">
        <v>562</v>
      </c>
      <c r="AO216" s="810"/>
      <c r="AP216" s="813" t="s">
        <v>600</v>
      </c>
      <c r="AQ216" s="814"/>
      <c r="AR216" s="809" t="s">
        <v>562</v>
      </c>
      <c r="AS216" s="810"/>
      <c r="AT216" s="420" t="s">
        <v>1150</v>
      </c>
      <c r="AU216" s="408" t="s">
        <v>602</v>
      </c>
      <c r="AV216" s="426" t="s">
        <v>1139</v>
      </c>
      <c r="AW216" s="427" t="s">
        <v>1131</v>
      </c>
      <c r="AX216" s="428" t="s">
        <v>1140</v>
      </c>
      <c r="AY216" s="230"/>
      <c r="AZ216" s="879"/>
      <c r="BA216" s="837"/>
      <c r="BB216" s="834"/>
      <c r="BC216" s="837"/>
      <c r="BD216" s="840"/>
      <c r="BE216" s="843"/>
      <c r="BG216" s="490"/>
      <c r="BH216" s="312">
        <v>0.8</v>
      </c>
      <c r="BI216" s="235" t="str">
        <f t="shared" ref="BI216" si="979">IF(ISERROR(IF(V215="R.INHERENTE
4","R. INHERENTE",(IF(BD215="R.RESIDUAL
4","R. RESIDUAL"," ")))),"",(IF(V215="R.INHERENTE
4","R. INHERENTE",(IF(BD215="R.RESIDUAL
4","R. RESIDUAL"," ")))))</f>
        <v xml:space="preserve"> </v>
      </c>
      <c r="BJ216" s="236" t="str">
        <f t="shared" ref="BJ216" si="980">IF(ISERROR(IF(V215="R.INHERENTE
9","R. INHERENTE",(IF(BD215="R.RESIDUAL
9","R. RESIDUAL"," ")))),"",(IF(V215="R.INHERENTE
9","R. INHERENTE",(IF(BD215="R.RESIDUAL
9","R. RESIDUAL"," ")))))</f>
        <v xml:space="preserve"> </v>
      </c>
      <c r="BK216" s="237" t="str">
        <f t="shared" ref="BK216" si="981">IF(ISERROR(IF(V215="R.INHERENTE
14","R. INHERENTE",(IF(BD215="R.RESIDUAL
14","R. RESIDUAL"," ")))),"",(IF(V215="R.INHERENTE
14","R. INHERENTE",(IF(BD215="R.RESIDUAL
14","R. RESIDUAL"," ")))))</f>
        <v xml:space="preserve"> </v>
      </c>
      <c r="BL216" s="237" t="str">
        <f t="shared" ref="BL216" si="982">IF(ISERROR(IF(V215="R.INHERENTE
19","R. INHERENTE",(IF(BD215="R.RESIDUAL
19","R. RESIDUAL"," ")))),"",(IF(V215="R.INHERENTE
19","R. INHERENTE",(IF(BD215="R.RESIDUAL
19","R. RESIDUAL"," ")))))</f>
        <v>R. INHERENTE</v>
      </c>
      <c r="BM216" s="238" t="str">
        <f t="shared" ref="BM216" si="983">IF(ISERROR(IF(V215="R.INHERENTE
24","R. INHERENTE",(IF(BD215="R.RESIDUAL
24","R. RESIDUAL"," ")))),"",(IF(V215="R.INHERENTE
24","R. INHERENTE",(IF(BD215="R.RESIDUAL
24","R. RESIDUAL"," ")))))</f>
        <v xml:space="preserve"> </v>
      </c>
      <c r="BN216" s="234"/>
      <c r="BO216" s="1047"/>
      <c r="BP216" s="1050"/>
      <c r="BQ216" s="887"/>
      <c r="BR216" s="887"/>
      <c r="BS216" s="962"/>
      <c r="BT216" s="862"/>
      <c r="BU216" s="309"/>
      <c r="BV216" s="895"/>
      <c r="BW216" s="962"/>
      <c r="BX216" s="965"/>
      <c r="BY216" s="229"/>
      <c r="BZ216" s="816"/>
      <c r="CA216" s="819"/>
      <c r="CB216" s="822"/>
      <c r="CC216" s="819"/>
      <c r="CD216" s="793"/>
      <c r="CE216" s="793"/>
      <c r="CF216" s="793"/>
      <c r="CG216" s="793"/>
      <c r="CH216" s="793"/>
      <c r="CI216" s="793"/>
      <c r="CJ216" s="793"/>
      <c r="CK216" s="793"/>
      <c r="CL216" s="793"/>
      <c r="CM216" s="793"/>
      <c r="CN216" s="793"/>
      <c r="CO216" s="793"/>
      <c r="CP216" s="793"/>
      <c r="CQ216" s="793"/>
      <c r="CR216" s="793"/>
      <c r="CS216" s="793"/>
      <c r="CT216" s="796"/>
      <c r="CU216" s="248"/>
      <c r="CV216" s="816"/>
      <c r="CW216" s="819"/>
      <c r="CX216" s="822"/>
      <c r="CY216" s="819"/>
      <c r="CZ216" s="826"/>
      <c r="DA216" s="827"/>
      <c r="DB216" s="826"/>
      <c r="DC216" s="827"/>
      <c r="DD216" s="790"/>
      <c r="DE216" s="790"/>
      <c r="DF216" s="790"/>
      <c r="DG216" s="793"/>
      <c r="DH216" s="790"/>
      <c r="DI216" s="790"/>
      <c r="DJ216" s="790"/>
      <c r="DK216" s="793"/>
      <c r="DL216" s="790"/>
      <c r="DM216" s="790"/>
      <c r="DN216" s="790"/>
      <c r="DO216" s="793"/>
      <c r="DP216" s="790"/>
      <c r="DQ216" s="790"/>
      <c r="DR216" s="790"/>
      <c r="DS216" s="790"/>
      <c r="DT216" s="796"/>
      <c r="DU216" s="245"/>
      <c r="DV216" s="799"/>
      <c r="DW216" s="802"/>
      <c r="DX216" s="799"/>
      <c r="DY216" s="805"/>
    </row>
    <row r="217" spans="2:129" ht="48.75" customHeight="1">
      <c r="B217" s="921"/>
      <c r="C217" s="924"/>
      <c r="D217" s="927"/>
      <c r="E217" s="1800"/>
      <c r="F217" s="931"/>
      <c r="G217" s="1800"/>
      <c r="H217" s="1800"/>
      <c r="I217" s="1036"/>
      <c r="J217" s="410"/>
      <c r="K217" s="909"/>
      <c r="L217" s="1801"/>
      <c r="M217" s="918"/>
      <c r="N217" s="1800"/>
      <c r="O217" s="1802"/>
      <c r="P217" s="228"/>
      <c r="Q217" s="1803"/>
      <c r="R217" s="1800"/>
      <c r="S217" s="1800"/>
      <c r="T217" s="1800"/>
      <c r="U217" s="1800"/>
      <c r="V217" s="1802"/>
      <c r="W217" s="228"/>
      <c r="X217" s="433" t="s">
        <v>1160</v>
      </c>
      <c r="Y217" s="415" t="s">
        <v>599</v>
      </c>
      <c r="Z217" s="415"/>
      <c r="AA217" s="807"/>
      <c r="AB217" s="808"/>
      <c r="AC217" s="807">
        <v>15</v>
      </c>
      <c r="AD217" s="808"/>
      <c r="AE217" s="807"/>
      <c r="AF217" s="808"/>
      <c r="AG217" s="807"/>
      <c r="AH217" s="808"/>
      <c r="AI217" s="807">
        <v>15</v>
      </c>
      <c r="AJ217" s="808"/>
      <c r="AK217" s="323">
        <f t="shared" si="966"/>
        <v>30</v>
      </c>
      <c r="AL217" s="315">
        <v>0.23499999999999999</v>
      </c>
      <c r="AM217" s="316"/>
      <c r="AN217" s="809" t="s">
        <v>562</v>
      </c>
      <c r="AO217" s="810"/>
      <c r="AP217" s="813" t="s">
        <v>600</v>
      </c>
      <c r="AQ217" s="814"/>
      <c r="AR217" s="809" t="s">
        <v>562</v>
      </c>
      <c r="AS217" s="810"/>
      <c r="AT217" s="420" t="s">
        <v>1161</v>
      </c>
      <c r="AU217" s="408" t="s">
        <v>633</v>
      </c>
      <c r="AV217" s="426" t="s">
        <v>1162</v>
      </c>
      <c r="AW217" s="427" t="s">
        <v>1131</v>
      </c>
      <c r="AX217" s="428" t="s">
        <v>1144</v>
      </c>
      <c r="AY217" s="230"/>
      <c r="AZ217" s="879"/>
      <c r="BA217" s="837"/>
      <c r="BB217" s="834"/>
      <c r="BC217" s="837"/>
      <c r="BD217" s="840"/>
      <c r="BE217" s="843"/>
      <c r="BG217" s="490"/>
      <c r="BH217" s="312">
        <v>0.60000000000000009</v>
      </c>
      <c r="BI217" s="235" t="str">
        <f t="shared" ref="BI217" si="984">IF(ISERROR(IF(V215="R.INHERENTE
3","R. INHERENTE",(IF(BD215="R.RESIDUAL
3","R. RESIDUAL"," ")))),"",(IF(V215="R.INHERENTE
3","R. INHERENTE",(IF(BD215="R.RESIDUAL
3","R. RESIDUAL"," ")))))</f>
        <v xml:space="preserve"> </v>
      </c>
      <c r="BJ217" s="236" t="str">
        <f t="shared" ref="BJ217" si="985">IF(ISERROR(IF(V215="R.INHERENTE
8","R. INHERENTE",(IF(BD215="R.RESIDUAL
8","R. RESIDUAL"," ")))),"",(IF(V215="R.INHERENTE
8","R. INHERENTE",(IF(BD215="R.RESIDUAL
8","R. RESIDUAL"," ")))))</f>
        <v xml:space="preserve"> </v>
      </c>
      <c r="BK217" s="236" t="str">
        <f t="shared" ref="BK217" si="986">IF(ISERROR(IF(V215="R.INHERENTE
13","R. INHERENTE",(IF(BD215="R.RESIDUAL
13","R. RESIDUAL"," ")))),"",(IF(V215="R.INHERENTE
13","R. INHERENTE",(IF(BD215="R.RESIDUAL
13","R. RESIDUAL"," ")))))</f>
        <v xml:space="preserve"> </v>
      </c>
      <c r="BL217" s="237" t="str">
        <f t="shared" ref="BL217" si="987">IF(ISERROR(IF(V215="R.INHERENTE
18","R. INHERENTE",(IF(BD215="R.RESIDUAL
18","R. RESIDUAL"," ")))),"",(IF(V215="R.INHERENTE
18","R. INHERENTE",(IF(BD215="R.RESIDUAL
18","R. RESIDUAL"," ")))))</f>
        <v xml:space="preserve"> </v>
      </c>
      <c r="BM217" s="238" t="str">
        <f t="shared" ref="BM217" si="988">IF(ISERROR(IF(V215="R.INHERENTE
23","R. INHERENTE",(IF(BD215="R.RESIDUAL
23","R. RESIDUAL"," ")))),"",(IF(V215="R.INHERENTE
23","R. INHERENTE",(IF(BD215="R.RESIDUAL
23","R. RESIDUAL"," ")))))</f>
        <v xml:space="preserve"> </v>
      </c>
      <c r="BN217" s="234"/>
      <c r="BO217" s="1047"/>
      <c r="BP217" s="1050"/>
      <c r="BQ217" s="887"/>
      <c r="BR217" s="887"/>
      <c r="BS217" s="962"/>
      <c r="BT217" s="862"/>
      <c r="BU217" s="309"/>
      <c r="BV217" s="895"/>
      <c r="BW217" s="962"/>
      <c r="BX217" s="965"/>
      <c r="BY217" s="229"/>
      <c r="BZ217" s="816"/>
      <c r="CA217" s="819"/>
      <c r="CB217" s="822"/>
      <c r="CC217" s="819"/>
      <c r="CD217" s="793"/>
      <c r="CE217" s="793"/>
      <c r="CF217" s="793"/>
      <c r="CG217" s="793"/>
      <c r="CH217" s="793"/>
      <c r="CI217" s="793"/>
      <c r="CJ217" s="793"/>
      <c r="CK217" s="793"/>
      <c r="CL217" s="793"/>
      <c r="CM217" s="793"/>
      <c r="CN217" s="793"/>
      <c r="CO217" s="793"/>
      <c r="CP217" s="793"/>
      <c r="CQ217" s="793"/>
      <c r="CR217" s="793"/>
      <c r="CS217" s="793"/>
      <c r="CT217" s="796"/>
      <c r="CU217" s="248"/>
      <c r="CV217" s="816"/>
      <c r="CW217" s="819"/>
      <c r="CX217" s="822"/>
      <c r="CY217" s="819"/>
      <c r="CZ217" s="826"/>
      <c r="DA217" s="827"/>
      <c r="DB217" s="826"/>
      <c r="DC217" s="827"/>
      <c r="DD217" s="790"/>
      <c r="DE217" s="790"/>
      <c r="DF217" s="790"/>
      <c r="DG217" s="793"/>
      <c r="DH217" s="790"/>
      <c r="DI217" s="790"/>
      <c r="DJ217" s="790"/>
      <c r="DK217" s="793"/>
      <c r="DL217" s="790"/>
      <c r="DM217" s="790"/>
      <c r="DN217" s="790"/>
      <c r="DO217" s="793"/>
      <c r="DP217" s="790"/>
      <c r="DQ217" s="790"/>
      <c r="DR217" s="790"/>
      <c r="DS217" s="790"/>
      <c r="DT217" s="796"/>
      <c r="DU217" s="245"/>
      <c r="DV217" s="799"/>
      <c r="DW217" s="802"/>
      <c r="DX217" s="799"/>
      <c r="DY217" s="805"/>
    </row>
    <row r="218" spans="2:129" ht="48.75" customHeight="1">
      <c r="B218" s="921"/>
      <c r="C218" s="924"/>
      <c r="D218" s="927"/>
      <c r="E218" s="1800"/>
      <c r="F218" s="931"/>
      <c r="G218" s="1800"/>
      <c r="H218" s="1800"/>
      <c r="I218" s="1036"/>
      <c r="J218" s="410"/>
      <c r="K218" s="909"/>
      <c r="L218" s="1801"/>
      <c r="M218" s="918"/>
      <c r="N218" s="1800"/>
      <c r="O218" s="1802"/>
      <c r="P218" s="228"/>
      <c r="Q218" s="1803"/>
      <c r="R218" s="1800"/>
      <c r="S218" s="1800"/>
      <c r="T218" s="1800"/>
      <c r="U218" s="1800"/>
      <c r="V218" s="1802"/>
      <c r="W218" s="228"/>
      <c r="X218" s="416"/>
      <c r="Y218" s="415"/>
      <c r="Z218" s="415"/>
      <c r="AA218" s="807"/>
      <c r="AB218" s="808"/>
      <c r="AC218" s="807"/>
      <c r="AD218" s="808"/>
      <c r="AE218" s="807"/>
      <c r="AF218" s="808"/>
      <c r="AG218" s="807"/>
      <c r="AH218" s="808"/>
      <c r="AI218" s="807"/>
      <c r="AJ218" s="808"/>
      <c r="AK218" s="323">
        <f t="shared" si="966"/>
        <v>0</v>
      </c>
      <c r="AL218" s="315"/>
      <c r="AM218" s="316">
        <v>0.8</v>
      </c>
      <c r="AN218" s="809"/>
      <c r="AO218" s="810"/>
      <c r="AP218" s="813"/>
      <c r="AQ218" s="814"/>
      <c r="AR218" s="809"/>
      <c r="AS218" s="810"/>
      <c r="AT218" s="420"/>
      <c r="AU218" s="408"/>
      <c r="AV218" s="426"/>
      <c r="AW218" s="427"/>
      <c r="AX218" s="428"/>
      <c r="AY218" s="230"/>
      <c r="AZ218" s="879"/>
      <c r="BA218" s="837"/>
      <c r="BB218" s="834"/>
      <c r="BC218" s="837"/>
      <c r="BD218" s="840"/>
      <c r="BE218" s="843"/>
      <c r="BG218" s="490"/>
      <c r="BH218" s="312">
        <v>0.4</v>
      </c>
      <c r="BI218" s="239" t="str">
        <f t="shared" ref="BI218" si="989">IF(ISERROR(IF(V215="R.INHERENTE
2","R. INHERENTE",(IF(BD215="R.RESIDUAL
2","R. RESIDUAL"," ")))),"",(IF(V215="R.INHERENTE
2","R. INHERENTE",(IF(BD215="R.RESIDUAL
2","R. RESIDUAL"," ")))))</f>
        <v xml:space="preserve"> </v>
      </c>
      <c r="BJ218" s="236" t="str">
        <f t="shared" ref="BJ218" si="990">IF(ISERROR(IF(V215="R.INHERENTE
7","R. INHERENTE",(IF(BD215="R.RESIDUAL
7","R. RESIDUAL"," ")))),"",(IF(V215="R.INHERENTE
7","R. INHERENTE",(IF(BD215="R.RESIDUAL
7","R. RESIDUAL"," ")))))</f>
        <v xml:space="preserve"> </v>
      </c>
      <c r="BK218" s="236" t="str">
        <f t="shared" ref="BK218" si="991">IF(ISERROR(IF(V215="R.INHERENTE
12","R. INHERENTE",(IF(BD215="R.RESIDUAL
12","R. RESIDUAL"," ")))),"",(IF(V215="R.INHERENTE
12","R. INHERENTE",(IF(BD215="R.RESIDUAL
12","R. RESIDUAL"," ")))))</f>
        <v xml:space="preserve"> </v>
      </c>
      <c r="BL218" s="237" t="str">
        <f t="shared" ref="BL218" si="992">IF(ISERROR(IF(V215="R.INHERENTE
17","R. INHERENTE",(IF(BD215="R.RESIDUAL
17","R. RESIDUAL"," ")))),"",(IF(V215="R.INHERENTE
17","R. INHERENTE",(IF(BD215="R.RESIDUAL
17","R. RESIDUAL"," ")))))</f>
        <v>R. RESIDUAL</v>
      </c>
      <c r="BM218" s="238" t="str">
        <f t="shared" ref="BM218" si="993">IF(ISERROR(IF(V215="R.INHERENTE
22","R. INHERENTE",(IF(BD215="R.RESIDUAL
22","R. RESIDUAL"," ")))),"",(IF(V215="R.INHERENTE
22","R. INHERENTE",(IF(BD215="R.RESIDUAL
22","R. RESIDUAL"," ")))))</f>
        <v xml:space="preserve"> </v>
      </c>
      <c r="BN218" s="234"/>
      <c r="BO218" s="1047"/>
      <c r="BP218" s="1050"/>
      <c r="BQ218" s="887"/>
      <c r="BR218" s="887"/>
      <c r="BS218" s="962"/>
      <c r="BT218" s="862"/>
      <c r="BU218" s="309"/>
      <c r="BV218" s="895"/>
      <c r="BW218" s="962"/>
      <c r="BX218" s="965"/>
      <c r="BY218" s="229"/>
      <c r="BZ218" s="816"/>
      <c r="CA218" s="819"/>
      <c r="CB218" s="822"/>
      <c r="CC218" s="819"/>
      <c r="CD218" s="793"/>
      <c r="CE218" s="793"/>
      <c r="CF218" s="793"/>
      <c r="CG218" s="793"/>
      <c r="CH218" s="793"/>
      <c r="CI218" s="793"/>
      <c r="CJ218" s="793"/>
      <c r="CK218" s="793"/>
      <c r="CL218" s="793"/>
      <c r="CM218" s="793"/>
      <c r="CN218" s="793"/>
      <c r="CO218" s="793"/>
      <c r="CP218" s="793"/>
      <c r="CQ218" s="793"/>
      <c r="CR218" s="793"/>
      <c r="CS218" s="793"/>
      <c r="CT218" s="796"/>
      <c r="CU218" s="248"/>
      <c r="CV218" s="816"/>
      <c r="CW218" s="819"/>
      <c r="CX218" s="822"/>
      <c r="CY218" s="819"/>
      <c r="CZ218" s="826"/>
      <c r="DA218" s="827"/>
      <c r="DB218" s="826"/>
      <c r="DC218" s="827"/>
      <c r="DD218" s="790"/>
      <c r="DE218" s="790"/>
      <c r="DF218" s="790"/>
      <c r="DG218" s="793"/>
      <c r="DH218" s="790"/>
      <c r="DI218" s="790"/>
      <c r="DJ218" s="790"/>
      <c r="DK218" s="793"/>
      <c r="DL218" s="790"/>
      <c r="DM218" s="790"/>
      <c r="DN218" s="790"/>
      <c r="DO218" s="793"/>
      <c r="DP218" s="790"/>
      <c r="DQ218" s="790"/>
      <c r="DR218" s="790"/>
      <c r="DS218" s="790"/>
      <c r="DT218" s="796"/>
      <c r="DU218" s="245"/>
      <c r="DV218" s="799"/>
      <c r="DW218" s="802"/>
      <c r="DX218" s="799"/>
      <c r="DY218" s="805"/>
    </row>
    <row r="219" spans="2:129" ht="48.75" customHeight="1">
      <c r="B219" s="922"/>
      <c r="C219" s="925"/>
      <c r="D219" s="928"/>
      <c r="E219" s="1805"/>
      <c r="F219" s="932"/>
      <c r="G219" s="1805"/>
      <c r="H219" s="1805"/>
      <c r="I219" s="1037"/>
      <c r="J219" s="411"/>
      <c r="K219" s="910"/>
      <c r="L219" s="1806"/>
      <c r="M219" s="919"/>
      <c r="N219" s="1805"/>
      <c r="O219" s="1807"/>
      <c r="P219" s="228"/>
      <c r="Q219" s="1808"/>
      <c r="R219" s="1805"/>
      <c r="S219" s="1805"/>
      <c r="T219" s="1805"/>
      <c r="U219" s="1805"/>
      <c r="V219" s="1807"/>
      <c r="W219" s="228"/>
      <c r="X219" s="417"/>
      <c r="Y219" s="418"/>
      <c r="Z219" s="418"/>
      <c r="AA219" s="848"/>
      <c r="AB219" s="849"/>
      <c r="AC219" s="848"/>
      <c r="AD219" s="849"/>
      <c r="AE219" s="848"/>
      <c r="AF219" s="849"/>
      <c r="AG219" s="848"/>
      <c r="AH219" s="849"/>
      <c r="AI219" s="848"/>
      <c r="AJ219" s="849"/>
      <c r="AK219" s="324">
        <f t="shared" si="966"/>
        <v>0</v>
      </c>
      <c r="AL219" s="317"/>
      <c r="AM219" s="318"/>
      <c r="AN219" s="850"/>
      <c r="AO219" s="851"/>
      <c r="AP219" s="852"/>
      <c r="AQ219" s="853"/>
      <c r="AR219" s="850"/>
      <c r="AS219" s="851"/>
      <c r="AT219" s="421"/>
      <c r="AU219" s="422"/>
      <c r="AV219" s="429"/>
      <c r="AW219" s="430"/>
      <c r="AX219" s="431"/>
      <c r="AY219" s="230"/>
      <c r="AZ219" s="880"/>
      <c r="BA219" s="838"/>
      <c r="BB219" s="835"/>
      <c r="BC219" s="838"/>
      <c r="BD219" s="841"/>
      <c r="BE219" s="844"/>
      <c r="BG219" s="490"/>
      <c r="BH219" s="313">
        <v>0.2</v>
      </c>
      <c r="BI219" s="240" t="str">
        <f t="shared" ref="BI219" si="994">IF(ISERROR(IF(V215="R.INHERENTE
1","R. INHERENTE",(IF(BD215="R.RESIDUAL
1","R. RESIDUAL"," ")))),"",(IF(V215="R.INHERENTE
1","R. INHERENTE",(IF(BD215="R.RESIDUAL
1","R. RESIDUAL"," ")))))</f>
        <v xml:space="preserve"> </v>
      </c>
      <c r="BJ219" s="241" t="str">
        <f t="shared" ref="BJ219" si="995">IF(ISERROR(IF(V215="R.INHERENTE
6","R. INHERENTE",(IF(BD215="R.RESIDUAL
6","R. RESIDUAL"," ")))),"",(IF(V215="R.INHERENTE
6","R. INHERENTE",(IF(BD215="R.RESIDUAL
6","R. RESIDUAL"," ")))))</f>
        <v xml:space="preserve"> </v>
      </c>
      <c r="BK219" s="242" t="str">
        <f t="shared" ref="BK219" si="996">IF(ISERROR(IF(V215="R.INHERENTE
11","R. INHERENTE",(IF(BD215="R.RESIDUAL
11","R. RESIDUAL"," ")))),"",(IF(V215="R.INHERENTE
11","R. INHERENTE",(IF(BD215="R.RESIDUAL
11","R. RESIDUAL"," ")))))</f>
        <v xml:space="preserve"> </v>
      </c>
      <c r="BL219" s="243" t="str">
        <f t="shared" ref="BL219" si="997">IF(ISERROR(IF(V215="R.INHERENTE
16","R. INHERENTE",(IF(BD215="R.RESIDUAL
16","R. RESIDUAL"," ")))),"",(IF(V215="R.INHERENTE
16","R. INHERENTE",(IF(BD215="R.RESIDUAL
16","R. RESIDUAL"," ")))))</f>
        <v xml:space="preserve"> </v>
      </c>
      <c r="BM219" s="244" t="str">
        <f t="shared" ref="BM219" si="998">IF(ISERROR(IF(V215="R.INHERENTE
21","R. INHERENTE",(IF(BD215="R.RESIDUAL
21","R. RESIDUAL"," ")))),"",(IF(V215="R.INHERENTE
21","R. INHERENTE",(IF(BD215="R.RESIDUAL
21","R. RESIDUAL"," ")))))</f>
        <v xml:space="preserve"> </v>
      </c>
      <c r="BN219" s="234"/>
      <c r="BO219" s="1048"/>
      <c r="BP219" s="1051"/>
      <c r="BQ219" s="888"/>
      <c r="BR219" s="888"/>
      <c r="BS219" s="963"/>
      <c r="BT219" s="863"/>
      <c r="BU219" s="309"/>
      <c r="BV219" s="896"/>
      <c r="BW219" s="963"/>
      <c r="BX219" s="966"/>
      <c r="BY219" s="229"/>
      <c r="BZ219" s="817"/>
      <c r="CA219" s="820"/>
      <c r="CB219" s="823"/>
      <c r="CC219" s="820"/>
      <c r="CD219" s="794"/>
      <c r="CE219" s="794"/>
      <c r="CF219" s="794"/>
      <c r="CG219" s="794"/>
      <c r="CH219" s="794"/>
      <c r="CI219" s="794"/>
      <c r="CJ219" s="794"/>
      <c r="CK219" s="794"/>
      <c r="CL219" s="794"/>
      <c r="CM219" s="794"/>
      <c r="CN219" s="794"/>
      <c r="CO219" s="794"/>
      <c r="CP219" s="794"/>
      <c r="CQ219" s="794"/>
      <c r="CR219" s="794"/>
      <c r="CS219" s="794"/>
      <c r="CT219" s="797"/>
      <c r="CU219" s="248"/>
      <c r="CV219" s="817"/>
      <c r="CW219" s="820"/>
      <c r="CX219" s="823"/>
      <c r="CY219" s="820"/>
      <c r="CZ219" s="828"/>
      <c r="DA219" s="829"/>
      <c r="DB219" s="828"/>
      <c r="DC219" s="829"/>
      <c r="DD219" s="791"/>
      <c r="DE219" s="791"/>
      <c r="DF219" s="791"/>
      <c r="DG219" s="794"/>
      <c r="DH219" s="791"/>
      <c r="DI219" s="791"/>
      <c r="DJ219" s="791"/>
      <c r="DK219" s="794"/>
      <c r="DL219" s="791"/>
      <c r="DM219" s="791"/>
      <c r="DN219" s="791"/>
      <c r="DO219" s="794"/>
      <c r="DP219" s="791"/>
      <c r="DQ219" s="791"/>
      <c r="DR219" s="791"/>
      <c r="DS219" s="791"/>
      <c r="DT219" s="797"/>
      <c r="DU219" s="245"/>
      <c r="DV219" s="800"/>
      <c r="DW219" s="803"/>
      <c r="DX219" s="800"/>
      <c r="DY219" s="806"/>
    </row>
    <row r="220" spans="2:129" ht="14.25" customHeight="1">
      <c r="BI220" s="321">
        <v>0.2</v>
      </c>
      <c r="BJ220" s="322">
        <v>0.4</v>
      </c>
      <c r="BK220" s="322">
        <v>0.60000000000000009</v>
      </c>
      <c r="BL220" s="322">
        <v>0.8</v>
      </c>
      <c r="BM220" s="322">
        <v>1</v>
      </c>
    </row>
    <row r="221" spans="2:129" ht="48.75" customHeight="1">
      <c r="B221" s="920" t="s">
        <v>1071</v>
      </c>
      <c r="C221" s="923">
        <v>35</v>
      </c>
      <c r="D221" s="926" t="s">
        <v>1122</v>
      </c>
      <c r="E221" s="929" t="s">
        <v>1123</v>
      </c>
      <c r="F221" s="930" t="s">
        <v>824</v>
      </c>
      <c r="G221" s="907" t="s">
        <v>1163</v>
      </c>
      <c r="H221" s="948" t="s">
        <v>1112</v>
      </c>
      <c r="I221" s="1035" t="s">
        <v>1164</v>
      </c>
      <c r="J221" s="409" t="s">
        <v>1165</v>
      </c>
      <c r="K221" s="908" t="s">
        <v>1166</v>
      </c>
      <c r="L221" s="950" t="str">
        <f>IF(H221="","",(CONCATENATE("Posibilidad de afectación ",H221," ",I221," ",J221," ",J222," ",J223," ",J224," ",J225)))</f>
        <v xml:space="preserve">Posibilidad de afectación en la salud del usuario  asociado a complicaciones severas por IAAS en pacientes con endometritis que puedan resultar en pérdida de órganos reproductivos o muerte relacionado con manejo clínico inadecuado o falta de adherencia a protocolos de prevención de infecciones.    </v>
      </c>
      <c r="M221" s="917" t="s">
        <v>1167</v>
      </c>
      <c r="N221" s="951" t="s">
        <v>594</v>
      </c>
      <c r="O221" s="864" t="s">
        <v>1079</v>
      </c>
      <c r="P221" s="228"/>
      <c r="Q221" s="900" t="s">
        <v>654</v>
      </c>
      <c r="R221" s="866">
        <f>IF(ISERROR(VLOOKUP($Q221,Listas!$E$20:$F$24,2,FALSE)),"",(VLOOKUP($Q221,Listas!$E$20:$F$24,2,FALSE)))</f>
        <v>0.6</v>
      </c>
      <c r="S221" s="867" t="str">
        <f>IF(ISERROR(VLOOKUP($R221,Listas!$E$3:$F$7,2,FALSE)),"",(VLOOKUP($R221,Listas!$E$3:$F$7,2,FALSE)))</f>
        <v>MEDIA</v>
      </c>
      <c r="T221" s="868" t="s">
        <v>597</v>
      </c>
      <c r="U221" s="867">
        <f>IF(ISERROR(VLOOKUP($T221,Listas!$E$28:$F$35,2,FALSE)),"",(VLOOKUP($T221,Listas!$E$28:$F$35,2,FALSE)))</f>
        <v>1</v>
      </c>
      <c r="V221" s="869" t="str">
        <f t="shared" ref="V221" si="999">IF(R221="","",(CONCATENATE("R.INHERENTE
",(IF(AND($R221=0.2,$U221=0.2),1,(IF(AND($R221=0.2,$U221=0.4),6,(IF(AND($R221=0.2,$U221=0.6),11,(IF(AND($R221=0.2,$U221=0.8),16,(IF(AND($R221=0.2,$U221=1),21,(IF(AND($R221=0.4,$U221=0.2),2,(IF(AND($R221=0.4,$U221=0.4),7,(IF(AND($R221=0.4,$U221=0.6),12,(IF(AND($R221=0.4,$U221=0.8),17,(IF(AND($R221=0.4,$U221=1),22,(IF(AND($R221=0.6,$U221=0.2),3,(IF(AND($R221=0.6,$U221=0.4),8,(IF(AND($R221=0.6,$U221=0.6),13,(IF(AND($R221=0.6,$U221=0.8),18,(IF(AND($R221=0.6,$U221=1),23,(IF(AND($R221=0.8,$U221=0.2),4,(IF(AND($R221=0.8,$U221=0.4),9,(IF(AND($R221=0.8,$U221=0.6),14,(IF(AND($R221=0.8,$U221=0.8),19,(IF(AND($R221=0.8,$U221=1),24,(IF(AND($R221=1,$U221=0.2),5,(IF(AND($R221=1,$U221=0.4),10,(IF(AND($R221=1,$U221=0.6),15,(IF(AND($R221=1,$U221=0.8),20,(IF(AND($R221=1,$U221=1),25,"")))))))))))))))))))))))))))))))))))))))))))))))))))))</f>
        <v>R.INHERENTE
23</v>
      </c>
      <c r="W221" s="228">
        <f>+VLOOKUP($V221,Listas!$D$112:$E$136,2,FALSE)</f>
        <v>23</v>
      </c>
      <c r="X221" s="432" t="s">
        <v>1168</v>
      </c>
      <c r="Y221" s="413" t="s">
        <v>599</v>
      </c>
      <c r="Z221" s="413"/>
      <c r="AA221" s="870">
        <v>25</v>
      </c>
      <c r="AB221" s="871"/>
      <c r="AC221" s="870">
        <v>0</v>
      </c>
      <c r="AD221" s="871"/>
      <c r="AE221" s="870"/>
      <c r="AF221" s="871"/>
      <c r="AG221" s="870"/>
      <c r="AH221" s="871"/>
      <c r="AI221" s="870">
        <v>15</v>
      </c>
      <c r="AJ221" s="871"/>
      <c r="AK221" s="487">
        <f>(SUM(AA221:AJ221))/100</f>
        <v>0.4</v>
      </c>
      <c r="AL221" s="319">
        <f>((R221-(R221*AK221)))</f>
        <v>0.36</v>
      </c>
      <c r="AM221" s="320"/>
      <c r="AN221" s="906" t="s">
        <v>563</v>
      </c>
      <c r="AO221" s="906"/>
      <c r="AP221" s="907" t="s">
        <v>600</v>
      </c>
      <c r="AQ221" s="907"/>
      <c r="AR221" s="906" t="s">
        <v>562</v>
      </c>
      <c r="AS221" s="906"/>
      <c r="AT221" s="419" t="s">
        <v>1168</v>
      </c>
      <c r="AU221" s="407" t="s">
        <v>602</v>
      </c>
      <c r="AV221" s="423" t="s">
        <v>1169</v>
      </c>
      <c r="AW221" s="424" t="s">
        <v>1131</v>
      </c>
      <c r="AX221" s="425"/>
      <c r="AY221" s="247">
        <f t="shared" ref="AY221" si="1000">+(IF(AND($AZ221&gt;0,$AZ221&lt;=0.2),0.2,(IF(AND($AZ221&gt;0.2,$AZ221&lt;=0.4),0.4,(IF(AND($AZ221&gt;0.4,$AZ221&lt;=0.6),0.6,(IF(AND($AZ221&gt;0.6,$AZ221&lt;=0.8),0.8,(IF($AZ221&gt;0.8,1,""))))))))))</f>
        <v>0.2</v>
      </c>
      <c r="AZ221" s="878">
        <f t="shared" ref="AZ221" si="1001">+MIN(AL221:AL225)</f>
        <v>0.189</v>
      </c>
      <c r="BA221" s="836" t="str">
        <f t="shared" ref="BA221" si="1002">+(IF($AY221=0.2,"MUY BAJA",(IF($AY221=0.4,"BAJA",(IF($AY221=0.6,"MEDIA",(IF($AY221=0.8,"ALTA",(IF($AY221=1,"MUY ALTA",""))))))))))</f>
        <v>MUY BAJA</v>
      </c>
      <c r="BB221" s="833">
        <f t="shared" ref="BB221" si="1003">+MIN(AM221:AM225)</f>
        <v>0.315</v>
      </c>
      <c r="BC221" s="836" t="str">
        <f t="shared" ref="BC221" si="1004">+(IF($BF221=0.2,"MUY BAJA",(IF($BF221=0.4,"BAJA",(IF($BF221=0.6,"MEDIA",(IF($BF221=0.8,"ALTA",(IF($BF221=1,"MUY ALTA",""))))))))))</f>
        <v>BAJA</v>
      </c>
      <c r="BD221" s="839" t="str">
        <f t="shared" ref="BD221" si="1005">IF($AY221="","",(CONCATENATE("R.RESIDUAL
",(IF(AND($AY221=0.2,$BF221=0.2),1,(IF(AND($AY221=0.2,$BF221=0.4),6,(IF(AND($AY221=0.2,$BF221=0.6),11,(IF(AND($AY221=0.2,$BF221=0.8),16,(IF(AND($AY221=0.2,$BF221=1),21,(IF(AND($AY221=0.4,$BF221=0.2),2,(IF(AND($AY221=0.4,$BF221=0.4),7,(IF(AND($AY221=0.4,$BF221=0.6),12,(IF(AND($AY221=0.4,$BF221=0.8),17,(IF(AND($AY221=0.4,$BF221=1),22,(IF(AND($AY221=0.6,$BF221=0.2),3,(IF(AND($AY221=0.6,$BF221=0.4),8,(IF(AND($AY221=0.6,$BF221=0.6),13,(IF(AND($AY221=0.6,$BF221=0.8),18,(IF(AND($AY221=0.6,$BF221=1),23,(IF(AND($AY221=0.8,$BF221=0.2),4,(IF(AND($AY221=0.8,$BF221=0.4),9,(IF(AND($AY221=0.8,$BF221=0.6),14,(IF(AND($AY221=0.8,$BF221=0.8),19,(IF(AND($AY221=0.8,$BF221=1),24,(IF(AND($AY221=1,$BF221=0.2),5,(IF(AND($AY221=1,$BF221=0.4),10,(IF(AND($AY221=1,$BF221=0.6),15,(IF(AND($AY221=1,$BF221=0.8),20,(IF(AND($AY221=1,$BF221=1),25,"")))))))))))))))))))))))))))))))))))))))))))))))))))))</f>
        <v>R.RESIDUAL
6</v>
      </c>
      <c r="BE221" s="842" t="s">
        <v>606</v>
      </c>
      <c r="BF221" s="247">
        <f t="shared" ref="BF221" si="1006">+(IF(AND($BB221&gt;0,$BB221&lt;=0.2),0.2,(IF(AND($BB221&gt;0.2,$BB221&lt;=0.4),0.4,(IF(AND($BB221&gt;0.4,$BB221&lt;=0.6),0.6,(IF(AND($BB221&gt;0.6,$BB221&lt;=0.8),0.8,(IF($BB221&gt;0.8,1,""))))))))))</f>
        <v>0.4</v>
      </c>
      <c r="BG221" s="230">
        <f>+VLOOKUP($BD221,Listas!$F$112:$G$136,2,FALSE)</f>
        <v>6</v>
      </c>
      <c r="BH221" s="312">
        <v>1</v>
      </c>
      <c r="BI221" s="231" t="str">
        <f t="shared" ref="BI221" si="1007">IF(ISERROR(IF(V221="R.INHERENTE
5","R. INHERENTE",(IF(BD221="R.RESIDUAL
5","R. RESIDUAL"," ")))),"",(IF(V221="R.INHERENTE
5","R. INHERENTE",(IF(BD221="R.RESIDUAL
5","R. RESIDUAL"," ")))))</f>
        <v xml:space="preserve"> </v>
      </c>
      <c r="BJ221" s="232" t="str">
        <f t="shared" ref="BJ221" si="1008">IF(ISERROR(IF(V221="R.INHERENTE
10","R. INHERENTE",(IF(BD221="R.RESIDUAL
10","R. RESIDUAL"," ")))),"",(IF(V221="R.INHERENTE
10","R. INHERENTE",(IF(BD221="R.RESIDUAL
10","R. RESIDUAL"," ")))))</f>
        <v xml:space="preserve"> </v>
      </c>
      <c r="BK221" s="232" t="str">
        <f t="shared" ref="BK221" si="1009">IF(ISERROR(IF(V221="R.INHERENTE
15","R. INHERENTE",(IF(BD221="R.RESIDUAL
15","R. RESIDUAL"," ")))),"",(IF(V221="R.INHERENTE
15","R. INHERENTE",(IF(BD221="R.RESIDUAL
15","R. RESIDUAL"," ")))))</f>
        <v xml:space="preserve"> </v>
      </c>
      <c r="BL221" s="232" t="str">
        <f t="shared" ref="BL221" si="1010">IF(ISERROR(IF(V221="R.INHERENTE
20","R. INHERENTE",(IF(BD221="R.RESIDUAL
20","R. RESIDUAL"," ")))),"",(IF(V221="R.INHERENTE
20","R. INHERENTE",(IF(BD221="R.RESIDUAL
20","R. RESIDUAL"," ")))))</f>
        <v xml:space="preserve"> </v>
      </c>
      <c r="BM221" s="233" t="str">
        <f t="shared" ref="BM221" si="1011">IF(ISERROR(IF(V221="R.INHERENTE
25","R. INHERENTE",(IF(BD221="R.RESIDUAL
25","R. RESIDUAL"," ")))),"",(IF(V221="R.INHERENTE
25","R. INHERENTE",(IF(BD221="R.RESIDUAL
25","R. RESIDUAL"," ")))))</f>
        <v xml:space="preserve"> </v>
      </c>
      <c r="BN221" s="234"/>
      <c r="BO221" s="958"/>
      <c r="BP221" s="1049"/>
      <c r="BQ221" s="886">
        <v>46023</v>
      </c>
      <c r="BR221" s="886">
        <v>46357</v>
      </c>
      <c r="BS221" s="1052" t="s">
        <v>633</v>
      </c>
      <c r="BT221" s="861" t="s">
        <v>610</v>
      </c>
      <c r="BU221" s="309"/>
      <c r="BV221" s="845" t="s">
        <v>1170</v>
      </c>
      <c r="BW221" s="961"/>
      <c r="BX221" s="964"/>
      <c r="BY221" s="229"/>
      <c r="BZ221" s="815" t="s">
        <v>614</v>
      </c>
      <c r="CA221" s="818" t="s">
        <v>615</v>
      </c>
      <c r="CB221" s="821" t="s">
        <v>616</v>
      </c>
      <c r="CC221" s="818" t="s">
        <v>617</v>
      </c>
      <c r="CD221" s="792"/>
      <c r="CE221" s="792"/>
      <c r="CF221" s="792"/>
      <c r="CG221" s="792"/>
      <c r="CH221" s="792"/>
      <c r="CI221" s="792"/>
      <c r="CJ221" s="792"/>
      <c r="CK221" s="792"/>
      <c r="CL221" s="792"/>
      <c r="CM221" s="792"/>
      <c r="CN221" s="792"/>
      <c r="CO221" s="792"/>
      <c r="CP221" s="792"/>
      <c r="CQ221" s="792"/>
      <c r="CR221" s="792"/>
      <c r="CS221" s="792"/>
      <c r="CT221" s="795" t="s">
        <v>618</v>
      </c>
      <c r="CU221" s="248"/>
      <c r="CV221" s="815" t="s">
        <v>614</v>
      </c>
      <c r="CW221" s="818" t="s">
        <v>615</v>
      </c>
      <c r="CX221" s="821" t="s">
        <v>616</v>
      </c>
      <c r="CY221" s="818" t="s">
        <v>617</v>
      </c>
      <c r="CZ221" s="824"/>
      <c r="DA221" s="825"/>
      <c r="DB221" s="824"/>
      <c r="DC221" s="825"/>
      <c r="DD221" s="789"/>
      <c r="DE221" s="789"/>
      <c r="DF221" s="789"/>
      <c r="DG221" s="792"/>
      <c r="DH221" s="789"/>
      <c r="DI221" s="789"/>
      <c r="DJ221" s="789"/>
      <c r="DK221" s="792"/>
      <c r="DL221" s="789"/>
      <c r="DM221" s="789"/>
      <c r="DN221" s="789"/>
      <c r="DO221" s="792"/>
      <c r="DP221" s="789"/>
      <c r="DQ221" s="789"/>
      <c r="DR221" s="789"/>
      <c r="DS221" s="789"/>
      <c r="DT221" s="795" t="s">
        <v>619</v>
      </c>
      <c r="DU221" s="245"/>
      <c r="DV221" s="798"/>
      <c r="DW221" s="801"/>
      <c r="DX221" s="798"/>
      <c r="DY221" s="804"/>
    </row>
    <row r="222" spans="2:129" ht="48.75" customHeight="1">
      <c r="B222" s="921"/>
      <c r="C222" s="924"/>
      <c r="D222" s="927"/>
      <c r="E222" s="1800"/>
      <c r="F222" s="931"/>
      <c r="G222" s="1800"/>
      <c r="H222" s="1800"/>
      <c r="I222" s="1036"/>
      <c r="J222" s="410"/>
      <c r="K222" s="909"/>
      <c r="L222" s="1801"/>
      <c r="M222" s="918"/>
      <c r="N222" s="1800"/>
      <c r="O222" s="1802"/>
      <c r="P222" s="228"/>
      <c r="Q222" s="901"/>
      <c r="R222" s="1800"/>
      <c r="S222" s="1800"/>
      <c r="T222" s="1800"/>
      <c r="U222" s="1800"/>
      <c r="V222" s="1802"/>
      <c r="W222" s="228"/>
      <c r="X222" s="433" t="s">
        <v>1171</v>
      </c>
      <c r="Y222" s="415" t="s">
        <v>599</v>
      </c>
      <c r="Z222" s="415"/>
      <c r="AA222" s="807">
        <v>0</v>
      </c>
      <c r="AB222" s="808"/>
      <c r="AC222" s="807">
        <v>15</v>
      </c>
      <c r="AD222" s="808"/>
      <c r="AE222" s="807"/>
      <c r="AF222" s="808"/>
      <c r="AG222" s="807"/>
      <c r="AH222" s="808"/>
      <c r="AI222" s="807">
        <v>15</v>
      </c>
      <c r="AJ222" s="808"/>
      <c r="AK222" s="487">
        <f>(SUM(AA222:AJ222))/100</f>
        <v>0.3</v>
      </c>
      <c r="AL222" s="315">
        <f>AL221-(AL221*AK222)</f>
        <v>0.252</v>
      </c>
      <c r="AM222" s="316"/>
      <c r="AN222" s="809" t="s">
        <v>562</v>
      </c>
      <c r="AO222" s="810"/>
      <c r="AP222" s="813" t="s">
        <v>600</v>
      </c>
      <c r="AQ222" s="814"/>
      <c r="AR222" s="809" t="s">
        <v>562</v>
      </c>
      <c r="AS222" s="810"/>
      <c r="AT222" s="420" t="s">
        <v>1171</v>
      </c>
      <c r="AU222" s="408" t="s">
        <v>602</v>
      </c>
      <c r="AV222" s="426" t="s">
        <v>1172</v>
      </c>
      <c r="AW222" s="427" t="s">
        <v>1131</v>
      </c>
      <c r="AX222" s="428"/>
      <c r="AY222" s="230"/>
      <c r="AZ222" s="879"/>
      <c r="BA222" s="837"/>
      <c r="BB222" s="834"/>
      <c r="BC222" s="837"/>
      <c r="BD222" s="840"/>
      <c r="BE222" s="843"/>
      <c r="BG222" s="490"/>
      <c r="BH222" s="312">
        <v>0.8</v>
      </c>
      <c r="BI222" s="235" t="str">
        <f t="shared" ref="BI222" si="1012">IF(ISERROR(IF(V221="R.INHERENTE
4","R. INHERENTE",(IF(BD221="R.RESIDUAL
4","R. RESIDUAL"," ")))),"",(IF(V221="R.INHERENTE
4","R. INHERENTE",(IF(BD221="R.RESIDUAL
4","R. RESIDUAL"," ")))))</f>
        <v xml:space="preserve"> </v>
      </c>
      <c r="BJ222" s="236" t="str">
        <f t="shared" ref="BJ222" si="1013">IF(ISERROR(IF(V221="R.INHERENTE
9","R. INHERENTE",(IF(BD221="R.RESIDUAL
9","R. RESIDUAL"," ")))),"",(IF(V221="R.INHERENTE
9","R. INHERENTE",(IF(BD221="R.RESIDUAL
9","R. RESIDUAL"," ")))))</f>
        <v xml:space="preserve"> </v>
      </c>
      <c r="BK222" s="237" t="str">
        <f t="shared" ref="BK222" si="1014">IF(ISERROR(IF(V221="R.INHERENTE
14","R. INHERENTE",(IF(BD221="R.RESIDUAL
14","R. RESIDUAL"," ")))),"",(IF(V221="R.INHERENTE
14","R. INHERENTE",(IF(BD221="R.RESIDUAL
14","R. RESIDUAL"," ")))))</f>
        <v xml:space="preserve"> </v>
      </c>
      <c r="BL222" s="237" t="str">
        <f t="shared" ref="BL222" si="1015">IF(ISERROR(IF(V221="R.INHERENTE
19","R. INHERENTE",(IF(BD221="R.RESIDUAL
19","R. RESIDUAL"," ")))),"",(IF(V221="R.INHERENTE
19","R. INHERENTE",(IF(BD221="R.RESIDUAL
19","R. RESIDUAL"," ")))))</f>
        <v xml:space="preserve"> </v>
      </c>
      <c r="BM222" s="238" t="str">
        <f t="shared" ref="BM222" si="1016">IF(ISERROR(IF(V221="R.INHERENTE
24","R. INHERENTE",(IF(BD221="R.RESIDUAL
24","R. RESIDUAL"," ")))),"",(IF(V221="R.INHERENTE
24","R. INHERENTE",(IF(BD221="R.RESIDUAL
24","R. RESIDUAL"," ")))))</f>
        <v xml:space="preserve"> </v>
      </c>
      <c r="BN222" s="234"/>
      <c r="BO222" s="1047"/>
      <c r="BP222" s="1050"/>
      <c r="BQ222" s="887"/>
      <c r="BR222" s="887"/>
      <c r="BS222" s="962"/>
      <c r="BT222" s="862"/>
      <c r="BU222" s="309"/>
      <c r="BV222" s="895"/>
      <c r="BW222" s="962"/>
      <c r="BX222" s="965"/>
      <c r="BY222" s="229"/>
      <c r="BZ222" s="816"/>
      <c r="CA222" s="819"/>
      <c r="CB222" s="822"/>
      <c r="CC222" s="819"/>
      <c r="CD222" s="793"/>
      <c r="CE222" s="793"/>
      <c r="CF222" s="793"/>
      <c r="CG222" s="793"/>
      <c r="CH222" s="793"/>
      <c r="CI222" s="793"/>
      <c r="CJ222" s="793"/>
      <c r="CK222" s="793"/>
      <c r="CL222" s="793"/>
      <c r="CM222" s="793"/>
      <c r="CN222" s="793"/>
      <c r="CO222" s="793"/>
      <c r="CP222" s="793"/>
      <c r="CQ222" s="793"/>
      <c r="CR222" s="793"/>
      <c r="CS222" s="793"/>
      <c r="CT222" s="796"/>
      <c r="CU222" s="248"/>
      <c r="CV222" s="816"/>
      <c r="CW222" s="819"/>
      <c r="CX222" s="822"/>
      <c r="CY222" s="819"/>
      <c r="CZ222" s="826"/>
      <c r="DA222" s="827"/>
      <c r="DB222" s="826"/>
      <c r="DC222" s="827"/>
      <c r="DD222" s="790"/>
      <c r="DE222" s="790"/>
      <c r="DF222" s="790"/>
      <c r="DG222" s="793"/>
      <c r="DH222" s="790"/>
      <c r="DI222" s="790"/>
      <c r="DJ222" s="790"/>
      <c r="DK222" s="793"/>
      <c r="DL222" s="790"/>
      <c r="DM222" s="790"/>
      <c r="DN222" s="790"/>
      <c r="DO222" s="793"/>
      <c r="DP222" s="790"/>
      <c r="DQ222" s="790"/>
      <c r="DR222" s="790"/>
      <c r="DS222" s="790"/>
      <c r="DT222" s="796"/>
      <c r="DU222" s="245"/>
      <c r="DV222" s="799"/>
      <c r="DW222" s="802"/>
      <c r="DX222" s="799"/>
      <c r="DY222" s="805"/>
    </row>
    <row r="223" spans="2:129" ht="48.75" customHeight="1">
      <c r="B223" s="921"/>
      <c r="C223" s="924"/>
      <c r="D223" s="927"/>
      <c r="E223" s="1800"/>
      <c r="F223" s="931"/>
      <c r="G223" s="1800"/>
      <c r="H223" s="1800"/>
      <c r="I223" s="1036"/>
      <c r="J223" s="410"/>
      <c r="K223" s="909"/>
      <c r="L223" s="1801"/>
      <c r="M223" s="918"/>
      <c r="N223" s="1800"/>
      <c r="O223" s="1802"/>
      <c r="P223" s="228"/>
      <c r="Q223" s="901"/>
      <c r="R223" s="1800"/>
      <c r="S223" s="1800"/>
      <c r="T223" s="1800"/>
      <c r="U223" s="1800"/>
      <c r="V223" s="1802"/>
      <c r="W223" s="228"/>
      <c r="X223" s="433" t="s">
        <v>1173</v>
      </c>
      <c r="Y223" s="415"/>
      <c r="Z223" s="415" t="s">
        <v>648</v>
      </c>
      <c r="AA223" s="807"/>
      <c r="AB223" s="808"/>
      <c r="AC223" s="807">
        <v>0</v>
      </c>
      <c r="AD223" s="808"/>
      <c r="AE223" s="807">
        <v>10</v>
      </c>
      <c r="AF223" s="808"/>
      <c r="AG223" s="807"/>
      <c r="AH223" s="808"/>
      <c r="AI223" s="807">
        <v>15</v>
      </c>
      <c r="AJ223" s="808"/>
      <c r="AK223" s="487">
        <f>(SUM(AA223:AJ223))/100</f>
        <v>0.25</v>
      </c>
      <c r="AL223" s="315">
        <f>AL222-(AL222*AK223)</f>
        <v>0.189</v>
      </c>
      <c r="AM223" s="316"/>
      <c r="AN223" s="809" t="s">
        <v>562</v>
      </c>
      <c r="AO223" s="810"/>
      <c r="AP223" s="813" t="s">
        <v>600</v>
      </c>
      <c r="AQ223" s="814"/>
      <c r="AR223" s="809" t="s">
        <v>562</v>
      </c>
      <c r="AS223" s="810"/>
      <c r="AT223" s="420" t="s">
        <v>1174</v>
      </c>
      <c r="AU223" s="408" t="s">
        <v>602</v>
      </c>
      <c r="AV223" s="426" t="s">
        <v>1174</v>
      </c>
      <c r="AW223" s="427" t="s">
        <v>1131</v>
      </c>
      <c r="AX223" s="428"/>
      <c r="AY223" s="230"/>
      <c r="AZ223" s="879"/>
      <c r="BA223" s="837"/>
      <c r="BB223" s="834"/>
      <c r="BC223" s="837"/>
      <c r="BD223" s="840"/>
      <c r="BE223" s="843"/>
      <c r="BG223" s="490"/>
      <c r="BH223" s="312">
        <v>0.60000000000000009</v>
      </c>
      <c r="BI223" s="235" t="str">
        <f t="shared" ref="BI223" si="1017">IF(ISERROR(IF(V221="R.INHERENTE
3","R. INHERENTE",(IF(BD221="R.RESIDUAL
3","R. RESIDUAL"," ")))),"",(IF(V221="R.INHERENTE
3","R. INHERENTE",(IF(BD221="R.RESIDUAL
3","R. RESIDUAL"," ")))))</f>
        <v xml:space="preserve"> </v>
      </c>
      <c r="BJ223" s="236" t="str">
        <f t="shared" ref="BJ223" si="1018">IF(ISERROR(IF(V221="R.INHERENTE
8","R. INHERENTE",(IF(BD221="R.RESIDUAL
8","R. RESIDUAL"," ")))),"",(IF(V221="R.INHERENTE
8","R. INHERENTE",(IF(BD221="R.RESIDUAL
8","R. RESIDUAL"," ")))))</f>
        <v xml:space="preserve"> </v>
      </c>
      <c r="BK223" s="236" t="str">
        <f t="shared" ref="BK223" si="1019">IF(ISERROR(IF(V221="R.INHERENTE
13","R. INHERENTE",(IF(BD221="R.RESIDUAL
13","R. RESIDUAL"," ")))),"",(IF(V221="R.INHERENTE
13","R. INHERENTE",(IF(BD221="R.RESIDUAL
13","R. RESIDUAL"," ")))))</f>
        <v xml:space="preserve"> </v>
      </c>
      <c r="BL223" s="237" t="str">
        <f t="shared" ref="BL223" si="1020">IF(ISERROR(IF(V221="R.INHERENTE
18","R. INHERENTE",(IF(BD221="R.RESIDUAL
18","R. RESIDUAL"," ")))),"",(IF(V221="R.INHERENTE
18","R. INHERENTE",(IF(BD221="R.RESIDUAL
18","R. RESIDUAL"," ")))))</f>
        <v xml:space="preserve"> </v>
      </c>
      <c r="BM223" s="238" t="str">
        <f t="shared" ref="BM223" si="1021">IF(ISERROR(IF(V221="R.INHERENTE
23","R. INHERENTE",(IF(BD221="R.RESIDUAL
23","R. RESIDUAL"," ")))),"",(IF(V221="R.INHERENTE
23","R. INHERENTE",(IF(BD221="R.RESIDUAL
23","R. RESIDUAL"," ")))))</f>
        <v>R. INHERENTE</v>
      </c>
      <c r="BN223" s="234"/>
      <c r="BO223" s="1047"/>
      <c r="BP223" s="1050"/>
      <c r="BQ223" s="887"/>
      <c r="BR223" s="887"/>
      <c r="BS223" s="962"/>
      <c r="BT223" s="862"/>
      <c r="BU223" s="309"/>
      <c r="BV223" s="895"/>
      <c r="BW223" s="962"/>
      <c r="BX223" s="965"/>
      <c r="BY223" s="229"/>
      <c r="BZ223" s="816"/>
      <c r="CA223" s="819"/>
      <c r="CB223" s="822"/>
      <c r="CC223" s="819"/>
      <c r="CD223" s="793"/>
      <c r="CE223" s="793"/>
      <c r="CF223" s="793"/>
      <c r="CG223" s="793"/>
      <c r="CH223" s="793"/>
      <c r="CI223" s="793"/>
      <c r="CJ223" s="793"/>
      <c r="CK223" s="793"/>
      <c r="CL223" s="793"/>
      <c r="CM223" s="793"/>
      <c r="CN223" s="793"/>
      <c r="CO223" s="793"/>
      <c r="CP223" s="793"/>
      <c r="CQ223" s="793"/>
      <c r="CR223" s="793"/>
      <c r="CS223" s="793"/>
      <c r="CT223" s="796"/>
      <c r="CU223" s="248"/>
      <c r="CV223" s="816"/>
      <c r="CW223" s="819"/>
      <c r="CX223" s="822"/>
      <c r="CY223" s="819"/>
      <c r="CZ223" s="826"/>
      <c r="DA223" s="827"/>
      <c r="DB223" s="826"/>
      <c r="DC223" s="827"/>
      <c r="DD223" s="790"/>
      <c r="DE223" s="790"/>
      <c r="DF223" s="790"/>
      <c r="DG223" s="793"/>
      <c r="DH223" s="790"/>
      <c r="DI223" s="790"/>
      <c r="DJ223" s="790"/>
      <c r="DK223" s="793"/>
      <c r="DL223" s="790"/>
      <c r="DM223" s="790"/>
      <c r="DN223" s="790"/>
      <c r="DO223" s="793"/>
      <c r="DP223" s="790"/>
      <c r="DQ223" s="790"/>
      <c r="DR223" s="790"/>
      <c r="DS223" s="790"/>
      <c r="DT223" s="796"/>
      <c r="DU223" s="245"/>
      <c r="DV223" s="799"/>
      <c r="DW223" s="802"/>
      <c r="DX223" s="799"/>
      <c r="DY223" s="805"/>
    </row>
    <row r="224" spans="2:129" ht="48.75" customHeight="1">
      <c r="B224" s="921"/>
      <c r="C224" s="924"/>
      <c r="D224" s="927"/>
      <c r="E224" s="1800"/>
      <c r="F224" s="931"/>
      <c r="G224" s="1800"/>
      <c r="H224" s="1800"/>
      <c r="I224" s="1036"/>
      <c r="J224" s="410"/>
      <c r="K224" s="909"/>
      <c r="L224" s="1801"/>
      <c r="M224" s="918"/>
      <c r="N224" s="1800"/>
      <c r="O224" s="1802"/>
      <c r="P224" s="228"/>
      <c r="Q224" s="901"/>
      <c r="R224" s="1800"/>
      <c r="S224" s="1800"/>
      <c r="T224" s="1800"/>
      <c r="U224" s="1800"/>
      <c r="V224" s="1802"/>
      <c r="W224" s="228"/>
      <c r="X224" s="416"/>
      <c r="Y224" s="415"/>
      <c r="Z224" s="415"/>
      <c r="AA224" s="807"/>
      <c r="AB224" s="808"/>
      <c r="AC224" s="807"/>
      <c r="AD224" s="808"/>
      <c r="AE224" s="807"/>
      <c r="AF224" s="808"/>
      <c r="AG224" s="807"/>
      <c r="AH224" s="808"/>
      <c r="AI224" s="807"/>
      <c r="AJ224" s="808"/>
      <c r="AK224" s="323">
        <f t="shared" ref="AK224:AK225" si="1022">AA224+AC224+AE224+AG224+AI224</f>
        <v>0</v>
      </c>
      <c r="AL224" s="315"/>
      <c r="AM224" s="316">
        <v>0.315</v>
      </c>
      <c r="AN224" s="809"/>
      <c r="AO224" s="810"/>
      <c r="AP224" s="813"/>
      <c r="AQ224" s="814"/>
      <c r="AR224" s="809"/>
      <c r="AS224" s="810"/>
      <c r="AT224" s="420"/>
      <c r="AU224" s="408"/>
      <c r="AV224" s="426"/>
      <c r="AW224" s="427"/>
      <c r="AX224" s="428"/>
      <c r="AY224" s="230"/>
      <c r="AZ224" s="879"/>
      <c r="BA224" s="837"/>
      <c r="BB224" s="834"/>
      <c r="BC224" s="837"/>
      <c r="BD224" s="840"/>
      <c r="BE224" s="843"/>
      <c r="BG224" s="490"/>
      <c r="BH224" s="312">
        <v>0.4</v>
      </c>
      <c r="BI224" s="239" t="str">
        <f t="shared" ref="BI224" si="1023">IF(ISERROR(IF(V221="R.INHERENTE
2","R. INHERENTE",(IF(BD221="R.RESIDUAL
2","R. RESIDUAL"," ")))),"",(IF(V221="R.INHERENTE
2","R. INHERENTE",(IF(BD221="R.RESIDUAL
2","R. RESIDUAL"," ")))))</f>
        <v xml:space="preserve"> </v>
      </c>
      <c r="BJ224" s="236" t="str">
        <f t="shared" ref="BJ224" si="1024">IF(ISERROR(IF(V221="R.INHERENTE
7","R. INHERENTE",(IF(BD221="R.RESIDUAL
7","R. RESIDUAL"," ")))),"",(IF(V221="R.INHERENTE
7","R. INHERENTE",(IF(BD221="R.RESIDUAL
7","R. RESIDUAL"," ")))))</f>
        <v xml:space="preserve"> </v>
      </c>
      <c r="BK224" s="236" t="str">
        <f t="shared" ref="BK224" si="1025">IF(ISERROR(IF(V221="R.INHERENTE
12","R. INHERENTE",(IF(BD221="R.RESIDUAL
12","R. RESIDUAL"," ")))),"",(IF(V221="R.INHERENTE
12","R. INHERENTE",(IF(BD221="R.RESIDUAL
12","R. RESIDUAL"," ")))))</f>
        <v xml:space="preserve"> </v>
      </c>
      <c r="BL224" s="237" t="str">
        <f t="shared" ref="BL224" si="1026">IF(ISERROR(IF(V221="R.INHERENTE
17","R. INHERENTE",(IF(BD221="R.RESIDUAL
17","R. RESIDUAL"," ")))),"",(IF(V221="R.INHERENTE
17","R. INHERENTE",(IF(BD221="R.RESIDUAL
17","R. RESIDUAL"," ")))))</f>
        <v xml:space="preserve"> </v>
      </c>
      <c r="BM224" s="238" t="str">
        <f t="shared" ref="BM224" si="1027">IF(ISERROR(IF(V221="R.INHERENTE
22","R. INHERENTE",(IF(BD221="R.RESIDUAL
22","R. RESIDUAL"," ")))),"",(IF(V221="R.INHERENTE
22","R. INHERENTE",(IF(BD221="R.RESIDUAL
22","R. RESIDUAL"," ")))))</f>
        <v xml:space="preserve"> </v>
      </c>
      <c r="BN224" s="234"/>
      <c r="BO224" s="1047"/>
      <c r="BP224" s="1050"/>
      <c r="BQ224" s="887"/>
      <c r="BR224" s="887"/>
      <c r="BS224" s="962"/>
      <c r="BT224" s="862"/>
      <c r="BU224" s="309"/>
      <c r="BV224" s="895"/>
      <c r="BW224" s="962"/>
      <c r="BX224" s="965"/>
      <c r="BY224" s="229"/>
      <c r="BZ224" s="816"/>
      <c r="CA224" s="819"/>
      <c r="CB224" s="822"/>
      <c r="CC224" s="819"/>
      <c r="CD224" s="793"/>
      <c r="CE224" s="793"/>
      <c r="CF224" s="793"/>
      <c r="CG224" s="793"/>
      <c r="CH224" s="793"/>
      <c r="CI224" s="793"/>
      <c r="CJ224" s="793"/>
      <c r="CK224" s="793"/>
      <c r="CL224" s="793"/>
      <c r="CM224" s="793"/>
      <c r="CN224" s="793"/>
      <c r="CO224" s="793"/>
      <c r="CP224" s="793"/>
      <c r="CQ224" s="793"/>
      <c r="CR224" s="793"/>
      <c r="CS224" s="793"/>
      <c r="CT224" s="796"/>
      <c r="CU224" s="248"/>
      <c r="CV224" s="816"/>
      <c r="CW224" s="819"/>
      <c r="CX224" s="822"/>
      <c r="CY224" s="819"/>
      <c r="CZ224" s="826"/>
      <c r="DA224" s="827"/>
      <c r="DB224" s="826"/>
      <c r="DC224" s="827"/>
      <c r="DD224" s="790"/>
      <c r="DE224" s="790"/>
      <c r="DF224" s="790"/>
      <c r="DG224" s="793"/>
      <c r="DH224" s="790"/>
      <c r="DI224" s="790"/>
      <c r="DJ224" s="790"/>
      <c r="DK224" s="793"/>
      <c r="DL224" s="790"/>
      <c r="DM224" s="790"/>
      <c r="DN224" s="790"/>
      <c r="DO224" s="793"/>
      <c r="DP224" s="790"/>
      <c r="DQ224" s="790"/>
      <c r="DR224" s="790"/>
      <c r="DS224" s="790"/>
      <c r="DT224" s="796"/>
      <c r="DU224" s="245"/>
      <c r="DV224" s="799"/>
      <c r="DW224" s="802"/>
      <c r="DX224" s="799"/>
      <c r="DY224" s="805"/>
    </row>
    <row r="225" spans="2:129" ht="48.75" customHeight="1">
      <c r="B225" s="922"/>
      <c r="C225" s="925"/>
      <c r="D225" s="928"/>
      <c r="E225" s="1805"/>
      <c r="F225" s="932"/>
      <c r="G225" s="1805"/>
      <c r="H225" s="1805"/>
      <c r="I225" s="1037"/>
      <c r="J225" s="411"/>
      <c r="K225" s="910"/>
      <c r="L225" s="1806"/>
      <c r="M225" s="919"/>
      <c r="N225" s="1805"/>
      <c r="O225" s="1807"/>
      <c r="P225" s="228"/>
      <c r="Q225" s="902"/>
      <c r="R225" s="1805"/>
      <c r="S225" s="1805"/>
      <c r="T225" s="1805"/>
      <c r="U225" s="1805"/>
      <c r="V225" s="1807"/>
      <c r="W225" s="228"/>
      <c r="X225" s="417"/>
      <c r="Y225" s="418"/>
      <c r="Z225" s="418"/>
      <c r="AA225" s="848"/>
      <c r="AB225" s="849"/>
      <c r="AC225" s="848"/>
      <c r="AD225" s="849"/>
      <c r="AE225" s="848"/>
      <c r="AF225" s="849"/>
      <c r="AG225" s="848"/>
      <c r="AH225" s="849"/>
      <c r="AI225" s="848"/>
      <c r="AJ225" s="849"/>
      <c r="AK225" s="324">
        <f t="shared" si="1022"/>
        <v>0</v>
      </c>
      <c r="AL225" s="317"/>
      <c r="AM225" s="318"/>
      <c r="AN225" s="850"/>
      <c r="AO225" s="851"/>
      <c r="AP225" s="852"/>
      <c r="AQ225" s="853"/>
      <c r="AR225" s="850"/>
      <c r="AS225" s="851"/>
      <c r="AT225" s="421"/>
      <c r="AU225" s="422"/>
      <c r="AV225" s="429"/>
      <c r="AW225" s="430"/>
      <c r="AX225" s="431"/>
      <c r="AY225" s="230"/>
      <c r="AZ225" s="880"/>
      <c r="BA225" s="838"/>
      <c r="BB225" s="835"/>
      <c r="BC225" s="838"/>
      <c r="BD225" s="841"/>
      <c r="BE225" s="844"/>
      <c r="BG225" s="490"/>
      <c r="BH225" s="313">
        <v>0.2</v>
      </c>
      <c r="BI225" s="240" t="str">
        <f t="shared" ref="BI225" si="1028">IF(ISERROR(IF(V221="R.INHERENTE
1","R. INHERENTE",(IF(BD221="R.RESIDUAL
1","R. RESIDUAL"," ")))),"",(IF(V221="R.INHERENTE
1","R. INHERENTE",(IF(BD221="R.RESIDUAL
1","R. RESIDUAL"," ")))))</f>
        <v xml:space="preserve"> </v>
      </c>
      <c r="BJ225" s="241" t="str">
        <f t="shared" ref="BJ225" si="1029">IF(ISERROR(IF(V221="R.INHERENTE
6","R. INHERENTE",(IF(BD221="R.RESIDUAL
6","R. RESIDUAL"," ")))),"",(IF(V221="R.INHERENTE
6","R. INHERENTE",(IF(BD221="R.RESIDUAL
6","R. RESIDUAL"," ")))))</f>
        <v>R. RESIDUAL</v>
      </c>
      <c r="BK225" s="242" t="str">
        <f t="shared" ref="BK225" si="1030">IF(ISERROR(IF(V221="R.INHERENTE
11","R. INHERENTE",(IF(BD221="R.RESIDUAL
11","R. RESIDUAL"," ")))),"",(IF(V221="R.INHERENTE
11","R. INHERENTE",(IF(BD221="R.RESIDUAL
11","R. RESIDUAL"," ")))))</f>
        <v xml:space="preserve"> </v>
      </c>
      <c r="BL225" s="243" t="str">
        <f t="shared" ref="BL225" si="1031">IF(ISERROR(IF(V221="R.INHERENTE
16","R. INHERENTE",(IF(BD221="R.RESIDUAL
16","R. RESIDUAL"," ")))),"",(IF(V221="R.INHERENTE
16","R. INHERENTE",(IF(BD221="R.RESIDUAL
16","R. RESIDUAL"," ")))))</f>
        <v xml:space="preserve"> </v>
      </c>
      <c r="BM225" s="244" t="str">
        <f t="shared" ref="BM225" si="1032">IF(ISERROR(IF(V221="R.INHERENTE
21","R. INHERENTE",(IF(BD221="R.RESIDUAL
21","R. RESIDUAL"," ")))),"",(IF(V221="R.INHERENTE
21","R. INHERENTE",(IF(BD221="R.RESIDUAL
21","R. RESIDUAL"," ")))))</f>
        <v xml:space="preserve"> </v>
      </c>
      <c r="BN225" s="234"/>
      <c r="BO225" s="1048"/>
      <c r="BP225" s="1051"/>
      <c r="BQ225" s="888"/>
      <c r="BR225" s="888"/>
      <c r="BS225" s="963"/>
      <c r="BT225" s="863"/>
      <c r="BU225" s="309"/>
      <c r="BV225" s="896"/>
      <c r="BW225" s="963"/>
      <c r="BX225" s="966"/>
      <c r="BY225" s="229"/>
      <c r="BZ225" s="817"/>
      <c r="CA225" s="820"/>
      <c r="CB225" s="823"/>
      <c r="CC225" s="820"/>
      <c r="CD225" s="794"/>
      <c r="CE225" s="794"/>
      <c r="CF225" s="794"/>
      <c r="CG225" s="794"/>
      <c r="CH225" s="794"/>
      <c r="CI225" s="794"/>
      <c r="CJ225" s="794"/>
      <c r="CK225" s="794"/>
      <c r="CL225" s="794"/>
      <c r="CM225" s="794"/>
      <c r="CN225" s="794"/>
      <c r="CO225" s="794"/>
      <c r="CP225" s="794"/>
      <c r="CQ225" s="794"/>
      <c r="CR225" s="794"/>
      <c r="CS225" s="794"/>
      <c r="CT225" s="797"/>
      <c r="CU225" s="248"/>
      <c r="CV225" s="817"/>
      <c r="CW225" s="820"/>
      <c r="CX225" s="823"/>
      <c r="CY225" s="820"/>
      <c r="CZ225" s="828"/>
      <c r="DA225" s="829"/>
      <c r="DB225" s="828"/>
      <c r="DC225" s="829"/>
      <c r="DD225" s="791"/>
      <c r="DE225" s="791"/>
      <c r="DF225" s="791"/>
      <c r="DG225" s="794"/>
      <c r="DH225" s="791"/>
      <c r="DI225" s="791"/>
      <c r="DJ225" s="791"/>
      <c r="DK225" s="794"/>
      <c r="DL225" s="791"/>
      <c r="DM225" s="791"/>
      <c r="DN225" s="791"/>
      <c r="DO225" s="794"/>
      <c r="DP225" s="791"/>
      <c r="DQ225" s="791"/>
      <c r="DR225" s="791"/>
      <c r="DS225" s="791"/>
      <c r="DT225" s="797"/>
      <c r="DU225" s="245"/>
      <c r="DV225" s="800"/>
      <c r="DW225" s="803"/>
      <c r="DX225" s="800"/>
      <c r="DY225" s="806"/>
    </row>
    <row r="226" spans="2:129" ht="18" customHeight="1">
      <c r="BI226" s="321">
        <v>0.2</v>
      </c>
      <c r="BJ226" s="322">
        <v>0.4</v>
      </c>
      <c r="BK226" s="322">
        <v>0.60000000000000009</v>
      </c>
      <c r="BL226" s="322">
        <v>0.8</v>
      </c>
      <c r="BM226" s="322">
        <v>1</v>
      </c>
    </row>
    <row r="227" spans="2:129" ht="48.75" customHeight="1">
      <c r="B227" s="920" t="s">
        <v>1071</v>
      </c>
      <c r="C227" s="923">
        <v>36</v>
      </c>
      <c r="D227" s="926" t="s">
        <v>1175</v>
      </c>
      <c r="E227" s="930" t="s">
        <v>1176</v>
      </c>
      <c r="F227" s="930" t="s">
        <v>587</v>
      </c>
      <c r="G227" s="907" t="s">
        <v>588</v>
      </c>
      <c r="H227" s="948" t="s">
        <v>781</v>
      </c>
      <c r="I227" s="1035" t="s">
        <v>1177</v>
      </c>
      <c r="J227" s="409" t="s">
        <v>1178</v>
      </c>
      <c r="K227" s="908" t="s">
        <v>1179</v>
      </c>
      <c r="L227" s="939" t="str">
        <f>IF(H227="","",(CONCATENATE("Posibilidad de afectación ",H227," ",I227," ",J227," ",J228," ",J229," ",J230," ",J231)))</f>
        <v xml:space="preserve">Posibilidad de afectación reputacional y económica por demandas y sanciones en el aumento de costos en la atención, debido a la falta de adherencia al protocolo de atención de víctimas de violencia sexual     </v>
      </c>
      <c r="M227" s="917" t="s">
        <v>1180</v>
      </c>
      <c r="N227" s="942" t="s">
        <v>594</v>
      </c>
      <c r="O227" s="897" t="s">
        <v>1079</v>
      </c>
      <c r="P227" s="228"/>
      <c r="Q227" s="900" t="s">
        <v>596</v>
      </c>
      <c r="R227" s="903">
        <f>IF(ISERROR(VLOOKUP($Q227,Listas!$E$20:$F$24,2,FALSE)),"",(VLOOKUP($Q227,Listas!$E$20:$F$24,2,FALSE)))</f>
        <v>0.8</v>
      </c>
      <c r="S227" s="1038" t="str">
        <f>IF(ISERROR(VLOOKUP($R227,Listas!$E$3:$F$7,2,FALSE)),"",(VLOOKUP($R227,Listas!$E$3:$F$7,2,FALSE)))</f>
        <v>ALTA</v>
      </c>
      <c r="T227" s="1041" t="s">
        <v>699</v>
      </c>
      <c r="U227" s="1038">
        <f>IF(ISERROR(VLOOKUP($T227,Listas!$E$28:$F$35,2,FALSE)),"",(VLOOKUP($T227,Listas!$E$28:$F$35,2,FALSE)))</f>
        <v>0.8</v>
      </c>
      <c r="V227" s="1044" t="str">
        <f t="shared" ref="V227" si="1033">IF(R227="","",(CONCATENATE("R.INHERENTE
",(IF(AND($R227=0.2,$U227=0.2),1,(IF(AND($R227=0.2,$U227=0.4),6,(IF(AND($R227=0.2,$U227=0.6),11,(IF(AND($R227=0.2,$U227=0.8),16,(IF(AND($R227=0.2,$U227=1),21,(IF(AND($R227=0.4,$U227=0.2),2,(IF(AND($R227=0.4,$U227=0.4),7,(IF(AND($R227=0.4,$U227=0.6),12,(IF(AND($R227=0.4,$U227=0.8),17,(IF(AND($R227=0.4,$U227=1),22,(IF(AND($R227=0.6,$U227=0.2),3,(IF(AND($R227=0.6,$U227=0.4),8,(IF(AND($R227=0.6,$U227=0.6),13,(IF(AND($R227=0.6,$U227=0.8),18,(IF(AND($R227=0.6,$U227=1),23,(IF(AND($R227=0.8,$U227=0.2),4,(IF(AND($R227=0.8,$U227=0.4),9,(IF(AND($R227=0.8,$U227=0.6),14,(IF(AND($R227=0.8,$U227=0.8),19,(IF(AND($R227=0.8,$U227=1),24,(IF(AND($R227=1,$U227=0.2),5,(IF(AND($R227=1,$U227=0.4),10,(IF(AND($R227=1,$U227=0.6),15,(IF(AND($R227=1,$U227=0.8),20,(IF(AND($R227=1,$U227=1),25,"")))))))))))))))))))))))))))))))))))))))))))))))))))))</f>
        <v>R.INHERENTE
19</v>
      </c>
      <c r="W227" s="228">
        <f>+VLOOKUP($V227,Listas!$D$112:$E$136,2,FALSE)</f>
        <v>19</v>
      </c>
      <c r="X227" s="432" t="s">
        <v>1181</v>
      </c>
      <c r="Y227" s="413" t="s">
        <v>599</v>
      </c>
      <c r="Z227" s="413"/>
      <c r="AA227" s="870">
        <v>25</v>
      </c>
      <c r="AB227" s="871"/>
      <c r="AC227" s="870"/>
      <c r="AD227" s="871"/>
      <c r="AE227" s="870"/>
      <c r="AF227" s="871"/>
      <c r="AG227" s="870"/>
      <c r="AH227" s="871"/>
      <c r="AI227" s="870">
        <v>15</v>
      </c>
      <c r="AJ227" s="871"/>
      <c r="AK227" s="340">
        <f t="shared" ref="AK227:AK231" si="1034">AA227+AC227+AE227+AG227+AI227</f>
        <v>40</v>
      </c>
      <c r="AL227" s="319">
        <v>0.48</v>
      </c>
      <c r="AM227" s="320"/>
      <c r="AN227" s="872" t="s">
        <v>562</v>
      </c>
      <c r="AO227" s="873"/>
      <c r="AP227" s="993" t="s">
        <v>600</v>
      </c>
      <c r="AQ227" s="994"/>
      <c r="AR227" s="872" t="s">
        <v>562</v>
      </c>
      <c r="AS227" s="873"/>
      <c r="AT227" s="419" t="s">
        <v>1182</v>
      </c>
      <c r="AU227" s="407" t="s">
        <v>602</v>
      </c>
      <c r="AV227" s="423" t="s">
        <v>1183</v>
      </c>
      <c r="AW227" s="424" t="s">
        <v>1184</v>
      </c>
      <c r="AX227" s="425" t="s">
        <v>1185</v>
      </c>
      <c r="AY227" s="247">
        <f t="shared" ref="AY227" si="1035">+(IF(AND($AZ227&gt;0,$AZ227&lt;=0.2),0.2,(IF(AND($AZ227&gt;0.2,$AZ227&lt;=0.4),0.4,(IF(AND($AZ227&gt;0.4,$AZ227&lt;=0.6),0.6,(IF(AND($AZ227&gt;0.6,$AZ227&lt;=0.8),0.8,(IF($AZ227&gt;0.8,1,""))))))))))</f>
        <v>0.4</v>
      </c>
      <c r="AZ227" s="878">
        <f t="shared" ref="AZ227" si="1036">+MIN(AL227:AL231)</f>
        <v>0.20200000000000001</v>
      </c>
      <c r="BA227" s="836" t="str">
        <f t="shared" ref="BA227" si="1037">+(IF($AY227=0.2,"MUY BAJA",(IF($AY227=0.4,"BAJA",(IF($AY227=0.6,"MEDIA",(IF($AY227=0.8,"ALTA",(IF($AY227=1,"MUY ALTA",""))))))))))</f>
        <v>BAJA</v>
      </c>
      <c r="BB227" s="833">
        <f t="shared" ref="BB227" si="1038">+MIN(AM227:AM231)</f>
        <v>0.8</v>
      </c>
      <c r="BC227" s="836" t="str">
        <f t="shared" ref="BC227" si="1039">+(IF($BF227=0.2,"MUY BAJA",(IF($BF227=0.4,"BAJA",(IF($BF227=0.6,"MEDIA",(IF($BF227=0.8,"ALTA",(IF($BF227=1,"MUY ALTA",""))))))))))</f>
        <v>ALTA</v>
      </c>
      <c r="BD227" s="839" t="str">
        <f t="shared" ref="BD227" si="1040">IF($AY227="","",(CONCATENATE("R.RESIDUAL
",(IF(AND($AY227=0.2,$BF227=0.2),1,(IF(AND($AY227=0.2,$BF227=0.4),6,(IF(AND($AY227=0.2,$BF227=0.6),11,(IF(AND($AY227=0.2,$BF227=0.8),16,(IF(AND($AY227=0.2,$BF227=1),21,(IF(AND($AY227=0.4,$BF227=0.2),2,(IF(AND($AY227=0.4,$BF227=0.4),7,(IF(AND($AY227=0.4,$BF227=0.6),12,(IF(AND($AY227=0.4,$BF227=0.8),17,(IF(AND($AY227=0.4,$BF227=1),22,(IF(AND($AY227=0.6,$BF227=0.2),3,(IF(AND($AY227=0.6,$BF227=0.4),8,(IF(AND($AY227=0.6,$BF227=0.6),13,(IF(AND($AY227=0.6,$BF227=0.8),18,(IF(AND($AY227=0.6,$BF227=1),23,(IF(AND($AY227=0.8,$BF227=0.2),4,(IF(AND($AY227=0.8,$BF227=0.4),9,(IF(AND($AY227=0.8,$BF227=0.6),14,(IF(AND($AY227=0.8,$BF227=0.8),19,(IF(AND($AY227=0.8,$BF227=1),24,(IF(AND($AY227=1,$BF227=0.2),5,(IF(AND($AY227=1,$BF227=0.4),10,(IF(AND($AY227=1,$BF227=0.6),15,(IF(AND($AY227=1,$BF227=0.8),20,(IF(AND($AY227=1,$BF227=1),25,"")))))))))))))))))))))))))))))))))))))))))))))))))))))</f>
        <v>R.RESIDUAL
17</v>
      </c>
      <c r="BE227" s="842" t="s">
        <v>606</v>
      </c>
      <c r="BF227" s="247">
        <f t="shared" ref="BF227" si="1041">+(IF(AND($BB227&gt;0,$BB227&lt;=0.2),0.2,(IF(AND($BB227&gt;0.2,$BB227&lt;=0.4),0.4,(IF(AND($BB227&gt;0.4,$BB227&lt;=0.6),0.6,(IF(AND($BB227&gt;0.6,$BB227&lt;=0.8),0.8,(IF($BB227&gt;0.8,1,""))))))))))</f>
        <v>0.8</v>
      </c>
      <c r="BG227" s="230">
        <f>+VLOOKUP($BD227,Listas!$F$112:$G$136,2,FALSE)</f>
        <v>17</v>
      </c>
      <c r="BH227" s="312">
        <v>1</v>
      </c>
      <c r="BI227" s="231" t="str">
        <f t="shared" ref="BI227" si="1042">IF(ISERROR(IF(V227="R.INHERENTE
5","R. INHERENTE",(IF(BD227="R.RESIDUAL
5","R. RESIDUAL"," ")))),"",(IF(V227="R.INHERENTE
5","R. INHERENTE",(IF(BD227="R.RESIDUAL
5","R. RESIDUAL"," ")))))</f>
        <v xml:space="preserve"> </v>
      </c>
      <c r="BJ227" s="232" t="str">
        <f t="shared" ref="BJ227" si="1043">IF(ISERROR(IF(V227="R.INHERENTE
10","R. INHERENTE",(IF(BD227="R.RESIDUAL
10","R. RESIDUAL"," ")))),"",(IF(V227="R.INHERENTE
10","R. INHERENTE",(IF(BD227="R.RESIDUAL
10","R. RESIDUAL"," ")))))</f>
        <v xml:space="preserve"> </v>
      </c>
      <c r="BK227" s="232" t="str">
        <f t="shared" ref="BK227" si="1044">IF(ISERROR(IF(V227="R.INHERENTE
15","R. INHERENTE",(IF(BD227="R.RESIDUAL
15","R. RESIDUAL"," ")))),"",(IF(V227="R.INHERENTE
15","R. INHERENTE",(IF(BD227="R.RESIDUAL
15","R. RESIDUAL"," ")))))</f>
        <v xml:space="preserve"> </v>
      </c>
      <c r="BL227" s="232" t="str">
        <f t="shared" ref="BL227" si="1045">IF(ISERROR(IF(V227="R.INHERENTE
20","R. INHERENTE",(IF(BD227="R.RESIDUAL
20","R. RESIDUAL"," ")))),"",(IF(V227="R.INHERENTE
20","R. INHERENTE",(IF(BD227="R.RESIDUAL
20","R. RESIDUAL"," ")))))</f>
        <v xml:space="preserve"> </v>
      </c>
      <c r="BM227" s="233" t="str">
        <f t="shared" ref="BM227" si="1046">IF(ISERROR(IF(V227="R.INHERENTE
25","R. INHERENTE",(IF(BD227="R.RESIDUAL
25","R. RESIDUAL"," ")))),"",(IF(V227="R.INHERENTE
25","R. INHERENTE",(IF(BD227="R.RESIDUAL
25","R. RESIDUAL"," ")))))</f>
        <v xml:space="preserve"> </v>
      </c>
      <c r="BN227" s="234"/>
      <c r="BO227" s="845" t="s">
        <v>1186</v>
      </c>
      <c r="BP227" s="854" t="s">
        <v>1187</v>
      </c>
      <c r="BQ227" s="886">
        <v>46023</v>
      </c>
      <c r="BR227" s="886">
        <v>46357</v>
      </c>
      <c r="BS227" s="858" t="s">
        <v>633</v>
      </c>
      <c r="BT227" s="861" t="s">
        <v>610</v>
      </c>
      <c r="BU227" s="309"/>
      <c r="BV227" s="845" t="s">
        <v>1188</v>
      </c>
      <c r="BW227" s="854" t="s">
        <v>1184</v>
      </c>
      <c r="BX227" s="964" t="s">
        <v>1189</v>
      </c>
      <c r="BY227" s="229"/>
      <c r="BZ227" s="815" t="s">
        <v>614</v>
      </c>
      <c r="CA227" s="818" t="s">
        <v>615</v>
      </c>
      <c r="CB227" s="821" t="s">
        <v>616</v>
      </c>
      <c r="CC227" s="818" t="s">
        <v>617</v>
      </c>
      <c r="CD227" s="792"/>
      <c r="CE227" s="792"/>
      <c r="CF227" s="792"/>
      <c r="CG227" s="792"/>
      <c r="CH227" s="792"/>
      <c r="CI227" s="792"/>
      <c r="CJ227" s="792"/>
      <c r="CK227" s="792"/>
      <c r="CL227" s="792"/>
      <c r="CM227" s="792"/>
      <c r="CN227" s="792"/>
      <c r="CO227" s="792"/>
      <c r="CP227" s="792"/>
      <c r="CQ227" s="792"/>
      <c r="CR227" s="792"/>
      <c r="CS227" s="792"/>
      <c r="CT227" s="795" t="s">
        <v>618</v>
      </c>
      <c r="CU227" s="248"/>
      <c r="CV227" s="815" t="s">
        <v>614</v>
      </c>
      <c r="CW227" s="818" t="s">
        <v>615</v>
      </c>
      <c r="CX227" s="821" t="s">
        <v>616</v>
      </c>
      <c r="CY227" s="818" t="s">
        <v>617</v>
      </c>
      <c r="CZ227" s="824"/>
      <c r="DA227" s="825"/>
      <c r="DB227" s="824"/>
      <c r="DC227" s="825"/>
      <c r="DD227" s="789"/>
      <c r="DE227" s="789"/>
      <c r="DF227" s="789"/>
      <c r="DG227" s="792"/>
      <c r="DH227" s="789"/>
      <c r="DI227" s="789"/>
      <c r="DJ227" s="789"/>
      <c r="DK227" s="792"/>
      <c r="DL227" s="789"/>
      <c r="DM227" s="789"/>
      <c r="DN227" s="789"/>
      <c r="DO227" s="792"/>
      <c r="DP227" s="789"/>
      <c r="DQ227" s="789"/>
      <c r="DR227" s="789"/>
      <c r="DS227" s="789"/>
      <c r="DT227" s="795" t="s">
        <v>619</v>
      </c>
      <c r="DU227" s="245"/>
      <c r="DV227" s="798"/>
      <c r="DW227" s="801"/>
      <c r="DX227" s="798"/>
      <c r="DY227" s="804"/>
    </row>
    <row r="228" spans="2:129" ht="48.75" customHeight="1">
      <c r="B228" s="921"/>
      <c r="C228" s="924"/>
      <c r="D228" s="927"/>
      <c r="E228" s="931"/>
      <c r="F228" s="931"/>
      <c r="G228" s="1800"/>
      <c r="H228" s="1800"/>
      <c r="I228" s="1036"/>
      <c r="J228" s="410"/>
      <c r="K228" s="909"/>
      <c r="L228" s="940"/>
      <c r="M228" s="918"/>
      <c r="N228" s="943"/>
      <c r="O228" s="898"/>
      <c r="P228" s="228"/>
      <c r="Q228" s="901"/>
      <c r="R228" s="904"/>
      <c r="S228" s="1039"/>
      <c r="T228" s="1042"/>
      <c r="U228" s="1039"/>
      <c r="V228" s="1045"/>
      <c r="W228" s="228"/>
      <c r="X228" s="433" t="s">
        <v>1190</v>
      </c>
      <c r="Y228" s="415" t="s">
        <v>599</v>
      </c>
      <c r="Z228" s="415"/>
      <c r="AA228" s="807">
        <v>25</v>
      </c>
      <c r="AB228" s="808"/>
      <c r="AC228" s="807"/>
      <c r="AD228" s="808"/>
      <c r="AE228" s="807"/>
      <c r="AF228" s="808"/>
      <c r="AG228" s="807"/>
      <c r="AH228" s="808"/>
      <c r="AI228" s="807">
        <v>15</v>
      </c>
      <c r="AJ228" s="808"/>
      <c r="AK228" s="323">
        <f t="shared" si="1034"/>
        <v>40</v>
      </c>
      <c r="AL228" s="315">
        <v>0.28799999999999998</v>
      </c>
      <c r="AM228" s="316"/>
      <c r="AN228" s="809" t="s">
        <v>563</v>
      </c>
      <c r="AO228" s="810"/>
      <c r="AP228" s="813" t="s">
        <v>600</v>
      </c>
      <c r="AQ228" s="814"/>
      <c r="AR228" s="809" t="s">
        <v>562</v>
      </c>
      <c r="AS228" s="810"/>
      <c r="AT228" s="420" t="s">
        <v>1191</v>
      </c>
      <c r="AU228" s="408" t="s">
        <v>602</v>
      </c>
      <c r="AV228" s="426" t="s">
        <v>1192</v>
      </c>
      <c r="AW228" s="427" t="s">
        <v>1184</v>
      </c>
      <c r="AX228" s="425" t="s">
        <v>1185</v>
      </c>
      <c r="AY228" s="230"/>
      <c r="AZ228" s="879"/>
      <c r="BA228" s="837"/>
      <c r="BB228" s="834"/>
      <c r="BC228" s="837"/>
      <c r="BD228" s="840"/>
      <c r="BE228" s="843"/>
      <c r="BG228" s="490"/>
      <c r="BH228" s="312">
        <v>0.8</v>
      </c>
      <c r="BI228" s="235" t="str">
        <f t="shared" ref="BI228" si="1047">IF(ISERROR(IF(V227="R.INHERENTE
4","R. INHERENTE",(IF(BD227="R.RESIDUAL
4","R. RESIDUAL"," ")))),"",(IF(V227="R.INHERENTE
4","R. INHERENTE",(IF(BD227="R.RESIDUAL
4","R. RESIDUAL"," ")))))</f>
        <v xml:space="preserve"> </v>
      </c>
      <c r="BJ228" s="236" t="str">
        <f t="shared" ref="BJ228" si="1048">IF(ISERROR(IF(V227="R.INHERENTE
9","R. INHERENTE",(IF(BD227="R.RESIDUAL
9","R. RESIDUAL"," ")))),"",(IF(V227="R.INHERENTE
9","R. INHERENTE",(IF(BD227="R.RESIDUAL
9","R. RESIDUAL"," ")))))</f>
        <v xml:space="preserve"> </v>
      </c>
      <c r="BK228" s="237" t="str">
        <f t="shared" ref="BK228" si="1049">IF(ISERROR(IF(V227="R.INHERENTE
14","R. INHERENTE",(IF(BD227="R.RESIDUAL
14","R. RESIDUAL"," ")))),"",(IF(V227="R.INHERENTE
14","R. INHERENTE",(IF(BD227="R.RESIDUAL
14","R. RESIDUAL"," ")))))</f>
        <v xml:space="preserve"> </v>
      </c>
      <c r="BL228" s="237" t="str">
        <f t="shared" ref="BL228" si="1050">IF(ISERROR(IF(V227="R.INHERENTE
19","R. INHERENTE",(IF(BD227="R.RESIDUAL
19","R. RESIDUAL"," ")))),"",(IF(V227="R.INHERENTE
19","R. INHERENTE",(IF(BD227="R.RESIDUAL
19","R. RESIDUAL"," ")))))</f>
        <v>R. INHERENTE</v>
      </c>
      <c r="BM228" s="238" t="str">
        <f t="shared" ref="BM228" si="1051">IF(ISERROR(IF(V227="R.INHERENTE
24","R. INHERENTE",(IF(BD227="R.RESIDUAL
24","R. RESIDUAL"," ")))),"",(IF(V227="R.INHERENTE
24","R. INHERENTE",(IF(BD227="R.RESIDUAL
24","R. RESIDUAL"," ")))))</f>
        <v xml:space="preserve"> </v>
      </c>
      <c r="BN228" s="234"/>
      <c r="BO228" s="895"/>
      <c r="BP228" s="855"/>
      <c r="BQ228" s="887"/>
      <c r="BR228" s="887"/>
      <c r="BS228" s="1033"/>
      <c r="BT228" s="862"/>
      <c r="BU228" s="309"/>
      <c r="BV228" s="895"/>
      <c r="BW228" s="855"/>
      <c r="BX228" s="965"/>
      <c r="BY228" s="229"/>
      <c r="BZ228" s="816"/>
      <c r="CA228" s="819"/>
      <c r="CB228" s="822"/>
      <c r="CC228" s="819"/>
      <c r="CD228" s="793"/>
      <c r="CE228" s="793"/>
      <c r="CF228" s="793"/>
      <c r="CG228" s="793"/>
      <c r="CH228" s="793"/>
      <c r="CI228" s="793"/>
      <c r="CJ228" s="793"/>
      <c r="CK228" s="793"/>
      <c r="CL228" s="793"/>
      <c r="CM228" s="793"/>
      <c r="CN228" s="793"/>
      <c r="CO228" s="793"/>
      <c r="CP228" s="793"/>
      <c r="CQ228" s="793"/>
      <c r="CR228" s="793"/>
      <c r="CS228" s="793"/>
      <c r="CT228" s="796"/>
      <c r="CU228" s="248"/>
      <c r="CV228" s="816"/>
      <c r="CW228" s="819"/>
      <c r="CX228" s="822"/>
      <c r="CY228" s="819"/>
      <c r="CZ228" s="826"/>
      <c r="DA228" s="827"/>
      <c r="DB228" s="826"/>
      <c r="DC228" s="827"/>
      <c r="DD228" s="790"/>
      <c r="DE228" s="790"/>
      <c r="DF228" s="790"/>
      <c r="DG228" s="793"/>
      <c r="DH228" s="790"/>
      <c r="DI228" s="790"/>
      <c r="DJ228" s="790"/>
      <c r="DK228" s="793"/>
      <c r="DL228" s="790"/>
      <c r="DM228" s="790"/>
      <c r="DN228" s="790"/>
      <c r="DO228" s="793"/>
      <c r="DP228" s="790"/>
      <c r="DQ228" s="790"/>
      <c r="DR228" s="790"/>
      <c r="DS228" s="790"/>
      <c r="DT228" s="796"/>
      <c r="DU228" s="245"/>
      <c r="DV228" s="799"/>
      <c r="DW228" s="802"/>
      <c r="DX228" s="799"/>
      <c r="DY228" s="805"/>
    </row>
    <row r="229" spans="2:129" ht="48.75" customHeight="1">
      <c r="B229" s="921"/>
      <c r="C229" s="924"/>
      <c r="D229" s="927"/>
      <c r="E229" s="931"/>
      <c r="F229" s="931"/>
      <c r="G229" s="1800"/>
      <c r="H229" s="1800"/>
      <c r="I229" s="1036"/>
      <c r="J229" s="410"/>
      <c r="K229" s="909"/>
      <c r="L229" s="940"/>
      <c r="M229" s="918"/>
      <c r="N229" s="943"/>
      <c r="O229" s="898"/>
      <c r="P229" s="228"/>
      <c r="Q229" s="901"/>
      <c r="R229" s="904"/>
      <c r="S229" s="1039"/>
      <c r="T229" s="1042"/>
      <c r="U229" s="1039"/>
      <c r="V229" s="1045"/>
      <c r="W229" s="228"/>
      <c r="X229" s="414" t="s">
        <v>1193</v>
      </c>
      <c r="Y229" s="415" t="s">
        <v>599</v>
      </c>
      <c r="Z229" s="415"/>
      <c r="AA229" s="807"/>
      <c r="AB229" s="808"/>
      <c r="AC229" s="807">
        <v>15</v>
      </c>
      <c r="AD229" s="808"/>
      <c r="AE229" s="807"/>
      <c r="AF229" s="808"/>
      <c r="AG229" s="807"/>
      <c r="AH229" s="808"/>
      <c r="AI229" s="807">
        <v>15</v>
      </c>
      <c r="AJ229" s="808"/>
      <c r="AK229" s="323">
        <f t="shared" si="1034"/>
        <v>30</v>
      </c>
      <c r="AL229" s="315">
        <v>0.20200000000000001</v>
      </c>
      <c r="AM229" s="316"/>
      <c r="AN229" s="809" t="s">
        <v>563</v>
      </c>
      <c r="AO229" s="810"/>
      <c r="AP229" s="813" t="s">
        <v>600</v>
      </c>
      <c r="AQ229" s="814"/>
      <c r="AR229" s="809" t="s">
        <v>562</v>
      </c>
      <c r="AS229" s="810"/>
      <c r="AT229" s="420" t="s">
        <v>1194</v>
      </c>
      <c r="AU229" s="408" t="s">
        <v>602</v>
      </c>
      <c r="AV229" s="426" t="s">
        <v>1195</v>
      </c>
      <c r="AW229" s="427" t="s">
        <v>1184</v>
      </c>
      <c r="AX229" s="425" t="s">
        <v>1185</v>
      </c>
      <c r="AY229" s="230"/>
      <c r="AZ229" s="879"/>
      <c r="BA229" s="837"/>
      <c r="BB229" s="834"/>
      <c r="BC229" s="837"/>
      <c r="BD229" s="840"/>
      <c r="BE229" s="843"/>
      <c r="BG229" s="490"/>
      <c r="BH229" s="312">
        <v>0.60000000000000009</v>
      </c>
      <c r="BI229" s="235" t="str">
        <f t="shared" ref="BI229" si="1052">IF(ISERROR(IF(V227="R.INHERENTE
3","R. INHERENTE",(IF(BD227="R.RESIDUAL
3","R. RESIDUAL"," ")))),"",(IF(V227="R.INHERENTE
3","R. INHERENTE",(IF(BD227="R.RESIDUAL
3","R. RESIDUAL"," ")))))</f>
        <v xml:space="preserve"> </v>
      </c>
      <c r="BJ229" s="236" t="str">
        <f t="shared" ref="BJ229" si="1053">IF(ISERROR(IF(V227="R.INHERENTE
8","R. INHERENTE",(IF(BD227="R.RESIDUAL
8","R. RESIDUAL"," ")))),"",(IF(V227="R.INHERENTE
8","R. INHERENTE",(IF(BD227="R.RESIDUAL
8","R. RESIDUAL"," ")))))</f>
        <v xml:space="preserve"> </v>
      </c>
      <c r="BK229" s="236" t="str">
        <f t="shared" ref="BK229" si="1054">IF(ISERROR(IF(V227="R.INHERENTE
13","R. INHERENTE",(IF(BD227="R.RESIDUAL
13","R. RESIDUAL"," ")))),"",(IF(V227="R.INHERENTE
13","R. INHERENTE",(IF(BD227="R.RESIDUAL
13","R. RESIDUAL"," ")))))</f>
        <v xml:space="preserve"> </v>
      </c>
      <c r="BL229" s="237" t="str">
        <f t="shared" ref="BL229" si="1055">IF(ISERROR(IF(V227="R.INHERENTE
18","R. INHERENTE",(IF(BD227="R.RESIDUAL
18","R. RESIDUAL"," ")))),"",(IF(V227="R.INHERENTE
18","R. INHERENTE",(IF(BD227="R.RESIDUAL
18","R. RESIDUAL"," ")))))</f>
        <v xml:space="preserve"> </v>
      </c>
      <c r="BM229" s="238" t="str">
        <f t="shared" ref="BM229" si="1056">IF(ISERROR(IF(V227="R.INHERENTE
23","R. INHERENTE",(IF(BD227="R.RESIDUAL
23","R. RESIDUAL"," ")))),"",(IF(V227="R.INHERENTE
23","R. INHERENTE",(IF(BD227="R.RESIDUAL
23","R. RESIDUAL"," ")))))</f>
        <v xml:space="preserve"> </v>
      </c>
      <c r="BN229" s="234"/>
      <c r="BO229" s="895"/>
      <c r="BP229" s="855"/>
      <c r="BQ229" s="887"/>
      <c r="BR229" s="887"/>
      <c r="BS229" s="1033"/>
      <c r="BT229" s="862"/>
      <c r="BU229" s="309"/>
      <c r="BV229" s="895"/>
      <c r="BW229" s="855"/>
      <c r="BX229" s="965"/>
      <c r="BY229" s="229"/>
      <c r="BZ229" s="816"/>
      <c r="CA229" s="819"/>
      <c r="CB229" s="822"/>
      <c r="CC229" s="819"/>
      <c r="CD229" s="793"/>
      <c r="CE229" s="793"/>
      <c r="CF229" s="793"/>
      <c r="CG229" s="793"/>
      <c r="CH229" s="793"/>
      <c r="CI229" s="793"/>
      <c r="CJ229" s="793"/>
      <c r="CK229" s="793"/>
      <c r="CL229" s="793"/>
      <c r="CM229" s="793"/>
      <c r="CN229" s="793"/>
      <c r="CO229" s="793"/>
      <c r="CP229" s="793"/>
      <c r="CQ229" s="793"/>
      <c r="CR229" s="793"/>
      <c r="CS229" s="793"/>
      <c r="CT229" s="796"/>
      <c r="CU229" s="248"/>
      <c r="CV229" s="816"/>
      <c r="CW229" s="819"/>
      <c r="CX229" s="822"/>
      <c r="CY229" s="819"/>
      <c r="CZ229" s="826"/>
      <c r="DA229" s="827"/>
      <c r="DB229" s="826"/>
      <c r="DC229" s="827"/>
      <c r="DD229" s="790"/>
      <c r="DE229" s="790"/>
      <c r="DF229" s="790"/>
      <c r="DG229" s="793"/>
      <c r="DH229" s="790"/>
      <c r="DI229" s="790"/>
      <c r="DJ229" s="790"/>
      <c r="DK229" s="793"/>
      <c r="DL229" s="790"/>
      <c r="DM229" s="790"/>
      <c r="DN229" s="790"/>
      <c r="DO229" s="793"/>
      <c r="DP229" s="790"/>
      <c r="DQ229" s="790"/>
      <c r="DR229" s="790"/>
      <c r="DS229" s="790"/>
      <c r="DT229" s="796"/>
      <c r="DU229" s="245"/>
      <c r="DV229" s="799"/>
      <c r="DW229" s="802"/>
      <c r="DX229" s="799"/>
      <c r="DY229" s="805"/>
    </row>
    <row r="230" spans="2:129" ht="48.75" customHeight="1">
      <c r="B230" s="921"/>
      <c r="C230" s="924"/>
      <c r="D230" s="927"/>
      <c r="E230" s="931"/>
      <c r="F230" s="931"/>
      <c r="G230" s="1800"/>
      <c r="H230" s="1800"/>
      <c r="I230" s="1036"/>
      <c r="J230" s="410"/>
      <c r="K230" s="909"/>
      <c r="L230" s="940"/>
      <c r="M230" s="918"/>
      <c r="N230" s="943"/>
      <c r="O230" s="898"/>
      <c r="P230" s="228"/>
      <c r="Q230" s="901"/>
      <c r="R230" s="904"/>
      <c r="S230" s="1039"/>
      <c r="T230" s="1042"/>
      <c r="U230" s="1039"/>
      <c r="V230" s="1045"/>
      <c r="W230" s="228"/>
      <c r="X230" s="416"/>
      <c r="Y230" s="415"/>
      <c r="Z230" s="415"/>
      <c r="AA230" s="807"/>
      <c r="AB230" s="808"/>
      <c r="AC230" s="807"/>
      <c r="AD230" s="808"/>
      <c r="AE230" s="807"/>
      <c r="AF230" s="808"/>
      <c r="AG230" s="807"/>
      <c r="AH230" s="808"/>
      <c r="AI230" s="807"/>
      <c r="AJ230" s="808"/>
      <c r="AK230" s="323">
        <f t="shared" si="1034"/>
        <v>0</v>
      </c>
      <c r="AL230" s="315"/>
      <c r="AM230" s="316">
        <v>0.8</v>
      </c>
      <c r="AN230" s="809"/>
      <c r="AO230" s="810"/>
      <c r="AP230" s="813"/>
      <c r="AQ230" s="814"/>
      <c r="AR230" s="809"/>
      <c r="AS230" s="810"/>
      <c r="AT230" s="420"/>
      <c r="AU230" s="408"/>
      <c r="AV230" s="426"/>
      <c r="AW230" s="427"/>
      <c r="AX230" s="428"/>
      <c r="AY230" s="230"/>
      <c r="AZ230" s="879"/>
      <c r="BA230" s="837"/>
      <c r="BB230" s="834"/>
      <c r="BC230" s="837"/>
      <c r="BD230" s="840"/>
      <c r="BE230" s="843"/>
      <c r="BG230" s="490"/>
      <c r="BH230" s="312">
        <v>0.4</v>
      </c>
      <c r="BI230" s="239" t="str">
        <f t="shared" ref="BI230" si="1057">IF(ISERROR(IF(V227="R.INHERENTE
2","R. INHERENTE",(IF(BD227="R.RESIDUAL
2","R. RESIDUAL"," ")))),"",(IF(V227="R.INHERENTE
2","R. INHERENTE",(IF(BD227="R.RESIDUAL
2","R. RESIDUAL"," ")))))</f>
        <v xml:space="preserve"> </v>
      </c>
      <c r="BJ230" s="236" t="str">
        <f t="shared" ref="BJ230" si="1058">IF(ISERROR(IF(V227="R.INHERENTE
7","R. INHERENTE",(IF(BD227="R.RESIDUAL
7","R. RESIDUAL"," ")))),"",(IF(V227="R.INHERENTE
7","R. INHERENTE",(IF(BD227="R.RESIDUAL
7","R. RESIDUAL"," ")))))</f>
        <v xml:space="preserve"> </v>
      </c>
      <c r="BK230" s="236" t="str">
        <f t="shared" ref="BK230" si="1059">IF(ISERROR(IF(V227="R.INHERENTE
12","R. INHERENTE",(IF(BD227="R.RESIDUAL
12","R. RESIDUAL"," ")))),"",(IF(V227="R.INHERENTE
12","R. INHERENTE",(IF(BD227="R.RESIDUAL
12","R. RESIDUAL"," ")))))</f>
        <v xml:space="preserve"> </v>
      </c>
      <c r="BL230" s="237" t="str">
        <f t="shared" ref="BL230" si="1060">IF(ISERROR(IF(V227="R.INHERENTE
17","R. INHERENTE",(IF(BD227="R.RESIDUAL
17","R. RESIDUAL"," ")))),"",(IF(V227="R.INHERENTE
17","R. INHERENTE",(IF(BD227="R.RESIDUAL
17","R. RESIDUAL"," ")))))</f>
        <v>R. RESIDUAL</v>
      </c>
      <c r="BM230" s="238" t="str">
        <f t="shared" ref="BM230" si="1061">IF(ISERROR(IF(V227="R.INHERENTE
22","R. INHERENTE",(IF(BD227="R.RESIDUAL
22","R. RESIDUAL"," ")))),"",(IF(V227="R.INHERENTE
22","R. INHERENTE",(IF(BD227="R.RESIDUAL
22","R. RESIDUAL"," ")))))</f>
        <v xml:space="preserve"> </v>
      </c>
      <c r="BN230" s="234"/>
      <c r="BO230" s="895"/>
      <c r="BP230" s="855"/>
      <c r="BQ230" s="887"/>
      <c r="BR230" s="887"/>
      <c r="BS230" s="1033"/>
      <c r="BT230" s="862"/>
      <c r="BU230" s="309"/>
      <c r="BV230" s="895"/>
      <c r="BW230" s="855"/>
      <c r="BX230" s="965"/>
      <c r="BY230" s="229"/>
      <c r="BZ230" s="816"/>
      <c r="CA230" s="819"/>
      <c r="CB230" s="822"/>
      <c r="CC230" s="819"/>
      <c r="CD230" s="793"/>
      <c r="CE230" s="793"/>
      <c r="CF230" s="793"/>
      <c r="CG230" s="793"/>
      <c r="CH230" s="793"/>
      <c r="CI230" s="793"/>
      <c r="CJ230" s="793"/>
      <c r="CK230" s="793"/>
      <c r="CL230" s="793"/>
      <c r="CM230" s="793"/>
      <c r="CN230" s="793"/>
      <c r="CO230" s="793"/>
      <c r="CP230" s="793"/>
      <c r="CQ230" s="793"/>
      <c r="CR230" s="793"/>
      <c r="CS230" s="793"/>
      <c r="CT230" s="796"/>
      <c r="CU230" s="248"/>
      <c r="CV230" s="816"/>
      <c r="CW230" s="819"/>
      <c r="CX230" s="822"/>
      <c r="CY230" s="819"/>
      <c r="CZ230" s="826"/>
      <c r="DA230" s="827"/>
      <c r="DB230" s="826"/>
      <c r="DC230" s="827"/>
      <c r="DD230" s="790"/>
      <c r="DE230" s="790"/>
      <c r="DF230" s="790"/>
      <c r="DG230" s="793"/>
      <c r="DH230" s="790"/>
      <c r="DI230" s="790"/>
      <c r="DJ230" s="790"/>
      <c r="DK230" s="793"/>
      <c r="DL230" s="790"/>
      <c r="DM230" s="790"/>
      <c r="DN230" s="790"/>
      <c r="DO230" s="793"/>
      <c r="DP230" s="790"/>
      <c r="DQ230" s="790"/>
      <c r="DR230" s="790"/>
      <c r="DS230" s="790"/>
      <c r="DT230" s="796"/>
      <c r="DU230" s="245"/>
      <c r="DV230" s="799"/>
      <c r="DW230" s="802"/>
      <c r="DX230" s="799"/>
      <c r="DY230" s="805"/>
    </row>
    <row r="231" spans="2:129" ht="48.75" customHeight="1">
      <c r="B231" s="922"/>
      <c r="C231" s="925"/>
      <c r="D231" s="928"/>
      <c r="E231" s="932"/>
      <c r="F231" s="932"/>
      <c r="G231" s="1805"/>
      <c r="H231" s="1805"/>
      <c r="I231" s="1037"/>
      <c r="J231" s="411"/>
      <c r="K231" s="910"/>
      <c r="L231" s="941"/>
      <c r="M231" s="919"/>
      <c r="N231" s="944"/>
      <c r="O231" s="899"/>
      <c r="P231" s="228"/>
      <c r="Q231" s="902"/>
      <c r="R231" s="905"/>
      <c r="S231" s="1040"/>
      <c r="T231" s="1043"/>
      <c r="U231" s="1040"/>
      <c r="V231" s="1046"/>
      <c r="W231" s="228"/>
      <c r="X231" s="417"/>
      <c r="Y231" s="418"/>
      <c r="Z231" s="418"/>
      <c r="AA231" s="848"/>
      <c r="AB231" s="849"/>
      <c r="AC231" s="848"/>
      <c r="AD231" s="849"/>
      <c r="AE231" s="848"/>
      <c r="AF231" s="849"/>
      <c r="AG231" s="848"/>
      <c r="AH231" s="849"/>
      <c r="AI231" s="848"/>
      <c r="AJ231" s="849"/>
      <c r="AK231" s="324">
        <f t="shared" si="1034"/>
        <v>0</v>
      </c>
      <c r="AL231" s="317"/>
      <c r="AM231" s="318"/>
      <c r="AN231" s="850"/>
      <c r="AO231" s="851"/>
      <c r="AP231" s="852"/>
      <c r="AQ231" s="853"/>
      <c r="AR231" s="850"/>
      <c r="AS231" s="851"/>
      <c r="AT231" s="421"/>
      <c r="AU231" s="422"/>
      <c r="AV231" s="429"/>
      <c r="AW231" s="430"/>
      <c r="AX231" s="431"/>
      <c r="AY231" s="230"/>
      <c r="AZ231" s="880"/>
      <c r="BA231" s="838"/>
      <c r="BB231" s="835"/>
      <c r="BC231" s="838"/>
      <c r="BD231" s="841"/>
      <c r="BE231" s="844"/>
      <c r="BG231" s="490"/>
      <c r="BH231" s="313">
        <v>0.2</v>
      </c>
      <c r="BI231" s="240" t="str">
        <f t="shared" ref="BI231" si="1062">IF(ISERROR(IF(V227="R.INHERENTE
1","R. INHERENTE",(IF(BD227="R.RESIDUAL
1","R. RESIDUAL"," ")))),"",(IF(V227="R.INHERENTE
1","R. INHERENTE",(IF(BD227="R.RESIDUAL
1","R. RESIDUAL"," ")))))</f>
        <v xml:space="preserve"> </v>
      </c>
      <c r="BJ231" s="241" t="str">
        <f t="shared" ref="BJ231" si="1063">IF(ISERROR(IF(V227="R.INHERENTE
6","R. INHERENTE",(IF(BD227="R.RESIDUAL
6","R. RESIDUAL"," ")))),"",(IF(V227="R.INHERENTE
6","R. INHERENTE",(IF(BD227="R.RESIDUAL
6","R. RESIDUAL"," ")))))</f>
        <v xml:space="preserve"> </v>
      </c>
      <c r="BK231" s="242" t="str">
        <f t="shared" ref="BK231" si="1064">IF(ISERROR(IF(V227="R.INHERENTE
11","R. INHERENTE",(IF(BD227="R.RESIDUAL
11","R. RESIDUAL"," ")))),"",(IF(V227="R.INHERENTE
11","R. INHERENTE",(IF(BD227="R.RESIDUAL
11","R. RESIDUAL"," ")))))</f>
        <v xml:space="preserve"> </v>
      </c>
      <c r="BL231" s="243" t="str">
        <f t="shared" ref="BL231" si="1065">IF(ISERROR(IF(V227="R.INHERENTE
16","R. INHERENTE",(IF(BD227="R.RESIDUAL
16","R. RESIDUAL"," ")))),"",(IF(V227="R.INHERENTE
16","R. INHERENTE",(IF(BD227="R.RESIDUAL
16","R. RESIDUAL"," ")))))</f>
        <v xml:space="preserve"> </v>
      </c>
      <c r="BM231" s="244" t="str">
        <f t="shared" ref="BM231" si="1066">IF(ISERROR(IF(V227="R.INHERENTE
21","R. INHERENTE",(IF(BD227="R.RESIDUAL
21","R. RESIDUAL"," ")))),"",(IF(V227="R.INHERENTE
21","R. INHERENTE",(IF(BD227="R.RESIDUAL
21","R. RESIDUAL"," ")))))</f>
        <v xml:space="preserve"> </v>
      </c>
      <c r="BN231" s="234"/>
      <c r="BO231" s="896"/>
      <c r="BP231" s="856"/>
      <c r="BQ231" s="888"/>
      <c r="BR231" s="888"/>
      <c r="BS231" s="1034"/>
      <c r="BT231" s="863"/>
      <c r="BU231" s="309"/>
      <c r="BV231" s="896"/>
      <c r="BW231" s="856"/>
      <c r="BX231" s="966"/>
      <c r="BY231" s="229"/>
      <c r="BZ231" s="817"/>
      <c r="CA231" s="820"/>
      <c r="CB231" s="823"/>
      <c r="CC231" s="820"/>
      <c r="CD231" s="794"/>
      <c r="CE231" s="794"/>
      <c r="CF231" s="794"/>
      <c r="CG231" s="794"/>
      <c r="CH231" s="794"/>
      <c r="CI231" s="794"/>
      <c r="CJ231" s="794"/>
      <c r="CK231" s="794"/>
      <c r="CL231" s="794"/>
      <c r="CM231" s="794"/>
      <c r="CN231" s="794"/>
      <c r="CO231" s="794"/>
      <c r="CP231" s="794"/>
      <c r="CQ231" s="794"/>
      <c r="CR231" s="794"/>
      <c r="CS231" s="794"/>
      <c r="CT231" s="797"/>
      <c r="CU231" s="248"/>
      <c r="CV231" s="817"/>
      <c r="CW231" s="820"/>
      <c r="CX231" s="823"/>
      <c r="CY231" s="820"/>
      <c r="CZ231" s="828"/>
      <c r="DA231" s="829"/>
      <c r="DB231" s="828"/>
      <c r="DC231" s="829"/>
      <c r="DD231" s="791"/>
      <c r="DE231" s="791"/>
      <c r="DF231" s="791"/>
      <c r="DG231" s="794"/>
      <c r="DH231" s="791"/>
      <c r="DI231" s="791"/>
      <c r="DJ231" s="791"/>
      <c r="DK231" s="794"/>
      <c r="DL231" s="791"/>
      <c r="DM231" s="791"/>
      <c r="DN231" s="791"/>
      <c r="DO231" s="794"/>
      <c r="DP231" s="791"/>
      <c r="DQ231" s="791"/>
      <c r="DR231" s="791"/>
      <c r="DS231" s="791"/>
      <c r="DT231" s="797"/>
      <c r="DU231" s="245"/>
      <c r="DV231" s="800"/>
      <c r="DW231" s="803"/>
      <c r="DX231" s="800"/>
      <c r="DY231" s="806"/>
    </row>
    <row r="232" spans="2:129" ht="18" customHeight="1">
      <c r="BI232" s="321">
        <v>0.2</v>
      </c>
      <c r="BJ232" s="322">
        <v>0.4</v>
      </c>
      <c r="BK232" s="322">
        <v>0.60000000000000009</v>
      </c>
      <c r="BL232" s="322">
        <v>0.8</v>
      </c>
      <c r="BM232" s="322">
        <v>1</v>
      </c>
    </row>
    <row r="233" spans="2:129" ht="48.75" customHeight="1">
      <c r="B233" s="920" t="s">
        <v>1071</v>
      </c>
      <c r="C233" s="923">
        <v>37</v>
      </c>
      <c r="D233" s="926" t="s">
        <v>1175</v>
      </c>
      <c r="E233" s="929" t="s">
        <v>1176</v>
      </c>
      <c r="F233" s="930" t="s">
        <v>824</v>
      </c>
      <c r="G233" s="907" t="s">
        <v>1163</v>
      </c>
      <c r="H233" s="948" t="s">
        <v>1112</v>
      </c>
      <c r="I233" s="949" t="s">
        <v>1196</v>
      </c>
      <c r="J233" s="409" t="s">
        <v>1197</v>
      </c>
      <c r="K233" s="908" t="s">
        <v>1198</v>
      </c>
      <c r="L233" s="950" t="str">
        <f>IF(H233="","",(CONCATENATE("Posibilidad de afectación ",H233," ",I233," ",J233," ",J234," ",J235," ",J236," ",J237)))</f>
        <v xml:space="preserve">Posibilidad de afectación en la salud del usuario  atendido inicialmente en el servicio de urgencias,  debido a la no adherencia del procedimiento de triage, de los colaboradores con perfil de médico o enfermeria para clasificación de triage 2.     </v>
      </c>
      <c r="M233" s="917" t="s">
        <v>1199</v>
      </c>
      <c r="N233" s="951" t="s">
        <v>594</v>
      </c>
      <c r="O233" s="864" t="s">
        <v>1079</v>
      </c>
      <c r="P233" s="228"/>
      <c r="Q233" s="865" t="s">
        <v>630</v>
      </c>
      <c r="R233" s="866">
        <f>IF(ISERROR(VLOOKUP($Q233,Listas!$E$20:$F$24,2,FALSE)),"",(VLOOKUP($Q233,Listas!$E$20:$F$24,2,FALSE)))</f>
        <v>1</v>
      </c>
      <c r="S233" s="867" t="str">
        <f>IF(ISERROR(VLOOKUP($R233,Listas!$E$3:$F$7,2,FALSE)),"",(VLOOKUP($R233,Listas!$E$3:$F$7,2,FALSE)))</f>
        <v xml:space="preserve">MUY ALTA </v>
      </c>
      <c r="T233" s="868" t="s">
        <v>597</v>
      </c>
      <c r="U233" s="867">
        <f>IF(ISERROR(VLOOKUP($T233,Listas!$E$28:$F$35,2,FALSE)),"",(VLOOKUP($T233,Listas!$E$28:$F$35,2,FALSE)))</f>
        <v>1</v>
      </c>
      <c r="V233" s="869" t="str">
        <f t="shared" ref="V233" si="1067">IF(R233="","",(CONCATENATE("R.INHERENTE
",(IF(AND($R233=0.2,$U233=0.2),1,(IF(AND($R233=0.2,$U233=0.4),6,(IF(AND($R233=0.2,$U233=0.6),11,(IF(AND($R233=0.2,$U233=0.8),16,(IF(AND($R233=0.2,$U233=1),21,(IF(AND($R233=0.4,$U233=0.2),2,(IF(AND($R233=0.4,$U233=0.4),7,(IF(AND($R233=0.4,$U233=0.6),12,(IF(AND($R233=0.4,$U233=0.8),17,(IF(AND($R233=0.4,$U233=1),22,(IF(AND($R233=0.6,$U233=0.2),3,(IF(AND($R233=0.6,$U233=0.4),8,(IF(AND($R233=0.6,$U233=0.6),13,(IF(AND($R233=0.6,$U233=0.8),18,(IF(AND($R233=0.6,$U233=1),23,(IF(AND($R233=0.8,$U233=0.2),4,(IF(AND($R233=0.8,$U233=0.4),9,(IF(AND($R233=0.8,$U233=0.6),14,(IF(AND($R233=0.8,$U233=0.8),19,(IF(AND($R233=0.8,$U233=1),24,(IF(AND($R233=1,$U233=0.2),5,(IF(AND($R233=1,$U233=0.4),10,(IF(AND($R233=1,$U233=0.6),15,(IF(AND($R233=1,$U233=0.8),20,(IF(AND($R233=1,$U233=1),25,"")))))))))))))))))))))))))))))))))))))))))))))))))))))</f>
        <v>R.INHERENTE
25</v>
      </c>
      <c r="W233" s="228">
        <f>+VLOOKUP($V233,Listas!$D$112:$E$136,2,FALSE)</f>
        <v>25</v>
      </c>
      <c r="X233" s="432" t="s">
        <v>1200</v>
      </c>
      <c r="Y233" s="413" t="s">
        <v>599</v>
      </c>
      <c r="Z233" s="413"/>
      <c r="AA233" s="870">
        <v>25</v>
      </c>
      <c r="AB233" s="871"/>
      <c r="AC233" s="870"/>
      <c r="AD233" s="871"/>
      <c r="AE233" s="870"/>
      <c r="AF233" s="871"/>
      <c r="AG233" s="870"/>
      <c r="AH233" s="871"/>
      <c r="AI233" s="870">
        <v>15</v>
      </c>
      <c r="AJ233" s="871"/>
      <c r="AK233" s="340">
        <f t="shared" ref="AK233:AK237" si="1068">AA233+AC233+AE233+AG233+AI233</f>
        <v>40</v>
      </c>
      <c r="AL233" s="319">
        <v>0.6</v>
      </c>
      <c r="AM233" s="320"/>
      <c r="AN233" s="906" t="s">
        <v>562</v>
      </c>
      <c r="AO233" s="906"/>
      <c r="AP233" s="907" t="s">
        <v>600</v>
      </c>
      <c r="AQ233" s="907"/>
      <c r="AR233" s="906" t="s">
        <v>562</v>
      </c>
      <c r="AS233" s="906"/>
      <c r="AT233" s="419" t="s">
        <v>1201</v>
      </c>
      <c r="AU233" s="407" t="s">
        <v>561</v>
      </c>
      <c r="AV233" s="423" t="s">
        <v>1202</v>
      </c>
      <c r="AW233" s="424" t="s">
        <v>1203</v>
      </c>
      <c r="AX233" s="425" t="s">
        <v>1204</v>
      </c>
      <c r="AY233" s="247">
        <f t="shared" ref="AY233" si="1069">+(IF(AND($AZ233&gt;0,$AZ233&lt;=0.2),0.2,(IF(AND($AZ233&gt;0.2,$AZ233&lt;=0.4),0.4,(IF(AND($AZ233&gt;0.4,$AZ233&lt;=0.6),0.6,(IF(AND($AZ233&gt;0.6,$AZ233&lt;=0.8),0.8,(IF($AZ233&gt;0.8,1,""))))))))))</f>
        <v>0.6</v>
      </c>
      <c r="AZ233" s="878">
        <f t="shared" ref="AZ233" si="1070">+MIN(AL233:AL237)</f>
        <v>0.42</v>
      </c>
      <c r="BA233" s="836" t="str">
        <f t="shared" ref="BA233" si="1071">+(IF($AY233=0.2,"MUY BAJA",(IF($AY233=0.4,"BAJA",(IF($AY233=0.6,"MEDIA",(IF($AY233=0.8,"ALTA",(IF($AY233=1,"MUY ALTA",""))))))))))</f>
        <v>MEDIA</v>
      </c>
      <c r="BB233" s="833">
        <f t="shared" ref="BB233" si="1072">+MIN(AM233:AM237)</f>
        <v>1</v>
      </c>
      <c r="BC233" s="836" t="str">
        <f t="shared" ref="BC233" si="1073">+(IF($BF233=0.2,"MUY BAJA",(IF($BF233=0.4,"BAJA",(IF($BF233=0.6,"MEDIA",(IF($BF233=0.8,"ALTA",(IF($BF233=1,"MUY ALTA",""))))))))))</f>
        <v>MUY ALTA</v>
      </c>
      <c r="BD233" s="839" t="str">
        <f t="shared" ref="BD233" si="1074">IF($AY233="","",(CONCATENATE("R.RESIDUAL
",(IF(AND($AY233=0.2,$BF233=0.2),1,(IF(AND($AY233=0.2,$BF233=0.4),6,(IF(AND($AY233=0.2,$BF233=0.6),11,(IF(AND($AY233=0.2,$BF233=0.8),16,(IF(AND($AY233=0.2,$BF233=1),21,(IF(AND($AY233=0.4,$BF233=0.2),2,(IF(AND($AY233=0.4,$BF233=0.4),7,(IF(AND($AY233=0.4,$BF233=0.6),12,(IF(AND($AY233=0.4,$BF233=0.8),17,(IF(AND($AY233=0.4,$BF233=1),22,(IF(AND($AY233=0.6,$BF233=0.2),3,(IF(AND($AY233=0.6,$BF233=0.4),8,(IF(AND($AY233=0.6,$BF233=0.6),13,(IF(AND($AY233=0.6,$BF233=0.8),18,(IF(AND($AY233=0.6,$BF233=1),23,(IF(AND($AY233=0.8,$BF233=0.2),4,(IF(AND($AY233=0.8,$BF233=0.4),9,(IF(AND($AY233=0.8,$BF233=0.6),14,(IF(AND($AY233=0.8,$BF233=0.8),19,(IF(AND($AY233=0.8,$BF233=1),24,(IF(AND($AY233=1,$BF233=0.2),5,(IF(AND($AY233=1,$BF233=0.4),10,(IF(AND($AY233=1,$BF233=0.6),15,(IF(AND($AY233=1,$BF233=0.8),20,(IF(AND($AY233=1,$BF233=1),25,"")))))))))))))))))))))))))))))))))))))))))))))))))))))</f>
        <v>R.RESIDUAL
23</v>
      </c>
      <c r="BE233" s="842" t="s">
        <v>606</v>
      </c>
      <c r="BF233" s="247">
        <f t="shared" ref="BF233" si="1075">+(IF(AND($BB233&gt;0,$BB233&lt;=0.2),0.2,(IF(AND($BB233&gt;0.2,$BB233&lt;=0.4),0.4,(IF(AND($BB233&gt;0.4,$BB233&lt;=0.6),0.6,(IF(AND($BB233&gt;0.6,$BB233&lt;=0.8),0.8,(IF($BB233&gt;0.8,1,""))))))))))</f>
        <v>1</v>
      </c>
      <c r="BG233" s="230">
        <f>+VLOOKUP($BD233,Listas!$F$112:$G$136,2,FALSE)</f>
        <v>23</v>
      </c>
      <c r="BH233" s="312">
        <v>1</v>
      </c>
      <c r="BI233" s="231" t="str">
        <f t="shared" ref="BI233" si="1076">IF(ISERROR(IF(V233="R.INHERENTE
5","R. INHERENTE",(IF(BD233="R.RESIDUAL
5","R. RESIDUAL"," ")))),"",(IF(V233="R.INHERENTE
5","R. INHERENTE",(IF(BD233="R.RESIDUAL
5","R. RESIDUAL"," ")))))</f>
        <v xml:space="preserve"> </v>
      </c>
      <c r="BJ233" s="232" t="str">
        <f t="shared" ref="BJ233" si="1077">IF(ISERROR(IF(V233="R.INHERENTE
10","R. INHERENTE",(IF(BD233="R.RESIDUAL
10","R. RESIDUAL"," ")))),"",(IF(V233="R.INHERENTE
10","R. INHERENTE",(IF(BD233="R.RESIDUAL
10","R. RESIDUAL"," ")))))</f>
        <v xml:space="preserve"> </v>
      </c>
      <c r="BK233" s="232" t="str">
        <f t="shared" ref="BK233" si="1078">IF(ISERROR(IF(V233="R.INHERENTE
15","R. INHERENTE",(IF(BD233="R.RESIDUAL
15","R. RESIDUAL"," ")))),"",(IF(V233="R.INHERENTE
15","R. INHERENTE",(IF(BD233="R.RESIDUAL
15","R. RESIDUAL"," ")))))</f>
        <v xml:space="preserve"> </v>
      </c>
      <c r="BL233" s="232" t="str">
        <f t="shared" ref="BL233" si="1079">IF(ISERROR(IF(V233="R.INHERENTE
20","R. INHERENTE",(IF(BD233="R.RESIDUAL
20","R. RESIDUAL"," ")))),"",(IF(V233="R.INHERENTE
20","R. INHERENTE",(IF(BD233="R.RESIDUAL
20","R. RESIDUAL"," ")))))</f>
        <v xml:space="preserve"> </v>
      </c>
      <c r="BM233" s="233" t="str">
        <f t="shared" ref="BM233" si="1080">IF(ISERROR(IF(V233="R.INHERENTE
25","R. INHERENTE",(IF(BD233="R.RESIDUAL
25","R. RESIDUAL"," ")))),"",(IF(V233="R.INHERENTE
25","R. INHERENTE",(IF(BD233="R.RESIDUAL
25","R. RESIDUAL"," ")))))</f>
        <v>R. INHERENTE</v>
      </c>
      <c r="BN233" s="234"/>
      <c r="BO233" s="845" t="s">
        <v>1205</v>
      </c>
      <c r="BP233" s="854" t="s">
        <v>1184</v>
      </c>
      <c r="BQ233" s="886">
        <v>46023</v>
      </c>
      <c r="BR233" s="886">
        <v>46357</v>
      </c>
      <c r="BS233" s="858" t="s">
        <v>986</v>
      </c>
      <c r="BT233" s="861" t="s">
        <v>610</v>
      </c>
      <c r="BU233" s="309"/>
      <c r="BV233" s="958" t="s">
        <v>1188</v>
      </c>
      <c r="BW233" s="854" t="s">
        <v>1184</v>
      </c>
      <c r="BX233" s="964" t="s">
        <v>1189</v>
      </c>
      <c r="BY233" s="229"/>
      <c r="BZ233" s="815" t="s">
        <v>614</v>
      </c>
      <c r="CA233" s="818" t="s">
        <v>615</v>
      </c>
      <c r="CB233" s="821" t="s">
        <v>616</v>
      </c>
      <c r="CC233" s="818" t="s">
        <v>617</v>
      </c>
      <c r="CD233" s="792"/>
      <c r="CE233" s="792"/>
      <c r="CF233" s="792"/>
      <c r="CG233" s="792"/>
      <c r="CH233" s="792"/>
      <c r="CI233" s="792"/>
      <c r="CJ233" s="792"/>
      <c r="CK233" s="792"/>
      <c r="CL233" s="792"/>
      <c r="CM233" s="792"/>
      <c r="CN233" s="792"/>
      <c r="CO233" s="792"/>
      <c r="CP233" s="792"/>
      <c r="CQ233" s="792"/>
      <c r="CR233" s="792"/>
      <c r="CS233" s="792"/>
      <c r="CT233" s="795" t="s">
        <v>618</v>
      </c>
      <c r="CU233" s="248"/>
      <c r="CV233" s="815" t="s">
        <v>614</v>
      </c>
      <c r="CW233" s="818" t="s">
        <v>615</v>
      </c>
      <c r="CX233" s="821" t="s">
        <v>616</v>
      </c>
      <c r="CY233" s="818" t="s">
        <v>617</v>
      </c>
      <c r="CZ233" s="824"/>
      <c r="DA233" s="825"/>
      <c r="DB233" s="824"/>
      <c r="DC233" s="825"/>
      <c r="DD233" s="789"/>
      <c r="DE233" s="789"/>
      <c r="DF233" s="789"/>
      <c r="DG233" s="792"/>
      <c r="DH233" s="789"/>
      <c r="DI233" s="789"/>
      <c r="DJ233" s="789"/>
      <c r="DK233" s="792"/>
      <c r="DL233" s="789"/>
      <c r="DM233" s="789"/>
      <c r="DN233" s="789"/>
      <c r="DO233" s="792"/>
      <c r="DP233" s="789"/>
      <c r="DQ233" s="789"/>
      <c r="DR233" s="789"/>
      <c r="DS233" s="789"/>
      <c r="DT233" s="795" t="s">
        <v>619</v>
      </c>
      <c r="DU233" s="245"/>
      <c r="DV233" s="798"/>
      <c r="DW233" s="801"/>
      <c r="DX233" s="798"/>
      <c r="DY233" s="804"/>
    </row>
    <row r="234" spans="2:129" ht="48.75" customHeight="1">
      <c r="B234" s="921"/>
      <c r="C234" s="924"/>
      <c r="D234" s="927"/>
      <c r="E234" s="1800"/>
      <c r="F234" s="931"/>
      <c r="G234" s="1800"/>
      <c r="H234" s="1800"/>
      <c r="I234" s="1800"/>
      <c r="J234" s="410"/>
      <c r="K234" s="909"/>
      <c r="L234" s="1801"/>
      <c r="M234" s="918"/>
      <c r="N234" s="1800"/>
      <c r="O234" s="1802"/>
      <c r="P234" s="228"/>
      <c r="Q234" s="1803"/>
      <c r="R234" s="1800"/>
      <c r="S234" s="1800"/>
      <c r="T234" s="1800"/>
      <c r="U234" s="1800"/>
      <c r="V234" s="1802"/>
      <c r="W234" s="228"/>
      <c r="X234" s="433" t="s">
        <v>1206</v>
      </c>
      <c r="Y234" s="415" t="s">
        <v>599</v>
      </c>
      <c r="Z234" s="415"/>
      <c r="AA234" s="807"/>
      <c r="AB234" s="808"/>
      <c r="AC234" s="807">
        <v>15</v>
      </c>
      <c r="AD234" s="808"/>
      <c r="AE234" s="807"/>
      <c r="AF234" s="808"/>
      <c r="AG234" s="807"/>
      <c r="AH234" s="808"/>
      <c r="AI234" s="807">
        <v>15</v>
      </c>
      <c r="AJ234" s="808"/>
      <c r="AK234" s="323">
        <f t="shared" si="1068"/>
        <v>30</v>
      </c>
      <c r="AL234" s="315">
        <v>0.42</v>
      </c>
      <c r="AM234" s="316"/>
      <c r="AN234" s="809" t="s">
        <v>563</v>
      </c>
      <c r="AO234" s="810"/>
      <c r="AP234" s="813" t="s">
        <v>600</v>
      </c>
      <c r="AQ234" s="814"/>
      <c r="AR234" s="809" t="s">
        <v>562</v>
      </c>
      <c r="AS234" s="810"/>
      <c r="AT234" s="420" t="s">
        <v>1207</v>
      </c>
      <c r="AU234" s="408" t="s">
        <v>602</v>
      </c>
      <c r="AV234" s="426" t="s">
        <v>1208</v>
      </c>
      <c r="AW234" s="427" t="s">
        <v>1203</v>
      </c>
      <c r="AX234" s="425" t="s">
        <v>1204</v>
      </c>
      <c r="AY234" s="230"/>
      <c r="AZ234" s="879"/>
      <c r="BA234" s="837"/>
      <c r="BB234" s="834"/>
      <c r="BC234" s="837"/>
      <c r="BD234" s="840"/>
      <c r="BE234" s="843"/>
      <c r="BG234" s="490"/>
      <c r="BH234" s="312">
        <v>0.8</v>
      </c>
      <c r="BI234" s="235" t="str">
        <f t="shared" ref="BI234" si="1081">IF(ISERROR(IF(V233="R.INHERENTE
4","R. INHERENTE",(IF(BD233="R.RESIDUAL
4","R. RESIDUAL"," ")))),"",(IF(V233="R.INHERENTE
4","R. INHERENTE",(IF(BD233="R.RESIDUAL
4","R. RESIDUAL"," ")))))</f>
        <v xml:space="preserve"> </v>
      </c>
      <c r="BJ234" s="236" t="str">
        <f t="shared" ref="BJ234" si="1082">IF(ISERROR(IF(V233="R.INHERENTE
9","R. INHERENTE",(IF(BD233="R.RESIDUAL
9","R. RESIDUAL"," ")))),"",(IF(V233="R.INHERENTE
9","R. INHERENTE",(IF(BD233="R.RESIDUAL
9","R. RESIDUAL"," ")))))</f>
        <v xml:space="preserve"> </v>
      </c>
      <c r="BK234" s="237" t="str">
        <f t="shared" ref="BK234" si="1083">IF(ISERROR(IF(V233="R.INHERENTE
14","R. INHERENTE",(IF(BD233="R.RESIDUAL
14","R. RESIDUAL"," ")))),"",(IF(V233="R.INHERENTE
14","R. INHERENTE",(IF(BD233="R.RESIDUAL
14","R. RESIDUAL"," ")))))</f>
        <v xml:space="preserve"> </v>
      </c>
      <c r="BL234" s="237" t="str">
        <f t="shared" ref="BL234" si="1084">IF(ISERROR(IF(V233="R.INHERENTE
19","R. INHERENTE",(IF(BD233="R.RESIDUAL
19","R. RESIDUAL"," ")))),"",(IF(V233="R.INHERENTE
19","R. INHERENTE",(IF(BD233="R.RESIDUAL
19","R. RESIDUAL"," ")))))</f>
        <v xml:space="preserve"> </v>
      </c>
      <c r="BM234" s="238" t="str">
        <f t="shared" ref="BM234" si="1085">IF(ISERROR(IF(V233="R.INHERENTE
24","R. INHERENTE",(IF(BD233="R.RESIDUAL
24","R. RESIDUAL"," ")))),"",(IF(V233="R.INHERENTE
24","R. INHERENTE",(IF(BD233="R.RESIDUAL
24","R. RESIDUAL"," ")))))</f>
        <v xml:space="preserve"> </v>
      </c>
      <c r="BN234" s="234"/>
      <c r="BO234" s="846"/>
      <c r="BP234" s="855"/>
      <c r="BQ234" s="887"/>
      <c r="BR234" s="887"/>
      <c r="BS234" s="859"/>
      <c r="BT234" s="862"/>
      <c r="BU234" s="309"/>
      <c r="BV234" s="959"/>
      <c r="BW234" s="855"/>
      <c r="BX234" s="965"/>
      <c r="BY234" s="229"/>
      <c r="BZ234" s="816"/>
      <c r="CA234" s="819"/>
      <c r="CB234" s="822"/>
      <c r="CC234" s="819"/>
      <c r="CD234" s="793"/>
      <c r="CE234" s="793"/>
      <c r="CF234" s="793"/>
      <c r="CG234" s="793"/>
      <c r="CH234" s="793"/>
      <c r="CI234" s="793"/>
      <c r="CJ234" s="793"/>
      <c r="CK234" s="793"/>
      <c r="CL234" s="793"/>
      <c r="CM234" s="793"/>
      <c r="CN234" s="793"/>
      <c r="CO234" s="793"/>
      <c r="CP234" s="793"/>
      <c r="CQ234" s="793"/>
      <c r="CR234" s="793"/>
      <c r="CS234" s="793"/>
      <c r="CT234" s="796"/>
      <c r="CU234" s="248"/>
      <c r="CV234" s="816"/>
      <c r="CW234" s="819"/>
      <c r="CX234" s="822"/>
      <c r="CY234" s="819"/>
      <c r="CZ234" s="826"/>
      <c r="DA234" s="827"/>
      <c r="DB234" s="826"/>
      <c r="DC234" s="827"/>
      <c r="DD234" s="790"/>
      <c r="DE234" s="790"/>
      <c r="DF234" s="790"/>
      <c r="DG234" s="793"/>
      <c r="DH234" s="790"/>
      <c r="DI234" s="790"/>
      <c r="DJ234" s="790"/>
      <c r="DK234" s="793"/>
      <c r="DL234" s="790"/>
      <c r="DM234" s="790"/>
      <c r="DN234" s="790"/>
      <c r="DO234" s="793"/>
      <c r="DP234" s="790"/>
      <c r="DQ234" s="790"/>
      <c r="DR234" s="790"/>
      <c r="DS234" s="790"/>
      <c r="DT234" s="796"/>
      <c r="DU234" s="245"/>
      <c r="DV234" s="799"/>
      <c r="DW234" s="802"/>
      <c r="DX234" s="799"/>
      <c r="DY234" s="805"/>
    </row>
    <row r="235" spans="2:129" ht="48.75" customHeight="1">
      <c r="B235" s="921"/>
      <c r="C235" s="924"/>
      <c r="D235" s="927"/>
      <c r="E235" s="1800"/>
      <c r="F235" s="931"/>
      <c r="G235" s="1800"/>
      <c r="H235" s="1800"/>
      <c r="I235" s="1800"/>
      <c r="J235" s="410"/>
      <c r="K235" s="909"/>
      <c r="L235" s="1801"/>
      <c r="M235" s="918"/>
      <c r="N235" s="1800"/>
      <c r="O235" s="1802"/>
      <c r="P235" s="228"/>
      <c r="Q235" s="1803"/>
      <c r="R235" s="1800"/>
      <c r="S235" s="1800"/>
      <c r="T235" s="1800"/>
      <c r="U235" s="1800"/>
      <c r="V235" s="1802"/>
      <c r="W235" s="228"/>
      <c r="X235" s="414"/>
      <c r="Y235" s="415"/>
      <c r="Z235" s="415"/>
      <c r="AA235" s="807"/>
      <c r="AB235" s="808"/>
      <c r="AC235" s="807"/>
      <c r="AD235" s="808"/>
      <c r="AE235" s="807"/>
      <c r="AF235" s="808"/>
      <c r="AG235" s="807"/>
      <c r="AH235" s="808"/>
      <c r="AI235" s="807"/>
      <c r="AJ235" s="808"/>
      <c r="AK235" s="323">
        <f t="shared" si="1068"/>
        <v>0</v>
      </c>
      <c r="AL235" s="315"/>
      <c r="AM235" s="316">
        <v>1</v>
      </c>
      <c r="AN235" s="809"/>
      <c r="AO235" s="810"/>
      <c r="AP235" s="813"/>
      <c r="AQ235" s="814"/>
      <c r="AR235" s="809"/>
      <c r="AS235" s="810"/>
      <c r="AT235" s="420"/>
      <c r="AU235" s="408"/>
      <c r="AV235" s="426"/>
      <c r="AW235" s="427"/>
      <c r="AX235" s="428"/>
      <c r="AY235" s="230"/>
      <c r="AZ235" s="879"/>
      <c r="BA235" s="837"/>
      <c r="BB235" s="834"/>
      <c r="BC235" s="837"/>
      <c r="BD235" s="840"/>
      <c r="BE235" s="843"/>
      <c r="BG235" s="490"/>
      <c r="BH235" s="312">
        <v>0.60000000000000009</v>
      </c>
      <c r="BI235" s="235" t="str">
        <f t="shared" ref="BI235" si="1086">IF(ISERROR(IF(V233="R.INHERENTE
3","R. INHERENTE",(IF(BD233="R.RESIDUAL
3","R. RESIDUAL"," ")))),"",(IF(V233="R.INHERENTE
3","R. INHERENTE",(IF(BD233="R.RESIDUAL
3","R. RESIDUAL"," ")))))</f>
        <v xml:space="preserve"> </v>
      </c>
      <c r="BJ235" s="236" t="str">
        <f t="shared" ref="BJ235" si="1087">IF(ISERROR(IF(V233="R.INHERENTE
8","R. INHERENTE",(IF(BD233="R.RESIDUAL
8","R. RESIDUAL"," ")))),"",(IF(V233="R.INHERENTE
8","R. INHERENTE",(IF(BD233="R.RESIDUAL
8","R. RESIDUAL"," ")))))</f>
        <v xml:space="preserve"> </v>
      </c>
      <c r="BK235" s="236" t="str">
        <f t="shared" ref="BK235" si="1088">IF(ISERROR(IF(V233="R.INHERENTE
13","R. INHERENTE",(IF(BD233="R.RESIDUAL
13","R. RESIDUAL"," ")))),"",(IF(V233="R.INHERENTE
13","R. INHERENTE",(IF(BD233="R.RESIDUAL
13","R. RESIDUAL"," ")))))</f>
        <v xml:space="preserve"> </v>
      </c>
      <c r="BL235" s="237" t="str">
        <f t="shared" ref="BL235" si="1089">IF(ISERROR(IF(V233="R.INHERENTE
18","R. INHERENTE",(IF(BD233="R.RESIDUAL
18","R. RESIDUAL"," ")))),"",(IF(V233="R.INHERENTE
18","R. INHERENTE",(IF(BD233="R.RESIDUAL
18","R. RESIDUAL"," ")))))</f>
        <v xml:space="preserve"> </v>
      </c>
      <c r="BM235" s="238" t="str">
        <f t="shared" ref="BM235" si="1090">IF(ISERROR(IF(V233="R.INHERENTE
23","R. INHERENTE",(IF(BD233="R.RESIDUAL
23","R. RESIDUAL"," ")))),"",(IF(V233="R.INHERENTE
23","R. INHERENTE",(IF(BD233="R.RESIDUAL
23","R. RESIDUAL"," ")))))</f>
        <v>R. RESIDUAL</v>
      </c>
      <c r="BN235" s="234"/>
      <c r="BO235" s="846"/>
      <c r="BP235" s="855"/>
      <c r="BQ235" s="887"/>
      <c r="BR235" s="887"/>
      <c r="BS235" s="859"/>
      <c r="BT235" s="862"/>
      <c r="BU235" s="309"/>
      <c r="BV235" s="959"/>
      <c r="BW235" s="855"/>
      <c r="BX235" s="965"/>
      <c r="BY235" s="229"/>
      <c r="BZ235" s="816"/>
      <c r="CA235" s="819"/>
      <c r="CB235" s="822"/>
      <c r="CC235" s="819"/>
      <c r="CD235" s="793"/>
      <c r="CE235" s="793"/>
      <c r="CF235" s="793"/>
      <c r="CG235" s="793"/>
      <c r="CH235" s="793"/>
      <c r="CI235" s="793"/>
      <c r="CJ235" s="793"/>
      <c r="CK235" s="793"/>
      <c r="CL235" s="793"/>
      <c r="CM235" s="793"/>
      <c r="CN235" s="793"/>
      <c r="CO235" s="793"/>
      <c r="CP235" s="793"/>
      <c r="CQ235" s="793"/>
      <c r="CR235" s="793"/>
      <c r="CS235" s="793"/>
      <c r="CT235" s="796"/>
      <c r="CU235" s="248"/>
      <c r="CV235" s="816"/>
      <c r="CW235" s="819"/>
      <c r="CX235" s="822"/>
      <c r="CY235" s="819"/>
      <c r="CZ235" s="826"/>
      <c r="DA235" s="827"/>
      <c r="DB235" s="826"/>
      <c r="DC235" s="827"/>
      <c r="DD235" s="790"/>
      <c r="DE235" s="790"/>
      <c r="DF235" s="790"/>
      <c r="DG235" s="793"/>
      <c r="DH235" s="790"/>
      <c r="DI235" s="790"/>
      <c r="DJ235" s="790"/>
      <c r="DK235" s="793"/>
      <c r="DL235" s="790"/>
      <c r="DM235" s="790"/>
      <c r="DN235" s="790"/>
      <c r="DO235" s="793"/>
      <c r="DP235" s="790"/>
      <c r="DQ235" s="790"/>
      <c r="DR235" s="790"/>
      <c r="DS235" s="790"/>
      <c r="DT235" s="796"/>
      <c r="DU235" s="245"/>
      <c r="DV235" s="799"/>
      <c r="DW235" s="802"/>
      <c r="DX235" s="799"/>
      <c r="DY235" s="805"/>
    </row>
    <row r="236" spans="2:129" ht="48.75" customHeight="1">
      <c r="B236" s="921"/>
      <c r="C236" s="924"/>
      <c r="D236" s="927"/>
      <c r="E236" s="1800"/>
      <c r="F236" s="931"/>
      <c r="G236" s="1800"/>
      <c r="H236" s="1800"/>
      <c r="I236" s="1800"/>
      <c r="J236" s="410"/>
      <c r="K236" s="909"/>
      <c r="L236" s="1801"/>
      <c r="M236" s="918"/>
      <c r="N236" s="1800"/>
      <c r="O236" s="1802"/>
      <c r="P236" s="228"/>
      <c r="Q236" s="1803"/>
      <c r="R236" s="1800"/>
      <c r="S236" s="1800"/>
      <c r="T236" s="1800"/>
      <c r="U236" s="1800"/>
      <c r="V236" s="1802"/>
      <c r="W236" s="228"/>
      <c r="X236" s="416"/>
      <c r="Y236" s="415"/>
      <c r="Z236" s="415"/>
      <c r="AA236" s="807"/>
      <c r="AB236" s="808"/>
      <c r="AC236" s="807"/>
      <c r="AD236" s="808"/>
      <c r="AE236" s="807"/>
      <c r="AF236" s="808"/>
      <c r="AG236" s="807"/>
      <c r="AH236" s="808"/>
      <c r="AI236" s="807"/>
      <c r="AJ236" s="808"/>
      <c r="AK236" s="323">
        <f t="shared" si="1068"/>
        <v>0</v>
      </c>
      <c r="AL236" s="315"/>
      <c r="AM236" s="316"/>
      <c r="AN236" s="809"/>
      <c r="AO236" s="810"/>
      <c r="AP236" s="813"/>
      <c r="AQ236" s="814"/>
      <c r="AR236" s="809"/>
      <c r="AS236" s="810"/>
      <c r="AT236" s="420"/>
      <c r="AU236" s="408"/>
      <c r="AV236" s="426"/>
      <c r="AW236" s="427"/>
      <c r="AX236" s="428"/>
      <c r="AY236" s="230"/>
      <c r="AZ236" s="879"/>
      <c r="BA236" s="837"/>
      <c r="BB236" s="834"/>
      <c r="BC236" s="837"/>
      <c r="BD236" s="840"/>
      <c r="BE236" s="843"/>
      <c r="BG236" s="490"/>
      <c r="BH236" s="312">
        <v>0.4</v>
      </c>
      <c r="BI236" s="239" t="str">
        <f t="shared" ref="BI236" si="1091">IF(ISERROR(IF(V233="R.INHERENTE
2","R. INHERENTE",(IF(BD233="R.RESIDUAL
2","R. RESIDUAL"," ")))),"",(IF(V233="R.INHERENTE
2","R. INHERENTE",(IF(BD233="R.RESIDUAL
2","R. RESIDUAL"," ")))))</f>
        <v xml:space="preserve"> </v>
      </c>
      <c r="BJ236" s="236" t="str">
        <f t="shared" ref="BJ236" si="1092">IF(ISERROR(IF(V233="R.INHERENTE
7","R. INHERENTE",(IF(BD233="R.RESIDUAL
7","R. RESIDUAL"," ")))),"",(IF(V233="R.INHERENTE
7","R. INHERENTE",(IF(BD233="R.RESIDUAL
7","R. RESIDUAL"," ")))))</f>
        <v xml:space="preserve"> </v>
      </c>
      <c r="BK236" s="236" t="str">
        <f t="shared" ref="BK236" si="1093">IF(ISERROR(IF(V233="R.INHERENTE
12","R. INHERENTE",(IF(BD233="R.RESIDUAL
12","R. RESIDUAL"," ")))),"",(IF(V233="R.INHERENTE
12","R. INHERENTE",(IF(BD233="R.RESIDUAL
12","R. RESIDUAL"," ")))))</f>
        <v xml:space="preserve"> </v>
      </c>
      <c r="BL236" s="237" t="str">
        <f t="shared" ref="BL236" si="1094">IF(ISERROR(IF(V233="R.INHERENTE
17","R. INHERENTE",(IF(BD233="R.RESIDUAL
17","R. RESIDUAL"," ")))),"",(IF(V233="R.INHERENTE
17","R. INHERENTE",(IF(BD233="R.RESIDUAL
17","R. RESIDUAL"," ")))))</f>
        <v xml:space="preserve"> </v>
      </c>
      <c r="BM236" s="238" t="str">
        <f t="shared" ref="BM236" si="1095">IF(ISERROR(IF(V233="R.INHERENTE
22","R. INHERENTE",(IF(BD233="R.RESIDUAL
22","R. RESIDUAL"," ")))),"",(IF(V233="R.INHERENTE
22","R. INHERENTE",(IF(BD233="R.RESIDUAL
22","R. RESIDUAL"," ")))))</f>
        <v xml:space="preserve"> </v>
      </c>
      <c r="BN236" s="234"/>
      <c r="BO236" s="846"/>
      <c r="BP236" s="855"/>
      <c r="BQ236" s="887"/>
      <c r="BR236" s="887"/>
      <c r="BS236" s="859"/>
      <c r="BT236" s="862"/>
      <c r="BU236" s="309"/>
      <c r="BV236" s="959"/>
      <c r="BW236" s="855"/>
      <c r="BX236" s="965"/>
      <c r="BY236" s="229"/>
      <c r="BZ236" s="816"/>
      <c r="CA236" s="819"/>
      <c r="CB236" s="822"/>
      <c r="CC236" s="819"/>
      <c r="CD236" s="793"/>
      <c r="CE236" s="793"/>
      <c r="CF236" s="793"/>
      <c r="CG236" s="793"/>
      <c r="CH236" s="793"/>
      <c r="CI236" s="793"/>
      <c r="CJ236" s="793"/>
      <c r="CK236" s="793"/>
      <c r="CL236" s="793"/>
      <c r="CM236" s="793"/>
      <c r="CN236" s="793"/>
      <c r="CO236" s="793"/>
      <c r="CP236" s="793"/>
      <c r="CQ236" s="793"/>
      <c r="CR236" s="793"/>
      <c r="CS236" s="793"/>
      <c r="CT236" s="796"/>
      <c r="CU236" s="248"/>
      <c r="CV236" s="816"/>
      <c r="CW236" s="819"/>
      <c r="CX236" s="822"/>
      <c r="CY236" s="819"/>
      <c r="CZ236" s="826"/>
      <c r="DA236" s="827"/>
      <c r="DB236" s="826"/>
      <c r="DC236" s="827"/>
      <c r="DD236" s="790"/>
      <c r="DE236" s="790"/>
      <c r="DF236" s="790"/>
      <c r="DG236" s="793"/>
      <c r="DH236" s="790"/>
      <c r="DI236" s="790"/>
      <c r="DJ236" s="790"/>
      <c r="DK236" s="793"/>
      <c r="DL236" s="790"/>
      <c r="DM236" s="790"/>
      <c r="DN236" s="790"/>
      <c r="DO236" s="793"/>
      <c r="DP236" s="790"/>
      <c r="DQ236" s="790"/>
      <c r="DR236" s="790"/>
      <c r="DS236" s="790"/>
      <c r="DT236" s="796"/>
      <c r="DU236" s="245"/>
      <c r="DV236" s="799"/>
      <c r="DW236" s="802"/>
      <c r="DX236" s="799"/>
      <c r="DY236" s="805"/>
    </row>
    <row r="237" spans="2:129" ht="48.75" customHeight="1">
      <c r="B237" s="922"/>
      <c r="C237" s="925"/>
      <c r="D237" s="928"/>
      <c r="E237" s="1805"/>
      <c r="F237" s="932"/>
      <c r="G237" s="1805"/>
      <c r="H237" s="1805"/>
      <c r="I237" s="1805"/>
      <c r="J237" s="411"/>
      <c r="K237" s="910"/>
      <c r="L237" s="1806"/>
      <c r="M237" s="919"/>
      <c r="N237" s="1805"/>
      <c r="O237" s="1807"/>
      <c r="P237" s="228"/>
      <c r="Q237" s="1808"/>
      <c r="R237" s="1805"/>
      <c r="S237" s="1805"/>
      <c r="T237" s="1805"/>
      <c r="U237" s="1805"/>
      <c r="V237" s="1807"/>
      <c r="W237" s="228"/>
      <c r="X237" s="417"/>
      <c r="Y237" s="418"/>
      <c r="Z237" s="418"/>
      <c r="AA237" s="848"/>
      <c r="AB237" s="849"/>
      <c r="AC237" s="848"/>
      <c r="AD237" s="849"/>
      <c r="AE237" s="848"/>
      <c r="AF237" s="849"/>
      <c r="AG237" s="848"/>
      <c r="AH237" s="849"/>
      <c r="AI237" s="848"/>
      <c r="AJ237" s="849"/>
      <c r="AK237" s="324">
        <f t="shared" si="1068"/>
        <v>0</v>
      </c>
      <c r="AL237" s="317"/>
      <c r="AM237" s="318"/>
      <c r="AN237" s="850"/>
      <c r="AO237" s="851"/>
      <c r="AP237" s="852"/>
      <c r="AQ237" s="853"/>
      <c r="AR237" s="850"/>
      <c r="AS237" s="851"/>
      <c r="AT237" s="421"/>
      <c r="AU237" s="422"/>
      <c r="AV237" s="429"/>
      <c r="AW237" s="430"/>
      <c r="AX237" s="431"/>
      <c r="AY237" s="230"/>
      <c r="AZ237" s="880"/>
      <c r="BA237" s="838"/>
      <c r="BB237" s="835"/>
      <c r="BC237" s="838"/>
      <c r="BD237" s="841"/>
      <c r="BE237" s="844"/>
      <c r="BG237" s="490"/>
      <c r="BH237" s="313">
        <v>0.2</v>
      </c>
      <c r="BI237" s="240" t="str">
        <f t="shared" ref="BI237" si="1096">IF(ISERROR(IF(V233="R.INHERENTE
1","R. INHERENTE",(IF(BD233="R.RESIDUAL
1","R. RESIDUAL"," ")))),"",(IF(V233="R.INHERENTE
1","R. INHERENTE",(IF(BD233="R.RESIDUAL
1","R. RESIDUAL"," ")))))</f>
        <v xml:space="preserve"> </v>
      </c>
      <c r="BJ237" s="241" t="str">
        <f t="shared" ref="BJ237" si="1097">IF(ISERROR(IF(V233="R.INHERENTE
6","R. INHERENTE",(IF(BD233="R.RESIDUAL
6","R. RESIDUAL"," ")))),"",(IF(V233="R.INHERENTE
6","R. INHERENTE",(IF(BD233="R.RESIDUAL
6","R. RESIDUAL"," ")))))</f>
        <v xml:space="preserve"> </v>
      </c>
      <c r="BK237" s="242" t="str">
        <f t="shared" ref="BK237" si="1098">IF(ISERROR(IF(V233="R.INHERENTE
11","R. INHERENTE",(IF(BD233="R.RESIDUAL
11","R. RESIDUAL"," ")))),"",(IF(V233="R.INHERENTE
11","R. INHERENTE",(IF(BD233="R.RESIDUAL
11","R. RESIDUAL"," ")))))</f>
        <v xml:space="preserve"> </v>
      </c>
      <c r="BL237" s="243" t="str">
        <f t="shared" ref="BL237" si="1099">IF(ISERROR(IF(V233="R.INHERENTE
16","R. INHERENTE",(IF(BD233="R.RESIDUAL
16","R. RESIDUAL"," ")))),"",(IF(V233="R.INHERENTE
16","R. INHERENTE",(IF(BD233="R.RESIDUAL
16","R. RESIDUAL"," ")))))</f>
        <v xml:space="preserve"> </v>
      </c>
      <c r="BM237" s="244" t="str">
        <f t="shared" ref="BM237" si="1100">IF(ISERROR(IF(V233="R.INHERENTE
21","R. INHERENTE",(IF(BD233="R.RESIDUAL
21","R. RESIDUAL"," ")))),"",(IF(V233="R.INHERENTE
21","R. INHERENTE",(IF(BD233="R.RESIDUAL
21","R. RESIDUAL"," ")))))</f>
        <v xml:space="preserve"> </v>
      </c>
      <c r="BN237" s="234"/>
      <c r="BO237" s="847"/>
      <c r="BP237" s="856"/>
      <c r="BQ237" s="888"/>
      <c r="BR237" s="888"/>
      <c r="BS237" s="860"/>
      <c r="BT237" s="863"/>
      <c r="BU237" s="309"/>
      <c r="BV237" s="960"/>
      <c r="BW237" s="856"/>
      <c r="BX237" s="966"/>
      <c r="BY237" s="229"/>
      <c r="BZ237" s="817"/>
      <c r="CA237" s="820"/>
      <c r="CB237" s="823"/>
      <c r="CC237" s="820"/>
      <c r="CD237" s="794"/>
      <c r="CE237" s="794"/>
      <c r="CF237" s="794"/>
      <c r="CG237" s="794"/>
      <c r="CH237" s="794"/>
      <c r="CI237" s="794"/>
      <c r="CJ237" s="794"/>
      <c r="CK237" s="794"/>
      <c r="CL237" s="794"/>
      <c r="CM237" s="794"/>
      <c r="CN237" s="794"/>
      <c r="CO237" s="794"/>
      <c r="CP237" s="794"/>
      <c r="CQ237" s="794"/>
      <c r="CR237" s="794"/>
      <c r="CS237" s="794"/>
      <c r="CT237" s="797"/>
      <c r="CU237" s="248"/>
      <c r="CV237" s="817"/>
      <c r="CW237" s="820"/>
      <c r="CX237" s="823"/>
      <c r="CY237" s="820"/>
      <c r="CZ237" s="828"/>
      <c r="DA237" s="829"/>
      <c r="DB237" s="828"/>
      <c r="DC237" s="829"/>
      <c r="DD237" s="791"/>
      <c r="DE237" s="791"/>
      <c r="DF237" s="791"/>
      <c r="DG237" s="794"/>
      <c r="DH237" s="791"/>
      <c r="DI237" s="791"/>
      <c r="DJ237" s="791"/>
      <c r="DK237" s="794"/>
      <c r="DL237" s="791"/>
      <c r="DM237" s="791"/>
      <c r="DN237" s="791"/>
      <c r="DO237" s="794"/>
      <c r="DP237" s="791"/>
      <c r="DQ237" s="791"/>
      <c r="DR237" s="791"/>
      <c r="DS237" s="791"/>
      <c r="DT237" s="797"/>
      <c r="DU237" s="245"/>
      <c r="DV237" s="800"/>
      <c r="DW237" s="803"/>
      <c r="DX237" s="800"/>
      <c r="DY237" s="806"/>
    </row>
    <row r="238" spans="2:129" ht="18" customHeight="1">
      <c r="BI238" s="321">
        <v>0.2</v>
      </c>
      <c r="BJ238" s="322">
        <v>0.4</v>
      </c>
      <c r="BK238" s="322">
        <v>0.60000000000000009</v>
      </c>
      <c r="BL238" s="322">
        <v>0.8</v>
      </c>
      <c r="BM238" s="322">
        <v>1</v>
      </c>
    </row>
    <row r="239" spans="2:129" ht="48.75" customHeight="1">
      <c r="B239" s="920" t="s">
        <v>1071</v>
      </c>
      <c r="C239" s="923">
        <v>38</v>
      </c>
      <c r="D239" s="926" t="s">
        <v>1175</v>
      </c>
      <c r="E239" s="929" t="s">
        <v>1176</v>
      </c>
      <c r="F239" s="930" t="s">
        <v>587</v>
      </c>
      <c r="G239" s="907" t="s">
        <v>973</v>
      </c>
      <c r="H239" s="948" t="s">
        <v>589</v>
      </c>
      <c r="I239" s="949" t="s">
        <v>1209</v>
      </c>
      <c r="J239" s="409" t="s">
        <v>1210</v>
      </c>
      <c r="K239" s="908" t="s">
        <v>1211</v>
      </c>
      <c r="L239" s="950" t="str">
        <f>IF(H239="","",(CONCATENATE("Posibilidad de afectación ",H239," ",I239," ",J239," ",J240," ",J241," ",J242," ",J243)))</f>
        <v xml:space="preserve">Posibilidad de afectación económica y reputacional por demandas y sanciones en los sobrecostos e interposición de manifestaciones de los usuarios, debido  a compromiso del colaborador en el diligenciamiento de la Historia Clínica en el aplicativo mi emergencia, desconocimiento del manejo y  fallas tecnologicas.  </v>
      </c>
      <c r="M239" s="917" t="s">
        <v>1212</v>
      </c>
      <c r="N239" s="951" t="s">
        <v>594</v>
      </c>
      <c r="O239" s="864" t="s">
        <v>595</v>
      </c>
      <c r="P239" s="228"/>
      <c r="Q239" s="865" t="s">
        <v>630</v>
      </c>
      <c r="R239" s="866">
        <f>IF(ISERROR(VLOOKUP($Q239,Listas!$E$20:$F$24,2,FALSE)),"",(VLOOKUP($Q239,Listas!$E$20:$F$24,2,FALSE)))</f>
        <v>1</v>
      </c>
      <c r="S239" s="867" t="str">
        <f>IF(ISERROR(VLOOKUP($R239,Listas!$E$3:$F$7,2,FALSE)),"",(VLOOKUP($R239,Listas!$E$3:$F$7,2,FALSE)))</f>
        <v xml:space="preserve">MUY ALTA </v>
      </c>
      <c r="T239" s="868" t="s">
        <v>699</v>
      </c>
      <c r="U239" s="867">
        <f>IF(ISERROR(VLOOKUP($T239,Listas!$E$28:$F$35,2,FALSE)),"",(VLOOKUP($T239,Listas!$E$28:$F$35,2,FALSE)))</f>
        <v>0.8</v>
      </c>
      <c r="V239" s="869" t="str">
        <f t="shared" ref="V239" si="1101">IF(R239="","",(CONCATENATE("R.INHERENTE
",(IF(AND($R239=0.2,$U239=0.2),1,(IF(AND($R239=0.2,$U239=0.4),6,(IF(AND($R239=0.2,$U239=0.6),11,(IF(AND($R239=0.2,$U239=0.8),16,(IF(AND($R239=0.2,$U239=1),21,(IF(AND($R239=0.4,$U239=0.2),2,(IF(AND($R239=0.4,$U239=0.4),7,(IF(AND($R239=0.4,$U239=0.6),12,(IF(AND($R239=0.4,$U239=0.8),17,(IF(AND($R239=0.4,$U239=1),22,(IF(AND($R239=0.6,$U239=0.2),3,(IF(AND($R239=0.6,$U239=0.4),8,(IF(AND($R239=0.6,$U239=0.6),13,(IF(AND($R239=0.6,$U239=0.8),18,(IF(AND($R239=0.6,$U239=1),23,(IF(AND($R239=0.8,$U239=0.2),4,(IF(AND($R239=0.8,$U239=0.4),9,(IF(AND($R239=0.8,$U239=0.6),14,(IF(AND($R239=0.8,$U239=0.8),19,(IF(AND($R239=0.8,$U239=1),24,(IF(AND($R239=1,$U239=0.2),5,(IF(AND($R239=1,$U239=0.4),10,(IF(AND($R239=1,$U239=0.6),15,(IF(AND($R239=1,$U239=0.8),20,(IF(AND($R239=1,$U239=1),25,"")))))))))))))))))))))))))))))))))))))))))))))))))))))</f>
        <v>R.INHERENTE
20</v>
      </c>
      <c r="W239" s="228">
        <f>+VLOOKUP($V239,Listas!$D$112:$E$136,2,FALSE)</f>
        <v>20</v>
      </c>
      <c r="X239" s="432" t="s">
        <v>1213</v>
      </c>
      <c r="Y239" s="413" t="s">
        <v>599</v>
      </c>
      <c r="Z239" s="413"/>
      <c r="AA239" s="870">
        <v>25</v>
      </c>
      <c r="AB239" s="871"/>
      <c r="AC239" s="870"/>
      <c r="AD239" s="871"/>
      <c r="AE239" s="870"/>
      <c r="AF239" s="871"/>
      <c r="AG239" s="870"/>
      <c r="AH239" s="871"/>
      <c r="AI239" s="870">
        <v>15</v>
      </c>
      <c r="AJ239" s="871"/>
      <c r="AK239" s="498">
        <f>(SUM(AA239:AJ239))/100</f>
        <v>0.4</v>
      </c>
      <c r="AL239" s="319">
        <f>((R239-(R239*AK239)))</f>
        <v>0.6</v>
      </c>
      <c r="AM239" s="320"/>
      <c r="AN239" s="906" t="s">
        <v>562</v>
      </c>
      <c r="AO239" s="906"/>
      <c r="AP239" s="907" t="s">
        <v>600</v>
      </c>
      <c r="AQ239" s="907"/>
      <c r="AR239" s="906" t="s">
        <v>562</v>
      </c>
      <c r="AS239" s="906"/>
      <c r="AT239" s="419" t="s">
        <v>1214</v>
      </c>
      <c r="AU239" s="407" t="s">
        <v>561</v>
      </c>
      <c r="AV239" s="423" t="s">
        <v>1215</v>
      </c>
      <c r="AW239" s="424" t="s">
        <v>1216</v>
      </c>
      <c r="AX239" s="425" t="s">
        <v>1217</v>
      </c>
      <c r="AY239" s="247">
        <f t="shared" ref="AY239" si="1102">+(IF(AND($AZ239&gt;0,$AZ239&lt;=0.2),0.2,(IF(AND($AZ239&gt;0.2,$AZ239&lt;=0.4),0.4,(IF(AND($AZ239&gt;0.4,$AZ239&lt;=0.6),0.6,(IF(AND($AZ239&gt;0.6,$AZ239&lt;=0.8),0.8,(IF($AZ239&gt;0.8,1,""))))))))))</f>
        <v>0.2</v>
      </c>
      <c r="AZ239" s="878">
        <f>+MIN(AL239:AL243)</f>
        <v>0.16200000000000001</v>
      </c>
      <c r="BA239" s="836" t="str">
        <f t="shared" ref="BA239" si="1103">+(IF($AY239=0.2,"MUY BAJA",(IF($AY239=0.4,"BAJA",(IF($AY239=0.6,"MEDIA",(IF($AY239=0.8,"ALTA",(IF($AY239=1,"MUY ALTA",""))))))))))</f>
        <v>MUY BAJA</v>
      </c>
      <c r="BB239" s="833">
        <f t="shared" ref="BB239" si="1104">+MIN(AM239:AM243)</f>
        <v>0.16</v>
      </c>
      <c r="BC239" s="836" t="str">
        <f t="shared" ref="BC239" si="1105">+(IF($BF239=0.2,"MUY BAJA",(IF($BF239=0.4,"BAJA",(IF($BF239=0.6,"MEDIA",(IF($BF239=0.8,"ALTA",(IF($BF239=1,"MUY ALTA",""))))))))))</f>
        <v>MUY BAJA</v>
      </c>
      <c r="BD239" s="839" t="str">
        <f t="shared" ref="BD239" si="1106">IF($AY239="","",(CONCATENATE("R.RESIDUAL
",(IF(AND($AY239=0.2,$BF239=0.2),1,(IF(AND($AY239=0.2,$BF239=0.4),6,(IF(AND($AY239=0.2,$BF239=0.6),11,(IF(AND($AY239=0.2,$BF239=0.8),16,(IF(AND($AY239=0.2,$BF239=1),21,(IF(AND($AY239=0.4,$BF239=0.2),2,(IF(AND($AY239=0.4,$BF239=0.4),7,(IF(AND($AY239=0.4,$BF239=0.6),12,(IF(AND($AY239=0.4,$BF239=0.8),17,(IF(AND($AY239=0.4,$BF239=1),22,(IF(AND($AY239=0.6,$BF239=0.2),3,(IF(AND($AY239=0.6,$BF239=0.4),8,(IF(AND($AY239=0.6,$BF239=0.6),13,(IF(AND($AY239=0.6,$BF239=0.8),18,(IF(AND($AY239=0.6,$BF239=1),23,(IF(AND($AY239=0.8,$BF239=0.2),4,(IF(AND($AY239=0.8,$BF239=0.4),9,(IF(AND($AY239=0.8,$BF239=0.6),14,(IF(AND($AY239=0.8,$BF239=0.8),19,(IF(AND($AY239=0.8,$BF239=1),24,(IF(AND($AY239=1,$BF239=0.2),5,(IF(AND($AY239=1,$BF239=0.4),10,(IF(AND($AY239=1,$BF239=0.6),15,(IF(AND($AY239=1,$BF239=0.8),20,(IF(AND($AY239=1,$BF239=1),25,"")))))))))))))))))))))))))))))))))))))))))))))))))))))</f>
        <v>R.RESIDUAL
1</v>
      </c>
      <c r="BE239" s="842" t="s">
        <v>606</v>
      </c>
      <c r="BF239" s="247">
        <f t="shared" ref="BF239" si="1107">+(IF(AND($BB239&gt;0,$BB239&lt;=0.2),0.2,(IF(AND($BB239&gt;0.2,$BB239&lt;=0.4),0.4,(IF(AND($BB239&gt;0.4,$BB239&lt;=0.6),0.6,(IF(AND($BB239&gt;0.6,$BB239&lt;=0.8),0.8,(IF($BB239&gt;0.8,1,""))))))))))</f>
        <v>0.2</v>
      </c>
      <c r="BG239" s="230">
        <f>+VLOOKUP($BD239,Listas!$F$112:$G$136,2,FALSE)</f>
        <v>1</v>
      </c>
      <c r="BH239" s="312">
        <v>1</v>
      </c>
      <c r="BI239" s="231" t="str">
        <f t="shared" ref="BI239" si="1108">IF(ISERROR(IF(V239="R.INHERENTE
5","R. INHERENTE",(IF(BD239="R.RESIDUAL
5","R. RESIDUAL"," ")))),"",(IF(V239="R.INHERENTE
5","R. INHERENTE",(IF(BD239="R.RESIDUAL
5","R. RESIDUAL"," ")))))</f>
        <v xml:space="preserve"> </v>
      </c>
      <c r="BJ239" s="232" t="str">
        <f t="shared" ref="BJ239" si="1109">IF(ISERROR(IF(V239="R.INHERENTE
10","R. INHERENTE",(IF(BD239="R.RESIDUAL
10","R. RESIDUAL"," ")))),"",(IF(V239="R.INHERENTE
10","R. INHERENTE",(IF(BD239="R.RESIDUAL
10","R. RESIDUAL"," ")))))</f>
        <v xml:space="preserve"> </v>
      </c>
      <c r="BK239" s="232" t="str">
        <f t="shared" ref="BK239" si="1110">IF(ISERROR(IF(V239="R.INHERENTE
15","R. INHERENTE",(IF(BD239="R.RESIDUAL
15","R. RESIDUAL"," ")))),"",(IF(V239="R.INHERENTE
15","R. INHERENTE",(IF(BD239="R.RESIDUAL
15","R. RESIDUAL"," ")))))</f>
        <v xml:space="preserve"> </v>
      </c>
      <c r="BL239" s="232" t="str">
        <f t="shared" ref="BL239" si="1111">IF(ISERROR(IF(V239="R.INHERENTE
20","R. INHERENTE",(IF(BD239="R.RESIDUAL
20","R. RESIDUAL"," ")))),"",(IF(V239="R.INHERENTE
20","R. INHERENTE",(IF(BD239="R.RESIDUAL
20","R. RESIDUAL"," ")))))</f>
        <v>R. INHERENTE</v>
      </c>
      <c r="BM239" s="233" t="str">
        <f t="shared" ref="BM239" si="1112">IF(ISERROR(IF(V239="R.INHERENTE
25","R. INHERENTE",(IF(BD239="R.RESIDUAL
25","R. RESIDUAL"," ")))),"",(IF(V239="R.INHERENTE
25","R. INHERENTE",(IF(BD239="R.RESIDUAL
25","R. RESIDUAL"," ")))))</f>
        <v xml:space="preserve"> </v>
      </c>
      <c r="BN239" s="234"/>
      <c r="BO239" s="845" t="s">
        <v>1218</v>
      </c>
      <c r="BP239" s="854" t="s">
        <v>1219</v>
      </c>
      <c r="BQ239" s="886">
        <v>46023</v>
      </c>
      <c r="BR239" s="886">
        <v>46357</v>
      </c>
      <c r="BS239" s="858" t="s">
        <v>1220</v>
      </c>
      <c r="BT239" s="861" t="s">
        <v>610</v>
      </c>
      <c r="BU239" s="309"/>
      <c r="BV239" s="958" t="s">
        <v>1221</v>
      </c>
      <c r="BW239" s="854" t="s">
        <v>1184</v>
      </c>
      <c r="BX239" s="964" t="s">
        <v>1222</v>
      </c>
      <c r="BY239" s="229"/>
      <c r="BZ239" s="815" t="s">
        <v>614</v>
      </c>
      <c r="CA239" s="818" t="s">
        <v>615</v>
      </c>
      <c r="CB239" s="821" t="s">
        <v>616</v>
      </c>
      <c r="CC239" s="818" t="s">
        <v>617</v>
      </c>
      <c r="CD239" s="792"/>
      <c r="CE239" s="792"/>
      <c r="CF239" s="792"/>
      <c r="CG239" s="792"/>
      <c r="CH239" s="792"/>
      <c r="CI239" s="792"/>
      <c r="CJ239" s="792"/>
      <c r="CK239" s="792"/>
      <c r="CL239" s="792"/>
      <c r="CM239" s="792"/>
      <c r="CN239" s="792"/>
      <c r="CO239" s="792"/>
      <c r="CP239" s="792"/>
      <c r="CQ239" s="792"/>
      <c r="CR239" s="792"/>
      <c r="CS239" s="792"/>
      <c r="CT239" s="795" t="s">
        <v>618</v>
      </c>
      <c r="CU239" s="248"/>
      <c r="CV239" s="815" t="s">
        <v>614</v>
      </c>
      <c r="CW239" s="818" t="s">
        <v>615</v>
      </c>
      <c r="CX239" s="821" t="s">
        <v>616</v>
      </c>
      <c r="CY239" s="818" t="s">
        <v>617</v>
      </c>
      <c r="CZ239" s="824"/>
      <c r="DA239" s="825"/>
      <c r="DB239" s="824"/>
      <c r="DC239" s="825"/>
      <c r="DD239" s="789"/>
      <c r="DE239" s="789"/>
      <c r="DF239" s="789"/>
      <c r="DG239" s="792"/>
      <c r="DH239" s="789"/>
      <c r="DI239" s="789"/>
      <c r="DJ239" s="789"/>
      <c r="DK239" s="792"/>
      <c r="DL239" s="789"/>
      <c r="DM239" s="789"/>
      <c r="DN239" s="789"/>
      <c r="DO239" s="792"/>
      <c r="DP239" s="789"/>
      <c r="DQ239" s="789"/>
      <c r="DR239" s="789"/>
      <c r="DS239" s="789"/>
      <c r="DT239" s="795" t="s">
        <v>619</v>
      </c>
      <c r="DU239" s="245"/>
      <c r="DV239" s="798"/>
      <c r="DW239" s="801"/>
      <c r="DX239" s="798"/>
      <c r="DY239" s="804"/>
    </row>
    <row r="240" spans="2:129" ht="48.75" customHeight="1">
      <c r="B240" s="921"/>
      <c r="C240" s="924"/>
      <c r="D240" s="927"/>
      <c r="E240" s="1800"/>
      <c r="F240" s="931"/>
      <c r="G240" s="1800"/>
      <c r="H240" s="1800"/>
      <c r="I240" s="1800"/>
      <c r="J240" s="410" t="s">
        <v>1223</v>
      </c>
      <c r="K240" s="909"/>
      <c r="L240" s="1801"/>
      <c r="M240" s="918"/>
      <c r="N240" s="1800"/>
      <c r="O240" s="1802"/>
      <c r="P240" s="228"/>
      <c r="Q240" s="1803"/>
      <c r="R240" s="1800"/>
      <c r="S240" s="1800"/>
      <c r="T240" s="1800"/>
      <c r="U240" s="1800"/>
      <c r="V240" s="1802"/>
      <c r="W240" s="228"/>
      <c r="X240" s="433" t="s">
        <v>1224</v>
      </c>
      <c r="Y240" s="415" t="s">
        <v>599</v>
      </c>
      <c r="Z240" s="415"/>
      <c r="AA240" s="807">
        <v>25</v>
      </c>
      <c r="AB240" s="808"/>
      <c r="AC240" s="807"/>
      <c r="AD240" s="808"/>
      <c r="AE240" s="807"/>
      <c r="AF240" s="808"/>
      <c r="AG240" s="807"/>
      <c r="AH240" s="808"/>
      <c r="AI240" s="807">
        <v>15</v>
      </c>
      <c r="AJ240" s="808"/>
      <c r="AK240" s="498">
        <f>(SUM(AA240:AJ240))/100</f>
        <v>0.4</v>
      </c>
      <c r="AL240" s="315">
        <f>AL239-(AL239*AK240)</f>
        <v>0.36</v>
      </c>
      <c r="AM240" s="316"/>
      <c r="AN240" s="809" t="s">
        <v>562</v>
      </c>
      <c r="AO240" s="810"/>
      <c r="AP240" s="813" t="s">
        <v>815</v>
      </c>
      <c r="AQ240" s="814"/>
      <c r="AR240" s="809" t="s">
        <v>562</v>
      </c>
      <c r="AS240" s="810"/>
      <c r="AT240" s="420" t="s">
        <v>1225</v>
      </c>
      <c r="AU240" s="408" t="s">
        <v>561</v>
      </c>
      <c r="AV240" s="426" t="s">
        <v>1226</v>
      </c>
      <c r="AW240" s="427" t="s">
        <v>1216</v>
      </c>
      <c r="AX240" s="428" t="s">
        <v>1217</v>
      </c>
      <c r="AY240" s="230"/>
      <c r="AZ240" s="879"/>
      <c r="BA240" s="837"/>
      <c r="BB240" s="834"/>
      <c r="BC240" s="837"/>
      <c r="BD240" s="840"/>
      <c r="BE240" s="843"/>
      <c r="BG240" s="490"/>
      <c r="BH240" s="312">
        <v>0.8</v>
      </c>
      <c r="BI240" s="235" t="str">
        <f t="shared" ref="BI240" si="1113">IF(ISERROR(IF(V239="R.INHERENTE
4","R. INHERENTE",(IF(BD239="R.RESIDUAL
4","R. RESIDUAL"," ")))),"",(IF(V239="R.INHERENTE
4","R. INHERENTE",(IF(BD239="R.RESIDUAL
4","R. RESIDUAL"," ")))))</f>
        <v xml:space="preserve"> </v>
      </c>
      <c r="BJ240" s="236" t="str">
        <f t="shared" ref="BJ240" si="1114">IF(ISERROR(IF(V239="R.INHERENTE
9","R. INHERENTE",(IF(BD239="R.RESIDUAL
9","R. RESIDUAL"," ")))),"",(IF(V239="R.INHERENTE
9","R. INHERENTE",(IF(BD239="R.RESIDUAL
9","R. RESIDUAL"," ")))))</f>
        <v xml:space="preserve"> </v>
      </c>
      <c r="BK240" s="237" t="str">
        <f t="shared" ref="BK240" si="1115">IF(ISERROR(IF(V239="R.INHERENTE
14","R. INHERENTE",(IF(BD239="R.RESIDUAL
14","R. RESIDUAL"," ")))),"",(IF(V239="R.INHERENTE
14","R. INHERENTE",(IF(BD239="R.RESIDUAL
14","R. RESIDUAL"," ")))))</f>
        <v xml:space="preserve"> </v>
      </c>
      <c r="BL240" s="237" t="str">
        <f t="shared" ref="BL240" si="1116">IF(ISERROR(IF(V239="R.INHERENTE
19","R. INHERENTE",(IF(BD239="R.RESIDUAL
19","R. RESIDUAL"," ")))),"",(IF(V239="R.INHERENTE
19","R. INHERENTE",(IF(BD239="R.RESIDUAL
19","R. RESIDUAL"," ")))))</f>
        <v xml:space="preserve"> </v>
      </c>
      <c r="BM240" s="238" t="str">
        <f t="shared" ref="BM240" si="1117">IF(ISERROR(IF(V239="R.INHERENTE
24","R. INHERENTE",(IF(BD239="R.RESIDUAL
24","R. RESIDUAL"," ")))),"",(IF(V239="R.INHERENTE
24","R. INHERENTE",(IF(BD239="R.RESIDUAL
24","R. RESIDUAL"," ")))))</f>
        <v xml:space="preserve"> </v>
      </c>
      <c r="BN240" s="234"/>
      <c r="BO240" s="846"/>
      <c r="BP240" s="855"/>
      <c r="BQ240" s="887"/>
      <c r="BR240" s="887"/>
      <c r="BS240" s="859"/>
      <c r="BT240" s="862"/>
      <c r="BU240" s="309"/>
      <c r="BV240" s="959"/>
      <c r="BW240" s="855"/>
      <c r="BX240" s="965"/>
      <c r="BY240" s="229"/>
      <c r="BZ240" s="816"/>
      <c r="CA240" s="819"/>
      <c r="CB240" s="822"/>
      <c r="CC240" s="819"/>
      <c r="CD240" s="793"/>
      <c r="CE240" s="793"/>
      <c r="CF240" s="793"/>
      <c r="CG240" s="793"/>
      <c r="CH240" s="793"/>
      <c r="CI240" s="793"/>
      <c r="CJ240" s="793"/>
      <c r="CK240" s="793"/>
      <c r="CL240" s="793"/>
      <c r="CM240" s="793"/>
      <c r="CN240" s="793"/>
      <c r="CO240" s="793"/>
      <c r="CP240" s="793"/>
      <c r="CQ240" s="793"/>
      <c r="CR240" s="793"/>
      <c r="CS240" s="793"/>
      <c r="CT240" s="796"/>
      <c r="CU240" s="248"/>
      <c r="CV240" s="816"/>
      <c r="CW240" s="819"/>
      <c r="CX240" s="822"/>
      <c r="CY240" s="819"/>
      <c r="CZ240" s="826"/>
      <c r="DA240" s="827"/>
      <c r="DB240" s="826"/>
      <c r="DC240" s="827"/>
      <c r="DD240" s="790"/>
      <c r="DE240" s="790"/>
      <c r="DF240" s="790"/>
      <c r="DG240" s="793"/>
      <c r="DH240" s="790"/>
      <c r="DI240" s="790"/>
      <c r="DJ240" s="790"/>
      <c r="DK240" s="793"/>
      <c r="DL240" s="790"/>
      <c r="DM240" s="790"/>
      <c r="DN240" s="790"/>
      <c r="DO240" s="793"/>
      <c r="DP240" s="790"/>
      <c r="DQ240" s="790"/>
      <c r="DR240" s="790"/>
      <c r="DS240" s="790"/>
      <c r="DT240" s="796"/>
      <c r="DU240" s="245"/>
      <c r="DV240" s="799"/>
      <c r="DW240" s="802"/>
      <c r="DX240" s="799"/>
      <c r="DY240" s="805"/>
    </row>
    <row r="241" spans="2:129" ht="48.75" customHeight="1">
      <c r="B241" s="921"/>
      <c r="C241" s="924"/>
      <c r="D241" s="927"/>
      <c r="E241" s="1800"/>
      <c r="F241" s="931"/>
      <c r="G241" s="1800"/>
      <c r="H241" s="1800"/>
      <c r="I241" s="1800"/>
      <c r="J241" s="410" t="s">
        <v>1227</v>
      </c>
      <c r="K241" s="909"/>
      <c r="L241" s="1801"/>
      <c r="M241" s="918"/>
      <c r="N241" s="1800"/>
      <c r="O241" s="1802"/>
      <c r="P241" s="228"/>
      <c r="Q241" s="1803"/>
      <c r="R241" s="1800"/>
      <c r="S241" s="1800"/>
      <c r="T241" s="1800"/>
      <c r="U241" s="1800"/>
      <c r="V241" s="1802"/>
      <c r="W241" s="228"/>
      <c r="X241" s="414" t="s">
        <v>1228</v>
      </c>
      <c r="Y241" s="415"/>
      <c r="Z241" s="415" t="s">
        <v>648</v>
      </c>
      <c r="AA241" s="807"/>
      <c r="AB241" s="808"/>
      <c r="AC241" s="807"/>
      <c r="AD241" s="808"/>
      <c r="AE241" s="807">
        <v>10</v>
      </c>
      <c r="AF241" s="808"/>
      <c r="AG241" s="807"/>
      <c r="AH241" s="808"/>
      <c r="AI241" s="807">
        <v>15</v>
      </c>
      <c r="AJ241" s="808"/>
      <c r="AK241" s="498">
        <f>(SUM(AA241:AJ241))/100</f>
        <v>0.25</v>
      </c>
      <c r="AL241" s="315">
        <f>AL240-(AL240*AK241)</f>
        <v>0.27</v>
      </c>
      <c r="AM241" s="316"/>
      <c r="AN241" s="809" t="s">
        <v>562</v>
      </c>
      <c r="AO241" s="810"/>
      <c r="AP241" s="813" t="s">
        <v>815</v>
      </c>
      <c r="AQ241" s="814"/>
      <c r="AR241" s="809" t="s">
        <v>562</v>
      </c>
      <c r="AS241" s="810"/>
      <c r="AT241" s="420" t="s">
        <v>1229</v>
      </c>
      <c r="AU241" s="408" t="s">
        <v>602</v>
      </c>
      <c r="AV241" s="426" t="s">
        <v>1230</v>
      </c>
      <c r="AW241" s="427" t="s">
        <v>1216</v>
      </c>
      <c r="AX241" s="428" t="s">
        <v>1231</v>
      </c>
      <c r="AY241" s="230"/>
      <c r="AZ241" s="879"/>
      <c r="BA241" s="837"/>
      <c r="BB241" s="834"/>
      <c r="BC241" s="837"/>
      <c r="BD241" s="840"/>
      <c r="BE241" s="843"/>
      <c r="BG241" s="490"/>
      <c r="BH241" s="312">
        <v>0.60000000000000009</v>
      </c>
      <c r="BI241" s="235" t="str">
        <f t="shared" ref="BI241" si="1118">IF(ISERROR(IF(V239="R.INHERENTE
3","R. INHERENTE",(IF(BD239="R.RESIDUAL
3","R. RESIDUAL"," ")))),"",(IF(V239="R.INHERENTE
3","R. INHERENTE",(IF(BD239="R.RESIDUAL
3","R. RESIDUAL"," ")))))</f>
        <v xml:space="preserve"> </v>
      </c>
      <c r="BJ241" s="236" t="str">
        <f t="shared" ref="BJ241" si="1119">IF(ISERROR(IF(V239="R.INHERENTE
8","R. INHERENTE",(IF(BD239="R.RESIDUAL
8","R. RESIDUAL"," ")))),"",(IF(V239="R.INHERENTE
8","R. INHERENTE",(IF(BD239="R.RESIDUAL
8","R. RESIDUAL"," ")))))</f>
        <v xml:space="preserve"> </v>
      </c>
      <c r="BK241" s="236" t="str">
        <f t="shared" ref="BK241" si="1120">IF(ISERROR(IF(V239="R.INHERENTE
13","R. INHERENTE",(IF(BD239="R.RESIDUAL
13","R. RESIDUAL"," ")))),"",(IF(V239="R.INHERENTE
13","R. INHERENTE",(IF(BD239="R.RESIDUAL
13","R. RESIDUAL"," ")))))</f>
        <v xml:space="preserve"> </v>
      </c>
      <c r="BL241" s="237" t="str">
        <f t="shared" ref="BL241" si="1121">IF(ISERROR(IF(V239="R.INHERENTE
18","R. INHERENTE",(IF(BD239="R.RESIDUAL
18","R. RESIDUAL"," ")))),"",(IF(V239="R.INHERENTE
18","R. INHERENTE",(IF(BD239="R.RESIDUAL
18","R. RESIDUAL"," ")))))</f>
        <v xml:space="preserve"> </v>
      </c>
      <c r="BM241" s="238" t="str">
        <f t="shared" ref="BM241" si="1122">IF(ISERROR(IF(V239="R.INHERENTE
23","R. INHERENTE",(IF(BD239="R.RESIDUAL
23","R. RESIDUAL"," ")))),"",(IF(V239="R.INHERENTE
23","R. INHERENTE",(IF(BD239="R.RESIDUAL
23","R. RESIDUAL"," ")))))</f>
        <v xml:space="preserve"> </v>
      </c>
      <c r="BN241" s="234"/>
      <c r="BO241" s="846"/>
      <c r="BP241" s="855"/>
      <c r="BQ241" s="887"/>
      <c r="BR241" s="887"/>
      <c r="BS241" s="859"/>
      <c r="BT241" s="862"/>
      <c r="BU241" s="309"/>
      <c r="BV241" s="959"/>
      <c r="BW241" s="855"/>
      <c r="BX241" s="965"/>
      <c r="BY241" s="229"/>
      <c r="BZ241" s="816"/>
      <c r="CA241" s="819"/>
      <c r="CB241" s="822"/>
      <c r="CC241" s="819"/>
      <c r="CD241" s="793"/>
      <c r="CE241" s="793"/>
      <c r="CF241" s="793"/>
      <c r="CG241" s="793"/>
      <c r="CH241" s="793"/>
      <c r="CI241" s="793"/>
      <c r="CJ241" s="793"/>
      <c r="CK241" s="793"/>
      <c r="CL241" s="793"/>
      <c r="CM241" s="793"/>
      <c r="CN241" s="793"/>
      <c r="CO241" s="793"/>
      <c r="CP241" s="793"/>
      <c r="CQ241" s="793"/>
      <c r="CR241" s="793"/>
      <c r="CS241" s="793"/>
      <c r="CT241" s="796"/>
      <c r="CU241" s="248"/>
      <c r="CV241" s="816"/>
      <c r="CW241" s="819"/>
      <c r="CX241" s="822"/>
      <c r="CY241" s="819"/>
      <c r="CZ241" s="826"/>
      <c r="DA241" s="827"/>
      <c r="DB241" s="826"/>
      <c r="DC241" s="827"/>
      <c r="DD241" s="790"/>
      <c r="DE241" s="790"/>
      <c r="DF241" s="790"/>
      <c r="DG241" s="793"/>
      <c r="DH241" s="790"/>
      <c r="DI241" s="790"/>
      <c r="DJ241" s="790"/>
      <c r="DK241" s="793"/>
      <c r="DL241" s="790"/>
      <c r="DM241" s="790"/>
      <c r="DN241" s="790"/>
      <c r="DO241" s="793"/>
      <c r="DP241" s="790"/>
      <c r="DQ241" s="790"/>
      <c r="DR241" s="790"/>
      <c r="DS241" s="790"/>
      <c r="DT241" s="796"/>
      <c r="DU241" s="245"/>
      <c r="DV241" s="799"/>
      <c r="DW241" s="802"/>
      <c r="DX241" s="799"/>
      <c r="DY241" s="805"/>
    </row>
    <row r="242" spans="2:129" ht="48.75" customHeight="1">
      <c r="B242" s="921"/>
      <c r="C242" s="924"/>
      <c r="D242" s="927"/>
      <c r="E242" s="1800"/>
      <c r="F242" s="931"/>
      <c r="G242" s="1800"/>
      <c r="H242" s="1800"/>
      <c r="I242" s="1800"/>
      <c r="J242" s="410"/>
      <c r="K242" s="909"/>
      <c r="L242" s="1801"/>
      <c r="M242" s="918"/>
      <c r="N242" s="1800"/>
      <c r="O242" s="1802"/>
      <c r="P242" s="228"/>
      <c r="Q242" s="1803"/>
      <c r="R242" s="1800"/>
      <c r="S242" s="1800"/>
      <c r="T242" s="1800"/>
      <c r="U242" s="1800"/>
      <c r="V242" s="1802"/>
      <c r="W242" s="228"/>
      <c r="X242" s="416" t="s">
        <v>1232</v>
      </c>
      <c r="Y242" s="415" t="s">
        <v>599</v>
      </c>
      <c r="Z242" s="415"/>
      <c r="AA242" s="807">
        <v>25</v>
      </c>
      <c r="AB242" s="808"/>
      <c r="AC242" s="807"/>
      <c r="AD242" s="808"/>
      <c r="AE242" s="807"/>
      <c r="AF242" s="808"/>
      <c r="AG242" s="807">
        <v>0</v>
      </c>
      <c r="AH242" s="808"/>
      <c r="AI242" s="807">
        <v>15</v>
      </c>
      <c r="AJ242" s="808"/>
      <c r="AK242" s="498">
        <f>(SUM(AA242:AJ242))/100</f>
        <v>0.4</v>
      </c>
      <c r="AL242" s="315">
        <f>AL241-(AL241*AK242)</f>
        <v>0.16200000000000001</v>
      </c>
      <c r="AM242" s="316">
        <v>0.16</v>
      </c>
      <c r="AN242" s="809"/>
      <c r="AO242" s="810"/>
      <c r="AP242" s="813"/>
      <c r="AQ242" s="814"/>
      <c r="AR242" s="809"/>
      <c r="AS242" s="810"/>
      <c r="AT242" s="420" t="s">
        <v>1233</v>
      </c>
      <c r="AU242" s="408" t="s">
        <v>602</v>
      </c>
      <c r="AV242" s="426" t="s">
        <v>1234</v>
      </c>
      <c r="AW242" s="427" t="s">
        <v>1216</v>
      </c>
      <c r="AX242" s="428" t="s">
        <v>1235</v>
      </c>
      <c r="AY242" s="230"/>
      <c r="AZ242" s="879"/>
      <c r="BA242" s="837"/>
      <c r="BB242" s="834"/>
      <c r="BC242" s="837"/>
      <c r="BD242" s="840"/>
      <c r="BE242" s="843"/>
      <c r="BG242" s="490"/>
      <c r="BH242" s="312">
        <v>0.4</v>
      </c>
      <c r="BI242" s="239" t="str">
        <f t="shared" ref="BI242" si="1123">IF(ISERROR(IF(V239="R.INHERENTE
2","R. INHERENTE",(IF(BD239="R.RESIDUAL
2","R. RESIDUAL"," ")))),"",(IF(V239="R.INHERENTE
2","R. INHERENTE",(IF(BD239="R.RESIDUAL
2","R. RESIDUAL"," ")))))</f>
        <v xml:space="preserve"> </v>
      </c>
      <c r="BJ242" s="236" t="str">
        <f t="shared" ref="BJ242" si="1124">IF(ISERROR(IF(V239="R.INHERENTE
7","R. INHERENTE",(IF(BD239="R.RESIDUAL
7","R. RESIDUAL"," ")))),"",(IF(V239="R.INHERENTE
7","R. INHERENTE",(IF(BD239="R.RESIDUAL
7","R. RESIDUAL"," ")))))</f>
        <v xml:space="preserve"> </v>
      </c>
      <c r="BK242" s="236" t="str">
        <f t="shared" ref="BK242" si="1125">IF(ISERROR(IF(V239="R.INHERENTE
12","R. INHERENTE",(IF(BD239="R.RESIDUAL
12","R. RESIDUAL"," ")))),"",(IF(V239="R.INHERENTE
12","R. INHERENTE",(IF(BD239="R.RESIDUAL
12","R. RESIDUAL"," ")))))</f>
        <v xml:space="preserve"> </v>
      </c>
      <c r="BL242" s="237" t="str">
        <f t="shared" ref="BL242" si="1126">IF(ISERROR(IF(V239="R.INHERENTE
17","R. INHERENTE",(IF(BD239="R.RESIDUAL
17","R. RESIDUAL"," ")))),"",(IF(V239="R.INHERENTE
17","R. INHERENTE",(IF(BD239="R.RESIDUAL
17","R. RESIDUAL"," ")))))</f>
        <v xml:space="preserve"> </v>
      </c>
      <c r="BM242" s="238" t="str">
        <f t="shared" ref="BM242" si="1127">IF(ISERROR(IF(V239="R.INHERENTE
22","R. INHERENTE",(IF(BD239="R.RESIDUAL
22","R. RESIDUAL"," ")))),"",(IF(V239="R.INHERENTE
22","R. INHERENTE",(IF(BD239="R.RESIDUAL
22","R. RESIDUAL"," ")))))</f>
        <v xml:space="preserve"> </v>
      </c>
      <c r="BN242" s="234"/>
      <c r="BO242" s="846"/>
      <c r="BP242" s="855"/>
      <c r="BQ242" s="887"/>
      <c r="BR242" s="887"/>
      <c r="BS242" s="859"/>
      <c r="BT242" s="862"/>
      <c r="BU242" s="309"/>
      <c r="BV242" s="959"/>
      <c r="BW242" s="855"/>
      <c r="BX242" s="965"/>
      <c r="BY242" s="229"/>
      <c r="BZ242" s="816"/>
      <c r="CA242" s="819"/>
      <c r="CB242" s="822"/>
      <c r="CC242" s="819"/>
      <c r="CD242" s="793"/>
      <c r="CE242" s="793"/>
      <c r="CF242" s="793"/>
      <c r="CG242" s="793"/>
      <c r="CH242" s="793"/>
      <c r="CI242" s="793"/>
      <c r="CJ242" s="793"/>
      <c r="CK242" s="793"/>
      <c r="CL242" s="793"/>
      <c r="CM242" s="793"/>
      <c r="CN242" s="793"/>
      <c r="CO242" s="793"/>
      <c r="CP242" s="793"/>
      <c r="CQ242" s="793"/>
      <c r="CR242" s="793"/>
      <c r="CS242" s="793"/>
      <c r="CT242" s="796"/>
      <c r="CU242" s="248"/>
      <c r="CV242" s="816"/>
      <c r="CW242" s="819"/>
      <c r="CX242" s="822"/>
      <c r="CY242" s="819"/>
      <c r="CZ242" s="826"/>
      <c r="DA242" s="827"/>
      <c r="DB242" s="826"/>
      <c r="DC242" s="827"/>
      <c r="DD242" s="790"/>
      <c r="DE242" s="790"/>
      <c r="DF242" s="790"/>
      <c r="DG242" s="793"/>
      <c r="DH242" s="790"/>
      <c r="DI242" s="790"/>
      <c r="DJ242" s="790"/>
      <c r="DK242" s="793"/>
      <c r="DL242" s="790"/>
      <c r="DM242" s="790"/>
      <c r="DN242" s="790"/>
      <c r="DO242" s="793"/>
      <c r="DP242" s="790"/>
      <c r="DQ242" s="790"/>
      <c r="DR242" s="790"/>
      <c r="DS242" s="790"/>
      <c r="DT242" s="796"/>
      <c r="DU242" s="245"/>
      <c r="DV242" s="799"/>
      <c r="DW242" s="802"/>
      <c r="DX242" s="799"/>
      <c r="DY242" s="805"/>
    </row>
    <row r="243" spans="2:129" ht="48.75" customHeight="1">
      <c r="B243" s="922"/>
      <c r="C243" s="925"/>
      <c r="D243" s="928"/>
      <c r="E243" s="1805"/>
      <c r="F243" s="932"/>
      <c r="G243" s="1805"/>
      <c r="H243" s="1805"/>
      <c r="I243" s="1805"/>
      <c r="J243" s="411"/>
      <c r="K243" s="910"/>
      <c r="L243" s="1806"/>
      <c r="M243" s="919"/>
      <c r="N243" s="1805"/>
      <c r="O243" s="1807"/>
      <c r="P243" s="228"/>
      <c r="Q243" s="1808"/>
      <c r="R243" s="1805"/>
      <c r="S243" s="1805"/>
      <c r="T243" s="1805"/>
      <c r="U243" s="1805"/>
      <c r="V243" s="1807"/>
      <c r="W243" s="228"/>
      <c r="X243" s="417"/>
      <c r="Y243" s="418"/>
      <c r="Z243" s="418"/>
      <c r="AA243" s="848"/>
      <c r="AB243" s="849"/>
      <c r="AC243" s="848"/>
      <c r="AD243" s="849"/>
      <c r="AE243" s="848"/>
      <c r="AF243" s="849"/>
      <c r="AG243" s="848"/>
      <c r="AH243" s="849"/>
      <c r="AI243" s="848"/>
      <c r="AJ243" s="849"/>
      <c r="AK243" s="324">
        <f t="shared" ref="AK243" si="1128">AA243+AC243+AE243+AG243+AI243</f>
        <v>0</v>
      </c>
      <c r="AL243" s="317"/>
      <c r="AM243" s="318"/>
      <c r="AN243" s="850"/>
      <c r="AO243" s="851"/>
      <c r="AP243" s="852"/>
      <c r="AQ243" s="853"/>
      <c r="AR243" s="850"/>
      <c r="AS243" s="851"/>
      <c r="AT243" s="421"/>
      <c r="AU243" s="422"/>
      <c r="AV243" s="429"/>
      <c r="AW243" s="430"/>
      <c r="AX243" s="431"/>
      <c r="AY243" s="230"/>
      <c r="AZ243" s="880"/>
      <c r="BA243" s="838"/>
      <c r="BB243" s="835"/>
      <c r="BC243" s="838"/>
      <c r="BD243" s="841"/>
      <c r="BE243" s="844"/>
      <c r="BG243" s="490"/>
      <c r="BH243" s="313">
        <v>0.2</v>
      </c>
      <c r="BI243" s="240" t="str">
        <f t="shared" ref="BI243" si="1129">IF(ISERROR(IF(V239="R.INHERENTE
1","R. INHERENTE",(IF(BD239="R.RESIDUAL
1","R. RESIDUAL"," ")))),"",(IF(V239="R.INHERENTE
1","R. INHERENTE",(IF(BD239="R.RESIDUAL
1","R. RESIDUAL"," ")))))</f>
        <v>R. RESIDUAL</v>
      </c>
      <c r="BJ243" s="241" t="str">
        <f t="shared" ref="BJ243" si="1130">IF(ISERROR(IF(V239="R.INHERENTE
6","R. INHERENTE",(IF(BD239="R.RESIDUAL
6","R. RESIDUAL"," ")))),"",(IF(V239="R.INHERENTE
6","R. INHERENTE",(IF(BD239="R.RESIDUAL
6","R. RESIDUAL"," ")))))</f>
        <v xml:space="preserve"> </v>
      </c>
      <c r="BK243" s="242" t="str">
        <f t="shared" ref="BK243" si="1131">IF(ISERROR(IF(V239="R.INHERENTE
11","R. INHERENTE",(IF(BD239="R.RESIDUAL
11","R. RESIDUAL"," ")))),"",(IF(V239="R.INHERENTE
11","R. INHERENTE",(IF(BD239="R.RESIDUAL
11","R. RESIDUAL"," ")))))</f>
        <v xml:space="preserve"> </v>
      </c>
      <c r="BL243" s="243" t="str">
        <f t="shared" ref="BL243" si="1132">IF(ISERROR(IF(V239="R.INHERENTE
16","R. INHERENTE",(IF(BD239="R.RESIDUAL
16","R. RESIDUAL"," ")))),"",(IF(V239="R.INHERENTE
16","R. INHERENTE",(IF(BD239="R.RESIDUAL
16","R. RESIDUAL"," ")))))</f>
        <v xml:space="preserve"> </v>
      </c>
      <c r="BM243" s="244" t="str">
        <f t="shared" ref="BM243" si="1133">IF(ISERROR(IF(V239="R.INHERENTE
21","R. INHERENTE",(IF(BD239="R.RESIDUAL
21","R. RESIDUAL"," ")))),"",(IF(V239="R.INHERENTE
21","R. INHERENTE",(IF(BD239="R.RESIDUAL
21","R. RESIDUAL"," ")))))</f>
        <v xml:space="preserve"> </v>
      </c>
      <c r="BN243" s="234"/>
      <c r="BO243" s="847"/>
      <c r="BP243" s="856"/>
      <c r="BQ243" s="888"/>
      <c r="BR243" s="888"/>
      <c r="BS243" s="860"/>
      <c r="BT243" s="863"/>
      <c r="BU243" s="309"/>
      <c r="BV243" s="960"/>
      <c r="BW243" s="856"/>
      <c r="BX243" s="966"/>
      <c r="BY243" s="229"/>
      <c r="BZ243" s="817"/>
      <c r="CA243" s="820"/>
      <c r="CB243" s="823"/>
      <c r="CC243" s="820"/>
      <c r="CD243" s="794"/>
      <c r="CE243" s="794"/>
      <c r="CF243" s="794"/>
      <c r="CG243" s="794"/>
      <c r="CH243" s="794"/>
      <c r="CI243" s="794"/>
      <c r="CJ243" s="794"/>
      <c r="CK243" s="794"/>
      <c r="CL243" s="794"/>
      <c r="CM243" s="794"/>
      <c r="CN243" s="794"/>
      <c r="CO243" s="794"/>
      <c r="CP243" s="794"/>
      <c r="CQ243" s="794"/>
      <c r="CR243" s="794"/>
      <c r="CS243" s="794"/>
      <c r="CT243" s="797"/>
      <c r="CU243" s="248"/>
      <c r="CV243" s="817"/>
      <c r="CW243" s="820"/>
      <c r="CX243" s="823"/>
      <c r="CY243" s="820"/>
      <c r="CZ243" s="828"/>
      <c r="DA243" s="829"/>
      <c r="DB243" s="828"/>
      <c r="DC243" s="829"/>
      <c r="DD243" s="791"/>
      <c r="DE243" s="791"/>
      <c r="DF243" s="791"/>
      <c r="DG243" s="794"/>
      <c r="DH243" s="791"/>
      <c r="DI243" s="791"/>
      <c r="DJ243" s="791"/>
      <c r="DK243" s="794"/>
      <c r="DL243" s="791"/>
      <c r="DM243" s="791"/>
      <c r="DN243" s="791"/>
      <c r="DO243" s="794"/>
      <c r="DP243" s="791"/>
      <c r="DQ243" s="791"/>
      <c r="DR243" s="791"/>
      <c r="DS243" s="791"/>
      <c r="DT243" s="797"/>
      <c r="DU243" s="245"/>
      <c r="DV243" s="800"/>
      <c r="DW243" s="803"/>
      <c r="DX243" s="800"/>
      <c r="DY243" s="806"/>
    </row>
    <row r="244" spans="2:129" ht="11.25" customHeight="1">
      <c r="BI244" s="321">
        <v>0.2</v>
      </c>
      <c r="BJ244" s="322">
        <v>0.4</v>
      </c>
      <c r="BK244" s="322">
        <v>0.60000000000000009</v>
      </c>
      <c r="BL244" s="322">
        <v>0.8</v>
      </c>
      <c r="BM244" s="322">
        <v>1</v>
      </c>
    </row>
    <row r="245" spans="2:129" ht="48.75" customHeight="1">
      <c r="B245" s="920" t="s">
        <v>1071</v>
      </c>
      <c r="C245" s="923">
        <v>39</v>
      </c>
      <c r="D245" s="926" t="s">
        <v>1175</v>
      </c>
      <c r="E245" s="929" t="s">
        <v>1176</v>
      </c>
      <c r="F245" s="930" t="s">
        <v>587</v>
      </c>
      <c r="G245" s="907" t="s">
        <v>588</v>
      </c>
      <c r="H245" s="933" t="s">
        <v>589</v>
      </c>
      <c r="I245" s="936" t="s">
        <v>1236</v>
      </c>
      <c r="J245" s="462" t="s">
        <v>1237</v>
      </c>
      <c r="K245" s="908" t="s">
        <v>1238</v>
      </c>
      <c r="L245" s="939" t="str">
        <f>IF(H245="","",(CONCATENATE("Posibilidad de afectación ",H245," ",I245," ",J245," ",J246," ",J247," ",J248," ",J249)))</f>
        <v xml:space="preserve">Posibilidad de afectación económica y reputacional por el incorrecto reconocimiento de las horas adicionales laboradas, debido a la inadecuada verificación de las horas programadas VS ejecutadas.    </v>
      </c>
      <c r="M245" s="917" t="s">
        <v>1239</v>
      </c>
      <c r="N245" s="942" t="s">
        <v>594</v>
      </c>
      <c r="O245" s="897" t="s">
        <v>595</v>
      </c>
      <c r="P245" s="228"/>
      <c r="Q245" s="900" t="s">
        <v>630</v>
      </c>
      <c r="R245" s="903">
        <f>IF(ISERROR(VLOOKUP($Q245,Listas!$E$20:$F$24,2,FALSE)),"",(VLOOKUP($Q245,Listas!$E$20:$F$24,2,FALSE)))</f>
        <v>1</v>
      </c>
      <c r="S245" s="867" t="str">
        <f>IF(ISERROR(VLOOKUP($R245,Listas!$E$3:$F$7,2,FALSE)),"",(VLOOKUP($R245,Listas!$E$3:$F$7,2,FALSE)))</f>
        <v xml:space="preserve">MUY ALTA </v>
      </c>
      <c r="T245" s="868" t="s">
        <v>699</v>
      </c>
      <c r="U245" s="867">
        <f>IF(ISERROR(VLOOKUP($T245,Listas!$E$28:$F$35,2,FALSE)),"",(VLOOKUP($T245,Listas!$E$28:$F$35,2,FALSE)))</f>
        <v>0.8</v>
      </c>
      <c r="V245" s="869" t="str">
        <f t="shared" ref="V245" si="1134">IF(R245="","",(CONCATENATE("R.INHERENTE
",(IF(AND($R245=0.2,$U245=0.2),1,(IF(AND($R245=0.2,$U245=0.4),6,(IF(AND($R245=0.2,$U245=0.6),11,(IF(AND($R245=0.2,$U245=0.8),16,(IF(AND($R245=0.2,$U245=1),21,(IF(AND($R245=0.4,$U245=0.2),2,(IF(AND($R245=0.4,$U245=0.4),7,(IF(AND($R245=0.4,$U245=0.6),12,(IF(AND($R245=0.4,$U245=0.8),17,(IF(AND($R245=0.4,$U245=1),22,(IF(AND($R245=0.6,$U245=0.2),3,(IF(AND($R245=0.6,$U245=0.4),8,(IF(AND($R245=0.6,$U245=0.6),13,(IF(AND($R245=0.6,$U245=0.8),18,(IF(AND($R245=0.6,$U245=1),23,(IF(AND($R245=0.8,$U245=0.2),4,(IF(AND($R245=0.8,$U245=0.4),9,(IF(AND($R245=0.8,$U245=0.6),14,(IF(AND($R245=0.8,$U245=0.8),19,(IF(AND($R245=0.8,$U245=1),24,(IF(AND($R245=1,$U245=0.2),5,(IF(AND($R245=1,$U245=0.4),10,(IF(AND($R245=1,$U245=0.6),15,(IF(AND($R245=1,$U245=0.8),20,(IF(AND($R245=1,$U245=1),25,"")))))))))))))))))))))))))))))))))))))))))))))))))))))</f>
        <v>R.INHERENTE
20</v>
      </c>
      <c r="W245" s="228">
        <f>+VLOOKUP($V245,Listas!$D$112:$E$136,2,FALSE)</f>
        <v>20</v>
      </c>
      <c r="X245" s="432" t="s">
        <v>1240</v>
      </c>
      <c r="Y245" s="413" t="s">
        <v>599</v>
      </c>
      <c r="Z245" s="413"/>
      <c r="AA245" s="870">
        <v>0</v>
      </c>
      <c r="AB245" s="871"/>
      <c r="AC245" s="870">
        <v>15</v>
      </c>
      <c r="AD245" s="871"/>
      <c r="AE245" s="870"/>
      <c r="AF245" s="871"/>
      <c r="AG245" s="870"/>
      <c r="AH245" s="871"/>
      <c r="AI245" s="870">
        <v>15</v>
      </c>
      <c r="AJ245" s="871"/>
      <c r="AK245" s="487">
        <f t="shared" ref="AK245:AK247" si="1135">(SUM(AA245:AJ245))/100</f>
        <v>0.3</v>
      </c>
      <c r="AL245" s="319">
        <f>((R245-(R245*AK245)))</f>
        <v>0.7</v>
      </c>
      <c r="AM245" s="320"/>
      <c r="AN245" s="906" t="s">
        <v>562</v>
      </c>
      <c r="AO245" s="906"/>
      <c r="AP245" s="907" t="s">
        <v>600</v>
      </c>
      <c r="AQ245" s="907"/>
      <c r="AR245" s="906" t="s">
        <v>562</v>
      </c>
      <c r="AS245" s="906"/>
      <c r="AT245" s="419" t="s">
        <v>1241</v>
      </c>
      <c r="AU245" s="407" t="s">
        <v>602</v>
      </c>
      <c r="AV245" s="423" t="s">
        <v>1242</v>
      </c>
      <c r="AW245" s="424" t="s">
        <v>1216</v>
      </c>
      <c r="AX245" s="428"/>
      <c r="AY245" s="247">
        <f t="shared" ref="AY245" si="1136">+(IF(AND($AZ245&gt;0,$AZ245&lt;=0.2),0.2,(IF(AND($AZ245&gt;0.2,$AZ245&lt;=0.4),0.4,(IF(AND($AZ245&gt;0.4,$AZ245&lt;=0.6),0.6,(IF(AND($AZ245&gt;0.6,$AZ245&lt;=0.8),0.8,(IF($AZ245&gt;0.8,1,""))))))))))</f>
        <v>0.4</v>
      </c>
      <c r="AZ245" s="878">
        <f>+MIN(AL245:AL249)</f>
        <v>0.29399999999999998</v>
      </c>
      <c r="BA245" s="836" t="str">
        <f t="shared" ref="BA245" si="1137">+(IF($AY245=0.2,"MUY BAJA",(IF($AY245=0.4,"BAJA",(IF($AY245=0.6,"MEDIA",(IF($AY245=0.8,"ALTA",(IF($AY245=1,"MUY ALTA",""))))))))))</f>
        <v>BAJA</v>
      </c>
      <c r="BB245" s="833">
        <f t="shared" ref="BB245" si="1138">+MIN(AM245:AM249)</f>
        <v>0.28999999999999998</v>
      </c>
      <c r="BC245" s="836" t="str">
        <f t="shared" ref="BC245" si="1139">+(IF($BF245=0.2,"MUY BAJA",(IF($BF245=0.4,"BAJA",(IF($BF245=0.6,"MEDIA",(IF($BF245=0.8,"ALTA",(IF($BF245=1,"MUY ALTA",""))))))))))</f>
        <v>BAJA</v>
      </c>
      <c r="BD245" s="839" t="str">
        <f t="shared" ref="BD245" si="1140">IF($AY245="","",(CONCATENATE("R.RESIDUAL
",(IF(AND($AY245=0.2,$BF245=0.2),1,(IF(AND($AY245=0.2,$BF245=0.4),6,(IF(AND($AY245=0.2,$BF245=0.6),11,(IF(AND($AY245=0.2,$BF245=0.8),16,(IF(AND($AY245=0.2,$BF245=1),21,(IF(AND($AY245=0.4,$BF245=0.2),2,(IF(AND($AY245=0.4,$BF245=0.4),7,(IF(AND($AY245=0.4,$BF245=0.6),12,(IF(AND($AY245=0.4,$BF245=0.8),17,(IF(AND($AY245=0.4,$BF245=1),22,(IF(AND($AY245=0.6,$BF245=0.2),3,(IF(AND($AY245=0.6,$BF245=0.4),8,(IF(AND($AY245=0.6,$BF245=0.6),13,(IF(AND($AY245=0.6,$BF245=0.8),18,(IF(AND($AY245=0.6,$BF245=1),23,(IF(AND($AY245=0.8,$BF245=0.2),4,(IF(AND($AY245=0.8,$BF245=0.4),9,(IF(AND($AY245=0.8,$BF245=0.6),14,(IF(AND($AY245=0.8,$BF245=0.8),19,(IF(AND($AY245=0.8,$BF245=1),24,(IF(AND($AY245=1,$BF245=0.2),5,(IF(AND($AY245=1,$BF245=0.4),10,(IF(AND($AY245=1,$BF245=0.6),15,(IF(AND($AY245=1,$BF245=0.8),20,(IF(AND($AY245=1,$BF245=1),25,"")))))))))))))))))))))))))))))))))))))))))))))))))))))</f>
        <v>R.RESIDUAL
7</v>
      </c>
      <c r="BE245" s="842" t="s">
        <v>606</v>
      </c>
      <c r="BF245" s="247">
        <f t="shared" ref="BF245" si="1141">+(IF(AND($BB245&gt;0,$BB245&lt;=0.2),0.2,(IF(AND($BB245&gt;0.2,$BB245&lt;=0.4),0.4,(IF(AND($BB245&gt;0.4,$BB245&lt;=0.6),0.6,(IF(AND($BB245&gt;0.6,$BB245&lt;=0.8),0.8,(IF($BB245&gt;0.8,1,""))))))))))</f>
        <v>0.4</v>
      </c>
      <c r="BG245" s="230">
        <f>+VLOOKUP($BD245,Listas!$F$112:$G$136,2,FALSE)</f>
        <v>7</v>
      </c>
      <c r="BH245" s="312">
        <v>1</v>
      </c>
      <c r="BI245" s="231" t="str">
        <f t="shared" ref="BI245" si="1142">IF(ISERROR(IF(V245="R.INHERENTE
5","R. INHERENTE",(IF(BD245="R.RESIDUAL
5","R. RESIDUAL"," ")))),"",(IF(V245="R.INHERENTE
5","R. INHERENTE",(IF(BD245="R.RESIDUAL
5","R. RESIDUAL"," ")))))</f>
        <v xml:space="preserve"> </v>
      </c>
      <c r="BJ245" s="232" t="str">
        <f t="shared" ref="BJ245" si="1143">IF(ISERROR(IF(V245="R.INHERENTE
10","R. INHERENTE",(IF(BD245="R.RESIDUAL
10","R. RESIDUAL"," ")))),"",(IF(V245="R.INHERENTE
10","R. INHERENTE",(IF(BD245="R.RESIDUAL
10","R. RESIDUAL"," ")))))</f>
        <v xml:space="preserve"> </v>
      </c>
      <c r="BK245" s="232" t="str">
        <f t="shared" ref="BK245" si="1144">IF(ISERROR(IF(V245="R.INHERENTE
15","R. INHERENTE",(IF(BD245="R.RESIDUAL
15","R. RESIDUAL"," ")))),"",(IF(V245="R.INHERENTE
15","R. INHERENTE",(IF(BD245="R.RESIDUAL
15","R. RESIDUAL"," ")))))</f>
        <v xml:space="preserve"> </v>
      </c>
      <c r="BL245" s="232" t="str">
        <f t="shared" ref="BL245" si="1145">IF(ISERROR(IF(V245="R.INHERENTE
20","R. INHERENTE",(IF(BD245="R.RESIDUAL
20","R. RESIDUAL"," ")))),"",(IF(V245="R.INHERENTE
20","R. INHERENTE",(IF(BD245="R.RESIDUAL
20","R. RESIDUAL"," ")))))</f>
        <v>R. INHERENTE</v>
      </c>
      <c r="BM245" s="233" t="str">
        <f t="shared" ref="BM245" si="1146">IF(ISERROR(IF(V245="R.INHERENTE
25","R. INHERENTE",(IF(BD245="R.RESIDUAL
25","R. RESIDUAL"," ")))),"",(IF(V245="R.INHERENTE
25","R. INHERENTE",(IF(BD245="R.RESIDUAL
25","R. RESIDUAL"," ")))))</f>
        <v xml:space="preserve"> </v>
      </c>
      <c r="BN245" s="234"/>
      <c r="BO245" s="845" t="s">
        <v>1243</v>
      </c>
      <c r="BP245" s="854" t="s">
        <v>1244</v>
      </c>
      <c r="BQ245" s="886">
        <v>46023</v>
      </c>
      <c r="BR245" s="886">
        <v>46357</v>
      </c>
      <c r="BS245" s="858" t="s">
        <v>609</v>
      </c>
      <c r="BT245" s="861" t="s">
        <v>610</v>
      </c>
      <c r="BU245" s="309"/>
      <c r="BV245" s="889" t="s">
        <v>1245</v>
      </c>
      <c r="BW245" s="892" t="s">
        <v>1246</v>
      </c>
      <c r="BX245" s="830" t="s">
        <v>1247</v>
      </c>
      <c r="BY245" s="229"/>
      <c r="BZ245" s="815" t="s">
        <v>614</v>
      </c>
      <c r="CA245" s="818" t="s">
        <v>615</v>
      </c>
      <c r="CB245" s="821" t="s">
        <v>616</v>
      </c>
      <c r="CC245" s="818" t="s">
        <v>617</v>
      </c>
      <c r="CD245" s="792"/>
      <c r="CE245" s="792"/>
      <c r="CF245" s="792"/>
      <c r="CG245" s="792"/>
      <c r="CH245" s="792"/>
      <c r="CI245" s="792"/>
      <c r="CJ245" s="792"/>
      <c r="CK245" s="792"/>
      <c r="CL245" s="792"/>
      <c r="CM245" s="792"/>
      <c r="CN245" s="792"/>
      <c r="CO245" s="792"/>
      <c r="CP245" s="792"/>
      <c r="CQ245" s="792"/>
      <c r="CR245" s="792"/>
      <c r="CS245" s="792"/>
      <c r="CT245" s="795" t="s">
        <v>618</v>
      </c>
      <c r="CU245" s="248"/>
      <c r="CV245" s="815" t="s">
        <v>614</v>
      </c>
      <c r="CW245" s="818" t="s">
        <v>615</v>
      </c>
      <c r="CX245" s="821" t="s">
        <v>616</v>
      </c>
      <c r="CY245" s="818" t="s">
        <v>617</v>
      </c>
      <c r="CZ245" s="824"/>
      <c r="DA245" s="825"/>
      <c r="DB245" s="824"/>
      <c r="DC245" s="825"/>
      <c r="DD245" s="789"/>
      <c r="DE245" s="789"/>
      <c r="DF245" s="789"/>
      <c r="DG245" s="792"/>
      <c r="DH245" s="789"/>
      <c r="DI245" s="789"/>
      <c r="DJ245" s="789"/>
      <c r="DK245" s="792"/>
      <c r="DL245" s="789"/>
      <c r="DM245" s="789"/>
      <c r="DN245" s="789"/>
      <c r="DO245" s="792"/>
      <c r="DP245" s="789"/>
      <c r="DQ245" s="789"/>
      <c r="DR245" s="789"/>
      <c r="DS245" s="789"/>
      <c r="DT245" s="795" t="s">
        <v>619</v>
      </c>
      <c r="DU245" s="245"/>
      <c r="DV245" s="798"/>
      <c r="DW245" s="801"/>
      <c r="DX245" s="798"/>
      <c r="DY245" s="804"/>
    </row>
    <row r="246" spans="2:129" ht="48.75" customHeight="1">
      <c r="B246" s="921"/>
      <c r="C246" s="924"/>
      <c r="D246" s="927"/>
      <c r="E246" s="1800"/>
      <c r="F246" s="931"/>
      <c r="G246" s="1800"/>
      <c r="H246" s="934"/>
      <c r="I246" s="937"/>
      <c r="J246" s="410"/>
      <c r="K246" s="909"/>
      <c r="L246" s="940"/>
      <c r="M246" s="918"/>
      <c r="N246" s="943"/>
      <c r="O246" s="898"/>
      <c r="P246" s="228"/>
      <c r="Q246" s="901"/>
      <c r="R246" s="904"/>
      <c r="S246" s="1800"/>
      <c r="T246" s="1800"/>
      <c r="U246" s="1800"/>
      <c r="V246" s="1802"/>
      <c r="W246" s="228"/>
      <c r="X246" s="432" t="s">
        <v>1248</v>
      </c>
      <c r="Y246" s="415" t="s">
        <v>599</v>
      </c>
      <c r="Z246" s="415"/>
      <c r="AA246" s="807">
        <v>0</v>
      </c>
      <c r="AB246" s="808"/>
      <c r="AC246" s="807">
        <v>15</v>
      </c>
      <c r="AD246" s="808"/>
      <c r="AE246" s="807"/>
      <c r="AF246" s="808"/>
      <c r="AG246" s="807"/>
      <c r="AH246" s="808"/>
      <c r="AI246" s="807">
        <v>15</v>
      </c>
      <c r="AJ246" s="808"/>
      <c r="AK246" s="487">
        <f t="shared" si="1135"/>
        <v>0.3</v>
      </c>
      <c r="AL246" s="315">
        <f>AL245-(AL245*AK246)</f>
        <v>0.49</v>
      </c>
      <c r="AM246" s="316"/>
      <c r="AN246" s="809" t="s">
        <v>562</v>
      </c>
      <c r="AO246" s="810"/>
      <c r="AP246" s="813" t="s">
        <v>815</v>
      </c>
      <c r="AQ246" s="814"/>
      <c r="AR246" s="809" t="s">
        <v>562</v>
      </c>
      <c r="AS246" s="810"/>
      <c r="AT246" s="420" t="s">
        <v>1249</v>
      </c>
      <c r="AU246" s="408" t="s">
        <v>602</v>
      </c>
      <c r="AV246" s="426" t="s">
        <v>1250</v>
      </c>
      <c r="AW246" s="427" t="s">
        <v>1216</v>
      </c>
      <c r="AX246" s="428"/>
      <c r="AY246" s="230"/>
      <c r="AZ246" s="879"/>
      <c r="BA246" s="837"/>
      <c r="BB246" s="834"/>
      <c r="BC246" s="837"/>
      <c r="BD246" s="840"/>
      <c r="BE246" s="843"/>
      <c r="BG246" s="490"/>
      <c r="BH246" s="312">
        <v>0.8</v>
      </c>
      <c r="BI246" s="235" t="str">
        <f t="shared" ref="BI246" si="1147">IF(ISERROR(IF(V245="R.INHERENTE
4","R. INHERENTE",(IF(BD245="R.RESIDUAL
4","R. RESIDUAL"," ")))),"",(IF(V245="R.INHERENTE
4","R. INHERENTE",(IF(BD245="R.RESIDUAL
4","R. RESIDUAL"," ")))))</f>
        <v xml:space="preserve"> </v>
      </c>
      <c r="BJ246" s="236" t="str">
        <f t="shared" ref="BJ246" si="1148">IF(ISERROR(IF(V245="R.INHERENTE
9","R. INHERENTE",(IF(BD245="R.RESIDUAL
9","R. RESIDUAL"," ")))),"",(IF(V245="R.INHERENTE
9","R. INHERENTE",(IF(BD245="R.RESIDUAL
9","R. RESIDUAL"," ")))))</f>
        <v xml:space="preserve"> </v>
      </c>
      <c r="BK246" s="237" t="str">
        <f t="shared" ref="BK246" si="1149">IF(ISERROR(IF(V245="R.INHERENTE
14","R. INHERENTE",(IF(BD245="R.RESIDUAL
14","R. RESIDUAL"," ")))),"",(IF(V245="R.INHERENTE
14","R. INHERENTE",(IF(BD245="R.RESIDUAL
14","R. RESIDUAL"," ")))))</f>
        <v xml:space="preserve"> </v>
      </c>
      <c r="BL246" s="237" t="str">
        <f t="shared" ref="BL246" si="1150">IF(ISERROR(IF(V245="R.INHERENTE
19","R. INHERENTE",(IF(BD245="R.RESIDUAL
19","R. RESIDUAL"," ")))),"",(IF(V245="R.INHERENTE
19","R. INHERENTE",(IF(BD245="R.RESIDUAL
19","R. RESIDUAL"," ")))))</f>
        <v xml:space="preserve"> </v>
      </c>
      <c r="BM246" s="238" t="str">
        <f t="shared" ref="BM246" si="1151">IF(ISERROR(IF(V245="R.INHERENTE
24","R. INHERENTE",(IF(BD245="R.RESIDUAL
24","R. RESIDUAL"," ")))),"",(IF(V245="R.INHERENTE
24","R. INHERENTE",(IF(BD245="R.RESIDUAL
24","R. RESIDUAL"," ")))))</f>
        <v xml:space="preserve"> </v>
      </c>
      <c r="BN246" s="234"/>
      <c r="BO246" s="895"/>
      <c r="BP246" s="855"/>
      <c r="BQ246" s="887"/>
      <c r="BR246" s="887"/>
      <c r="BS246" s="859"/>
      <c r="BT246" s="862"/>
      <c r="BU246" s="309"/>
      <c r="BV246" s="890"/>
      <c r="BW246" s="893"/>
      <c r="BX246" s="831"/>
      <c r="BY246" s="229"/>
      <c r="BZ246" s="816"/>
      <c r="CA246" s="819"/>
      <c r="CB246" s="822"/>
      <c r="CC246" s="819"/>
      <c r="CD246" s="793"/>
      <c r="CE246" s="793"/>
      <c r="CF246" s="793"/>
      <c r="CG246" s="793"/>
      <c r="CH246" s="793"/>
      <c r="CI246" s="793"/>
      <c r="CJ246" s="793"/>
      <c r="CK246" s="793"/>
      <c r="CL246" s="793"/>
      <c r="CM246" s="793"/>
      <c r="CN246" s="793"/>
      <c r="CO246" s="793"/>
      <c r="CP246" s="793"/>
      <c r="CQ246" s="793"/>
      <c r="CR246" s="793"/>
      <c r="CS246" s="793"/>
      <c r="CT246" s="796"/>
      <c r="CU246" s="248"/>
      <c r="CV246" s="816"/>
      <c r="CW246" s="819"/>
      <c r="CX246" s="822"/>
      <c r="CY246" s="819"/>
      <c r="CZ246" s="826"/>
      <c r="DA246" s="827"/>
      <c r="DB246" s="826"/>
      <c r="DC246" s="827"/>
      <c r="DD246" s="790"/>
      <c r="DE246" s="790"/>
      <c r="DF246" s="790"/>
      <c r="DG246" s="793"/>
      <c r="DH246" s="790"/>
      <c r="DI246" s="790"/>
      <c r="DJ246" s="790"/>
      <c r="DK246" s="793"/>
      <c r="DL246" s="790"/>
      <c r="DM246" s="790"/>
      <c r="DN246" s="790"/>
      <c r="DO246" s="793"/>
      <c r="DP246" s="790"/>
      <c r="DQ246" s="790"/>
      <c r="DR246" s="790"/>
      <c r="DS246" s="790"/>
      <c r="DT246" s="796"/>
      <c r="DU246" s="245"/>
      <c r="DV246" s="799"/>
      <c r="DW246" s="802"/>
      <c r="DX246" s="799"/>
      <c r="DY246" s="805"/>
    </row>
    <row r="247" spans="2:129" ht="48.75" customHeight="1">
      <c r="B247" s="921"/>
      <c r="C247" s="924"/>
      <c r="D247" s="927"/>
      <c r="E247" s="1800"/>
      <c r="F247" s="931"/>
      <c r="G247" s="1800"/>
      <c r="H247" s="934"/>
      <c r="I247" s="937"/>
      <c r="J247" s="410"/>
      <c r="K247" s="909"/>
      <c r="L247" s="940"/>
      <c r="M247" s="918"/>
      <c r="N247" s="943"/>
      <c r="O247" s="898"/>
      <c r="P247" s="228"/>
      <c r="Q247" s="901"/>
      <c r="R247" s="904"/>
      <c r="S247" s="1800"/>
      <c r="T247" s="1800"/>
      <c r="U247" s="1800"/>
      <c r="V247" s="1802"/>
      <c r="W247" s="228"/>
      <c r="X247" s="432" t="s">
        <v>1251</v>
      </c>
      <c r="Y247" s="415" t="s">
        <v>599</v>
      </c>
      <c r="Z247" s="415"/>
      <c r="AA247" s="807">
        <v>25</v>
      </c>
      <c r="AB247" s="808"/>
      <c r="AC247" s="807">
        <v>0</v>
      </c>
      <c r="AD247" s="808"/>
      <c r="AE247" s="807">
        <v>0</v>
      </c>
      <c r="AF247" s="808"/>
      <c r="AG247" s="807"/>
      <c r="AH247" s="808"/>
      <c r="AI247" s="807">
        <v>15</v>
      </c>
      <c r="AJ247" s="808"/>
      <c r="AK247" s="487">
        <f t="shared" si="1135"/>
        <v>0.4</v>
      </c>
      <c r="AL247" s="315">
        <f>AL246-(AL246*AK247)</f>
        <v>0.29399999999999998</v>
      </c>
      <c r="AM247" s="316"/>
      <c r="AN247" s="809" t="s">
        <v>562</v>
      </c>
      <c r="AO247" s="810"/>
      <c r="AP247" s="813" t="s">
        <v>815</v>
      </c>
      <c r="AQ247" s="814"/>
      <c r="AR247" s="809" t="s">
        <v>562</v>
      </c>
      <c r="AS247" s="810"/>
      <c r="AT247" s="420" t="s">
        <v>1252</v>
      </c>
      <c r="AU247" s="408" t="s">
        <v>602</v>
      </c>
      <c r="AV247" s="426" t="s">
        <v>1253</v>
      </c>
      <c r="AW247" s="427" t="s">
        <v>1216</v>
      </c>
      <c r="AX247" s="428"/>
      <c r="AY247" s="230"/>
      <c r="AZ247" s="879"/>
      <c r="BA247" s="837"/>
      <c r="BB247" s="834"/>
      <c r="BC247" s="837"/>
      <c r="BD247" s="840"/>
      <c r="BE247" s="843"/>
      <c r="BG247" s="490"/>
      <c r="BH247" s="312">
        <v>0.60000000000000009</v>
      </c>
      <c r="BI247" s="235" t="str">
        <f t="shared" ref="BI247" si="1152">IF(ISERROR(IF(V245="R.INHERENTE
3","R. INHERENTE",(IF(BD245="R.RESIDUAL
3","R. RESIDUAL"," ")))),"",(IF(V245="R.INHERENTE
3","R. INHERENTE",(IF(BD245="R.RESIDUAL
3","R. RESIDUAL"," ")))))</f>
        <v xml:space="preserve"> </v>
      </c>
      <c r="BJ247" s="236" t="str">
        <f t="shared" ref="BJ247" si="1153">IF(ISERROR(IF(V245="R.INHERENTE
8","R. INHERENTE",(IF(BD245="R.RESIDUAL
8","R. RESIDUAL"," ")))),"",(IF(V245="R.INHERENTE
8","R. INHERENTE",(IF(BD245="R.RESIDUAL
8","R. RESIDUAL"," ")))))</f>
        <v xml:space="preserve"> </v>
      </c>
      <c r="BK247" s="236" t="str">
        <f t="shared" ref="BK247" si="1154">IF(ISERROR(IF(V245="R.INHERENTE
13","R. INHERENTE",(IF(BD245="R.RESIDUAL
13","R. RESIDUAL"," ")))),"",(IF(V245="R.INHERENTE
13","R. INHERENTE",(IF(BD245="R.RESIDUAL
13","R. RESIDUAL"," ")))))</f>
        <v xml:space="preserve"> </v>
      </c>
      <c r="BL247" s="237" t="str">
        <f t="shared" ref="BL247" si="1155">IF(ISERROR(IF(V245="R.INHERENTE
18","R. INHERENTE",(IF(BD245="R.RESIDUAL
18","R. RESIDUAL"," ")))),"",(IF(V245="R.INHERENTE
18","R. INHERENTE",(IF(BD245="R.RESIDUAL
18","R. RESIDUAL"," ")))))</f>
        <v xml:space="preserve"> </v>
      </c>
      <c r="BM247" s="238" t="str">
        <f t="shared" ref="BM247" si="1156">IF(ISERROR(IF(V245="R.INHERENTE
23","R. INHERENTE",(IF(BD245="R.RESIDUAL
23","R. RESIDUAL"," ")))),"",(IF(V245="R.INHERENTE
23","R. INHERENTE",(IF(BD245="R.RESIDUAL
23","R. RESIDUAL"," ")))))</f>
        <v xml:space="preserve"> </v>
      </c>
      <c r="BN247" s="234"/>
      <c r="BO247" s="895"/>
      <c r="BP247" s="855"/>
      <c r="BQ247" s="887"/>
      <c r="BR247" s="887"/>
      <c r="BS247" s="859"/>
      <c r="BT247" s="862"/>
      <c r="BU247" s="309"/>
      <c r="BV247" s="890"/>
      <c r="BW247" s="893"/>
      <c r="BX247" s="831"/>
      <c r="BY247" s="229"/>
      <c r="BZ247" s="816"/>
      <c r="CA247" s="819"/>
      <c r="CB247" s="822"/>
      <c r="CC247" s="819"/>
      <c r="CD247" s="793"/>
      <c r="CE247" s="793"/>
      <c r="CF247" s="793"/>
      <c r="CG247" s="793"/>
      <c r="CH247" s="793"/>
      <c r="CI247" s="793"/>
      <c r="CJ247" s="793"/>
      <c r="CK247" s="793"/>
      <c r="CL247" s="793"/>
      <c r="CM247" s="793"/>
      <c r="CN247" s="793"/>
      <c r="CO247" s="793"/>
      <c r="CP247" s="793"/>
      <c r="CQ247" s="793"/>
      <c r="CR247" s="793"/>
      <c r="CS247" s="793"/>
      <c r="CT247" s="796"/>
      <c r="CU247" s="248"/>
      <c r="CV247" s="816"/>
      <c r="CW247" s="819"/>
      <c r="CX247" s="822"/>
      <c r="CY247" s="819"/>
      <c r="CZ247" s="826"/>
      <c r="DA247" s="827"/>
      <c r="DB247" s="826"/>
      <c r="DC247" s="827"/>
      <c r="DD247" s="790"/>
      <c r="DE247" s="790"/>
      <c r="DF247" s="790"/>
      <c r="DG247" s="793"/>
      <c r="DH247" s="790"/>
      <c r="DI247" s="790"/>
      <c r="DJ247" s="790"/>
      <c r="DK247" s="793"/>
      <c r="DL247" s="790"/>
      <c r="DM247" s="790"/>
      <c r="DN247" s="790"/>
      <c r="DO247" s="793"/>
      <c r="DP247" s="790"/>
      <c r="DQ247" s="790"/>
      <c r="DR247" s="790"/>
      <c r="DS247" s="790"/>
      <c r="DT247" s="796"/>
      <c r="DU247" s="245"/>
      <c r="DV247" s="799"/>
      <c r="DW247" s="802"/>
      <c r="DX247" s="799"/>
      <c r="DY247" s="805"/>
    </row>
    <row r="248" spans="2:129" ht="48.75" customHeight="1">
      <c r="B248" s="921"/>
      <c r="C248" s="924"/>
      <c r="D248" s="927"/>
      <c r="E248" s="1800"/>
      <c r="F248" s="931"/>
      <c r="G248" s="1800"/>
      <c r="H248" s="934"/>
      <c r="I248" s="937"/>
      <c r="J248" s="410"/>
      <c r="K248" s="909"/>
      <c r="L248" s="940"/>
      <c r="M248" s="918"/>
      <c r="N248" s="943"/>
      <c r="O248" s="898"/>
      <c r="P248" s="228"/>
      <c r="Q248" s="901"/>
      <c r="R248" s="904"/>
      <c r="S248" s="1800"/>
      <c r="T248" s="1800"/>
      <c r="U248" s="1800"/>
      <c r="V248" s="1802"/>
      <c r="W248" s="228"/>
      <c r="X248" s="416"/>
      <c r="Y248" s="415"/>
      <c r="Z248" s="415"/>
      <c r="AA248" s="848"/>
      <c r="AB248" s="849"/>
      <c r="AC248" s="848"/>
      <c r="AD248" s="849"/>
      <c r="AE248" s="848"/>
      <c r="AF248" s="849"/>
      <c r="AG248" s="848"/>
      <c r="AH248" s="849"/>
      <c r="AI248" s="848"/>
      <c r="AJ248" s="849"/>
      <c r="AK248" s="323">
        <f>AA248+AC248+AE248+AG248+AI248</f>
        <v>0</v>
      </c>
      <c r="AL248" s="315"/>
      <c r="AM248" s="316">
        <v>0.28999999999999998</v>
      </c>
      <c r="AN248" s="809"/>
      <c r="AO248" s="810"/>
      <c r="AP248" s="813"/>
      <c r="AQ248" s="814"/>
      <c r="AR248" s="809"/>
      <c r="AS248" s="810"/>
      <c r="AT248" s="420"/>
      <c r="AU248" s="408"/>
      <c r="AV248" s="426"/>
      <c r="AW248" s="427"/>
      <c r="AX248" s="428"/>
      <c r="AY248" s="230"/>
      <c r="AZ248" s="879"/>
      <c r="BA248" s="837"/>
      <c r="BB248" s="834"/>
      <c r="BC248" s="837"/>
      <c r="BD248" s="840"/>
      <c r="BE248" s="843"/>
      <c r="BG248" s="490"/>
      <c r="BH248" s="312">
        <v>0.4</v>
      </c>
      <c r="BI248" s="239" t="str">
        <f t="shared" ref="BI248" si="1157">IF(ISERROR(IF(V245="R.INHERENTE
2","R. INHERENTE",(IF(BD245="R.RESIDUAL
2","R. RESIDUAL"," ")))),"",(IF(V245="R.INHERENTE
2","R. INHERENTE",(IF(BD245="R.RESIDUAL
2","R. RESIDUAL"," ")))))</f>
        <v xml:space="preserve"> </v>
      </c>
      <c r="BJ248" s="236" t="str">
        <f t="shared" ref="BJ248" si="1158">IF(ISERROR(IF(V245="R.INHERENTE
7","R. INHERENTE",(IF(BD245="R.RESIDUAL
7","R. RESIDUAL"," ")))),"",(IF(V245="R.INHERENTE
7","R. INHERENTE",(IF(BD245="R.RESIDUAL
7","R. RESIDUAL"," ")))))</f>
        <v>R. RESIDUAL</v>
      </c>
      <c r="BK248" s="236" t="str">
        <f t="shared" ref="BK248" si="1159">IF(ISERROR(IF(V245="R.INHERENTE
12","R. INHERENTE",(IF(BD245="R.RESIDUAL
12","R. RESIDUAL"," ")))),"",(IF(V245="R.INHERENTE
12","R. INHERENTE",(IF(BD245="R.RESIDUAL
12","R. RESIDUAL"," ")))))</f>
        <v xml:space="preserve"> </v>
      </c>
      <c r="BL248" s="237" t="str">
        <f t="shared" ref="BL248" si="1160">IF(ISERROR(IF(V245="R.INHERENTE
17","R. INHERENTE",(IF(BD245="R.RESIDUAL
17","R. RESIDUAL"," ")))),"",(IF(V245="R.INHERENTE
17","R. INHERENTE",(IF(BD245="R.RESIDUAL
17","R. RESIDUAL"," ")))))</f>
        <v xml:space="preserve"> </v>
      </c>
      <c r="BM248" s="238" t="str">
        <f t="shared" ref="BM248" si="1161">IF(ISERROR(IF(V245="R.INHERENTE
22","R. INHERENTE",(IF(BD245="R.RESIDUAL
22","R. RESIDUAL"," ")))),"",(IF(V245="R.INHERENTE
22","R. INHERENTE",(IF(BD245="R.RESIDUAL
22","R. RESIDUAL"," ")))))</f>
        <v xml:space="preserve"> </v>
      </c>
      <c r="BN248" s="234"/>
      <c r="BO248" s="895"/>
      <c r="BP248" s="855"/>
      <c r="BQ248" s="887"/>
      <c r="BR248" s="887"/>
      <c r="BS248" s="859"/>
      <c r="BT248" s="862"/>
      <c r="BU248" s="309"/>
      <c r="BV248" s="890"/>
      <c r="BW248" s="893"/>
      <c r="BX248" s="831"/>
      <c r="BY248" s="229"/>
      <c r="BZ248" s="816"/>
      <c r="CA248" s="819"/>
      <c r="CB248" s="822"/>
      <c r="CC248" s="819"/>
      <c r="CD248" s="793"/>
      <c r="CE248" s="793"/>
      <c r="CF248" s="793"/>
      <c r="CG248" s="793"/>
      <c r="CH248" s="793"/>
      <c r="CI248" s="793"/>
      <c r="CJ248" s="793"/>
      <c r="CK248" s="793"/>
      <c r="CL248" s="793"/>
      <c r="CM248" s="793"/>
      <c r="CN248" s="793"/>
      <c r="CO248" s="793"/>
      <c r="CP248" s="793"/>
      <c r="CQ248" s="793"/>
      <c r="CR248" s="793"/>
      <c r="CS248" s="793"/>
      <c r="CT248" s="796"/>
      <c r="CU248" s="248"/>
      <c r="CV248" s="816"/>
      <c r="CW248" s="819"/>
      <c r="CX248" s="822"/>
      <c r="CY248" s="819"/>
      <c r="CZ248" s="826"/>
      <c r="DA248" s="827"/>
      <c r="DB248" s="826"/>
      <c r="DC248" s="827"/>
      <c r="DD248" s="790"/>
      <c r="DE248" s="790"/>
      <c r="DF248" s="790"/>
      <c r="DG248" s="793"/>
      <c r="DH248" s="790"/>
      <c r="DI248" s="790"/>
      <c r="DJ248" s="790"/>
      <c r="DK248" s="793"/>
      <c r="DL248" s="790"/>
      <c r="DM248" s="790"/>
      <c r="DN248" s="790"/>
      <c r="DO248" s="793"/>
      <c r="DP248" s="790"/>
      <c r="DQ248" s="790"/>
      <c r="DR248" s="790"/>
      <c r="DS248" s="790"/>
      <c r="DT248" s="796"/>
      <c r="DU248" s="245"/>
      <c r="DV248" s="799"/>
      <c r="DW248" s="802"/>
      <c r="DX248" s="799"/>
      <c r="DY248" s="805"/>
    </row>
    <row r="249" spans="2:129" ht="48.75" customHeight="1">
      <c r="B249" s="922"/>
      <c r="C249" s="925"/>
      <c r="D249" s="928"/>
      <c r="E249" s="1805"/>
      <c r="F249" s="932"/>
      <c r="G249" s="1805"/>
      <c r="H249" s="935"/>
      <c r="I249" s="938"/>
      <c r="J249" s="411"/>
      <c r="K249" s="910"/>
      <c r="L249" s="941"/>
      <c r="M249" s="919"/>
      <c r="N249" s="944"/>
      <c r="O249" s="899"/>
      <c r="P249" s="228"/>
      <c r="Q249" s="902"/>
      <c r="R249" s="905"/>
      <c r="S249" s="1805"/>
      <c r="T249" s="1805"/>
      <c r="U249" s="1805"/>
      <c r="V249" s="1807"/>
      <c r="W249" s="228"/>
      <c r="X249" s="417"/>
      <c r="Y249" s="418"/>
      <c r="Z249" s="418"/>
      <c r="AA249" s="848"/>
      <c r="AB249" s="849"/>
      <c r="AC249" s="848"/>
      <c r="AD249" s="849"/>
      <c r="AE249" s="848"/>
      <c r="AF249" s="849"/>
      <c r="AG249" s="848"/>
      <c r="AH249" s="849"/>
      <c r="AI249" s="848"/>
      <c r="AJ249" s="849"/>
      <c r="AK249" s="324">
        <f>AA249+AC249+AE249+AG249+AI249</f>
        <v>0</v>
      </c>
      <c r="AL249" s="317"/>
      <c r="AM249" s="318"/>
      <c r="AN249" s="850"/>
      <c r="AO249" s="851"/>
      <c r="AP249" s="852"/>
      <c r="AQ249" s="853"/>
      <c r="AR249" s="850"/>
      <c r="AS249" s="851"/>
      <c r="AT249" s="421"/>
      <c r="AU249" s="422"/>
      <c r="AV249" s="429"/>
      <c r="AW249" s="430"/>
      <c r="AX249" s="431"/>
      <c r="AY249" s="230"/>
      <c r="AZ249" s="880"/>
      <c r="BA249" s="838"/>
      <c r="BB249" s="835"/>
      <c r="BC249" s="838"/>
      <c r="BD249" s="841"/>
      <c r="BE249" s="844"/>
      <c r="BG249" s="490"/>
      <c r="BH249" s="313">
        <v>0.2</v>
      </c>
      <c r="BI249" s="240" t="str">
        <f t="shared" ref="BI249" si="1162">IF(ISERROR(IF(V245="R.INHERENTE
1","R. INHERENTE",(IF(BD245="R.RESIDUAL
1","R. RESIDUAL"," ")))),"",(IF(V245="R.INHERENTE
1","R. INHERENTE",(IF(BD245="R.RESIDUAL
1","R. RESIDUAL"," ")))))</f>
        <v xml:space="preserve"> </v>
      </c>
      <c r="BJ249" s="241" t="str">
        <f t="shared" ref="BJ249" si="1163">IF(ISERROR(IF(V245="R.INHERENTE
6","R. INHERENTE",(IF(BD245="R.RESIDUAL
6","R. RESIDUAL"," ")))),"",(IF(V245="R.INHERENTE
6","R. INHERENTE",(IF(BD245="R.RESIDUAL
6","R. RESIDUAL"," ")))))</f>
        <v xml:space="preserve"> </v>
      </c>
      <c r="BK249" s="242" t="str">
        <f t="shared" ref="BK249" si="1164">IF(ISERROR(IF(V245="R.INHERENTE
11","R. INHERENTE",(IF(BD245="R.RESIDUAL
11","R. RESIDUAL"," ")))),"",(IF(V245="R.INHERENTE
11","R. INHERENTE",(IF(BD245="R.RESIDUAL
11","R. RESIDUAL"," ")))))</f>
        <v xml:space="preserve"> </v>
      </c>
      <c r="BL249" s="243" t="str">
        <f t="shared" ref="BL249" si="1165">IF(ISERROR(IF(V245="R.INHERENTE
16","R. INHERENTE",(IF(BD245="R.RESIDUAL
16","R. RESIDUAL"," ")))),"",(IF(V245="R.INHERENTE
16","R. INHERENTE",(IF(BD245="R.RESIDUAL
16","R. RESIDUAL"," ")))))</f>
        <v xml:space="preserve"> </v>
      </c>
      <c r="BM249" s="244" t="str">
        <f t="shared" ref="BM249" si="1166">IF(ISERROR(IF(V245="R.INHERENTE
21","R. INHERENTE",(IF(BD245="R.RESIDUAL
21","R. RESIDUAL"," ")))),"",(IF(V245="R.INHERENTE
21","R. INHERENTE",(IF(BD245="R.RESIDUAL
21","R. RESIDUAL"," ")))))</f>
        <v xml:space="preserve"> </v>
      </c>
      <c r="BN249" s="234"/>
      <c r="BO249" s="896"/>
      <c r="BP249" s="856"/>
      <c r="BQ249" s="888"/>
      <c r="BR249" s="888"/>
      <c r="BS249" s="860"/>
      <c r="BT249" s="863"/>
      <c r="BU249" s="309"/>
      <c r="BV249" s="891"/>
      <c r="BW249" s="894"/>
      <c r="BX249" s="832"/>
      <c r="BY249" s="229"/>
      <c r="BZ249" s="817"/>
      <c r="CA249" s="820"/>
      <c r="CB249" s="823"/>
      <c r="CC249" s="820"/>
      <c r="CD249" s="794"/>
      <c r="CE249" s="794"/>
      <c r="CF249" s="794"/>
      <c r="CG249" s="794"/>
      <c r="CH249" s="794"/>
      <c r="CI249" s="794"/>
      <c r="CJ249" s="794"/>
      <c r="CK249" s="794"/>
      <c r="CL249" s="794"/>
      <c r="CM249" s="794"/>
      <c r="CN249" s="794"/>
      <c r="CO249" s="794"/>
      <c r="CP249" s="794"/>
      <c r="CQ249" s="794"/>
      <c r="CR249" s="794"/>
      <c r="CS249" s="794"/>
      <c r="CT249" s="797"/>
      <c r="CU249" s="248"/>
      <c r="CV249" s="817"/>
      <c r="CW249" s="820"/>
      <c r="CX249" s="823"/>
      <c r="CY249" s="820"/>
      <c r="CZ249" s="828"/>
      <c r="DA249" s="829"/>
      <c r="DB249" s="828"/>
      <c r="DC249" s="829"/>
      <c r="DD249" s="791"/>
      <c r="DE249" s="791"/>
      <c r="DF249" s="791"/>
      <c r="DG249" s="794"/>
      <c r="DH249" s="791"/>
      <c r="DI249" s="791"/>
      <c r="DJ249" s="791"/>
      <c r="DK249" s="794"/>
      <c r="DL249" s="791"/>
      <c r="DM249" s="791"/>
      <c r="DN249" s="791"/>
      <c r="DO249" s="794"/>
      <c r="DP249" s="791"/>
      <c r="DQ249" s="791"/>
      <c r="DR249" s="791"/>
      <c r="DS249" s="791"/>
      <c r="DT249" s="797"/>
      <c r="DU249" s="245"/>
      <c r="DV249" s="800"/>
      <c r="DW249" s="803"/>
      <c r="DX249" s="800"/>
      <c r="DY249" s="806"/>
    </row>
    <row r="250" spans="2:129" ht="18" customHeight="1">
      <c r="BI250" s="321">
        <v>0.2</v>
      </c>
      <c r="BJ250" s="322">
        <v>0.4</v>
      </c>
      <c r="BK250" s="322">
        <v>0.60000000000000009</v>
      </c>
      <c r="BL250" s="322">
        <v>0.8</v>
      </c>
      <c r="BM250" s="322">
        <v>1</v>
      </c>
    </row>
    <row r="251" spans="2:129" ht="48.75" customHeight="1">
      <c r="B251" s="920" t="s">
        <v>1071</v>
      </c>
      <c r="C251" s="923">
        <v>40</v>
      </c>
      <c r="D251" s="926" t="s">
        <v>1254</v>
      </c>
      <c r="E251" s="929" t="s">
        <v>1255</v>
      </c>
      <c r="F251" s="930" t="s">
        <v>587</v>
      </c>
      <c r="G251" s="907" t="s">
        <v>825</v>
      </c>
      <c r="H251" s="948" t="s">
        <v>589</v>
      </c>
      <c r="I251" s="949" t="s">
        <v>1256</v>
      </c>
      <c r="J251" s="409" t="s">
        <v>1257</v>
      </c>
      <c r="K251" s="908" t="s">
        <v>1258</v>
      </c>
      <c r="L251" s="950" t="str">
        <f>IF(H251="","",(CONCATENATE("Posibilidad de afectación ",H251," ",I251," ",J251," ",J252," ",J253," ",J254," ",J255)))</f>
        <v xml:space="preserve">Posibilidad de afectación económica y reputacional por demandas y sanciones en la asignación de citas para el servicio de radiología,  debido a fallas en los equipos, Falta de recurso humano y equivocaciones en el agendamiento.    </v>
      </c>
      <c r="M251" s="917" t="s">
        <v>593</v>
      </c>
      <c r="N251" s="951" t="s">
        <v>698</v>
      </c>
      <c r="O251" s="864" t="s">
        <v>978</v>
      </c>
      <c r="P251" s="228"/>
      <c r="Q251" s="865" t="s">
        <v>596</v>
      </c>
      <c r="R251" s="866">
        <f>IF(ISERROR(VLOOKUP($Q251,Listas!$E$20:$F$24,2,FALSE)),"",(VLOOKUP($Q251,Listas!$E$20:$F$24,2,FALSE)))</f>
        <v>0.8</v>
      </c>
      <c r="S251" s="867" t="str">
        <f>IF(ISERROR(VLOOKUP($R251,Listas!$E$3:$F$7,2,FALSE)),"",(VLOOKUP($R251,Listas!$E$3:$F$7,2,FALSE)))</f>
        <v>ALTA</v>
      </c>
      <c r="T251" s="868" t="s">
        <v>699</v>
      </c>
      <c r="U251" s="867">
        <f>IF(ISERROR(VLOOKUP($T251,Listas!$E$28:$F$35,2,FALSE)),"",(VLOOKUP($T251,Listas!$E$28:$F$35,2,FALSE)))</f>
        <v>0.8</v>
      </c>
      <c r="V251" s="869" t="str">
        <f t="shared" ref="V251" si="1167">IF(R251="","",(CONCATENATE("R.INHERENTE
",(IF(AND($R251=0.2,$U251=0.2),1,(IF(AND($R251=0.2,$U251=0.4),6,(IF(AND($R251=0.2,$U251=0.6),11,(IF(AND($R251=0.2,$U251=0.8),16,(IF(AND($R251=0.2,$U251=1),21,(IF(AND($R251=0.4,$U251=0.2),2,(IF(AND($R251=0.4,$U251=0.4),7,(IF(AND($R251=0.4,$U251=0.6),12,(IF(AND($R251=0.4,$U251=0.8),17,(IF(AND($R251=0.4,$U251=1),22,(IF(AND($R251=0.6,$U251=0.2),3,(IF(AND($R251=0.6,$U251=0.4),8,(IF(AND($R251=0.6,$U251=0.6),13,(IF(AND($R251=0.6,$U251=0.8),18,(IF(AND($R251=0.6,$U251=1),23,(IF(AND($R251=0.8,$U251=0.2),4,(IF(AND($R251=0.8,$U251=0.4),9,(IF(AND($R251=0.8,$U251=0.6),14,(IF(AND($R251=0.8,$U251=0.8),19,(IF(AND($R251=0.8,$U251=1),24,(IF(AND($R251=1,$U251=0.2),5,(IF(AND($R251=1,$U251=0.4),10,(IF(AND($R251=1,$U251=0.6),15,(IF(AND($R251=1,$U251=0.8),20,(IF(AND($R251=1,$U251=1),25,"")))))))))))))))))))))))))))))))))))))))))))))))))))))</f>
        <v>R.INHERENTE
19</v>
      </c>
      <c r="W251" s="228">
        <f>+VLOOKUP($V251,Listas!$D$112:$E$136,2,FALSE)</f>
        <v>19</v>
      </c>
      <c r="X251" s="432" t="s">
        <v>1259</v>
      </c>
      <c r="Y251" s="413" t="s">
        <v>599</v>
      </c>
      <c r="Z251" s="413"/>
      <c r="AA251" s="870"/>
      <c r="AB251" s="871"/>
      <c r="AC251" s="870">
        <v>15</v>
      </c>
      <c r="AD251" s="871"/>
      <c r="AE251" s="870"/>
      <c r="AF251" s="871"/>
      <c r="AG251" s="870"/>
      <c r="AH251" s="871"/>
      <c r="AI251" s="870">
        <v>15</v>
      </c>
      <c r="AJ251" s="871"/>
      <c r="AK251" s="340">
        <f t="shared" ref="AK251:AK255" si="1168">AA251+AC251+AE251+AG251+AI251</f>
        <v>30</v>
      </c>
      <c r="AL251" s="319">
        <v>0.56000000000000005</v>
      </c>
      <c r="AM251" s="320"/>
      <c r="AN251" s="906" t="s">
        <v>563</v>
      </c>
      <c r="AO251" s="906"/>
      <c r="AP251" s="907" t="s">
        <v>600</v>
      </c>
      <c r="AQ251" s="907"/>
      <c r="AR251" s="906" t="s">
        <v>562</v>
      </c>
      <c r="AS251" s="906"/>
      <c r="AT251" s="419" t="s">
        <v>1260</v>
      </c>
      <c r="AU251" s="407" t="s">
        <v>633</v>
      </c>
      <c r="AV251" s="423" t="s">
        <v>1261</v>
      </c>
      <c r="AW251" s="424" t="s">
        <v>1262</v>
      </c>
      <c r="AX251" s="424" t="s">
        <v>1262</v>
      </c>
      <c r="AY251" s="247">
        <f t="shared" ref="AY251" si="1169">+(IF(AND($AZ251&gt;0,$AZ251&lt;=0.2),0.2,(IF(AND($AZ251&gt;0.2,$AZ251&lt;=0.4),0.4,(IF(AND($AZ251&gt;0.4,$AZ251&lt;=0.6),0.6,(IF(AND($AZ251&gt;0.6,$AZ251&lt;=0.8),0.8,(IF($AZ251&gt;0.8,1,""))))))))))</f>
        <v>0.4</v>
      </c>
      <c r="AZ251" s="878">
        <f t="shared" ref="AZ251" si="1170">+MIN(AL251:AL255)</f>
        <v>0.23</v>
      </c>
      <c r="BA251" s="836" t="str">
        <f t="shared" ref="BA251" si="1171">+(IF($AY251=0.2,"MUY BAJA",(IF($AY251=0.4,"BAJA",(IF($AY251=0.6,"MEDIA",(IF($AY251=0.8,"ALTA",(IF($AY251=1,"MUY ALTA",""))))))))))</f>
        <v>BAJA</v>
      </c>
      <c r="BB251" s="833">
        <f t="shared" ref="BB251" si="1172">+MIN(AM251:AM255)</f>
        <v>0.6</v>
      </c>
      <c r="BC251" s="836" t="str">
        <f t="shared" ref="BC251" si="1173">+(IF($BF251=0.2,"MUY BAJA",(IF($BF251=0.4,"BAJA",(IF($BF251=0.6,"MEDIA",(IF($BF251=0.8,"ALTA",(IF($BF251=1,"MUY ALTA",""))))))))))</f>
        <v>MEDIA</v>
      </c>
      <c r="BD251" s="839" t="str">
        <f t="shared" ref="BD251" si="1174">IF($AY251="","",(CONCATENATE("R.RESIDUAL
",(IF(AND($AY251=0.2,$BF251=0.2),1,(IF(AND($AY251=0.2,$BF251=0.4),6,(IF(AND($AY251=0.2,$BF251=0.6),11,(IF(AND($AY251=0.2,$BF251=0.8),16,(IF(AND($AY251=0.2,$BF251=1),21,(IF(AND($AY251=0.4,$BF251=0.2),2,(IF(AND($AY251=0.4,$BF251=0.4),7,(IF(AND($AY251=0.4,$BF251=0.6),12,(IF(AND($AY251=0.4,$BF251=0.8),17,(IF(AND($AY251=0.4,$BF251=1),22,(IF(AND($AY251=0.6,$BF251=0.2),3,(IF(AND($AY251=0.6,$BF251=0.4),8,(IF(AND($AY251=0.6,$BF251=0.6),13,(IF(AND($AY251=0.6,$BF251=0.8),18,(IF(AND($AY251=0.6,$BF251=1),23,(IF(AND($AY251=0.8,$BF251=0.2),4,(IF(AND($AY251=0.8,$BF251=0.4),9,(IF(AND($AY251=0.8,$BF251=0.6),14,(IF(AND($AY251=0.8,$BF251=0.8),19,(IF(AND($AY251=0.8,$BF251=1),24,(IF(AND($AY251=1,$BF251=0.2),5,(IF(AND($AY251=1,$BF251=0.4),10,(IF(AND($AY251=1,$BF251=0.6),15,(IF(AND($AY251=1,$BF251=0.8),20,(IF(AND($AY251=1,$BF251=1),25,"")))))))))))))))))))))))))))))))))))))))))))))))))))))</f>
        <v>R.RESIDUAL
12</v>
      </c>
      <c r="BE251" s="842" t="s">
        <v>606</v>
      </c>
      <c r="BF251" s="247">
        <f t="shared" ref="BF251" si="1175">+(IF(AND($BB251&gt;0,$BB251&lt;=0.2),0.2,(IF(AND($BB251&gt;0.2,$BB251&lt;=0.4),0.4,(IF(AND($BB251&gt;0.4,$BB251&lt;=0.6),0.6,(IF(AND($BB251&gt;0.6,$BB251&lt;=0.8),0.8,(IF($BB251&gt;0.8,1,""))))))))))</f>
        <v>0.6</v>
      </c>
      <c r="BG251" s="230">
        <f>+VLOOKUP($BD251,Listas!$F$112:$G$136,2,FALSE)</f>
        <v>12</v>
      </c>
      <c r="BH251" s="312">
        <v>1</v>
      </c>
      <c r="BI251" s="231" t="str">
        <f t="shared" ref="BI251" si="1176">IF(ISERROR(IF(V251="R.INHERENTE
5","R. INHERENTE",(IF(BD251="R.RESIDUAL
5","R. RESIDUAL"," ")))),"",(IF(V251="R.INHERENTE
5","R. INHERENTE",(IF(BD251="R.RESIDUAL
5","R. RESIDUAL"," ")))))</f>
        <v xml:space="preserve"> </v>
      </c>
      <c r="BJ251" s="232" t="str">
        <f t="shared" ref="BJ251" si="1177">IF(ISERROR(IF(V251="R.INHERENTE
10","R. INHERENTE",(IF(BD251="R.RESIDUAL
10","R. RESIDUAL"," ")))),"",(IF(V251="R.INHERENTE
10","R. INHERENTE",(IF(BD251="R.RESIDUAL
10","R. RESIDUAL"," ")))))</f>
        <v xml:space="preserve"> </v>
      </c>
      <c r="BK251" s="232" t="str">
        <f t="shared" ref="BK251" si="1178">IF(ISERROR(IF(V251="R.INHERENTE
15","R. INHERENTE",(IF(BD251="R.RESIDUAL
15","R. RESIDUAL"," ")))),"",(IF(V251="R.INHERENTE
15","R. INHERENTE",(IF(BD251="R.RESIDUAL
15","R. RESIDUAL"," ")))))</f>
        <v xml:space="preserve"> </v>
      </c>
      <c r="BL251" s="232" t="str">
        <f t="shared" ref="BL251" si="1179">IF(ISERROR(IF(V251="R.INHERENTE
20","R. INHERENTE",(IF(BD251="R.RESIDUAL
20","R. RESIDUAL"," ")))),"",(IF(V251="R.INHERENTE
20","R. INHERENTE",(IF(BD251="R.RESIDUAL
20","R. RESIDUAL"," ")))))</f>
        <v xml:space="preserve"> </v>
      </c>
      <c r="BM251" s="233" t="str">
        <f t="shared" ref="BM251" si="1180">IF(ISERROR(IF(V251="R.INHERENTE
25","R. INHERENTE",(IF(BD251="R.RESIDUAL
25","R. RESIDUAL"," ")))),"",(IF(V251="R.INHERENTE
25","R. INHERENTE",(IF(BD251="R.RESIDUAL
25","R. RESIDUAL"," ")))))</f>
        <v xml:space="preserve"> </v>
      </c>
      <c r="BN251" s="234"/>
      <c r="BO251" s="845" t="s">
        <v>1263</v>
      </c>
      <c r="BP251" s="854" t="s">
        <v>1264</v>
      </c>
      <c r="BQ251" s="886">
        <v>46023</v>
      </c>
      <c r="BR251" s="886">
        <v>46357</v>
      </c>
      <c r="BS251" s="858" t="s">
        <v>609</v>
      </c>
      <c r="BT251" s="861" t="s">
        <v>610</v>
      </c>
      <c r="BU251" s="309"/>
      <c r="BV251" s="958" t="s">
        <v>1265</v>
      </c>
      <c r="BW251" s="854" t="s">
        <v>1266</v>
      </c>
      <c r="BX251" s="964" t="s">
        <v>1264</v>
      </c>
      <c r="BY251" s="229"/>
      <c r="BZ251" s="815" t="s">
        <v>614</v>
      </c>
      <c r="CA251" s="818" t="s">
        <v>615</v>
      </c>
      <c r="CB251" s="821" t="s">
        <v>616</v>
      </c>
      <c r="CC251" s="818" t="s">
        <v>617</v>
      </c>
      <c r="CD251" s="792"/>
      <c r="CE251" s="792"/>
      <c r="CF251" s="792"/>
      <c r="CG251" s="792"/>
      <c r="CH251" s="792"/>
      <c r="CI251" s="792"/>
      <c r="CJ251" s="792"/>
      <c r="CK251" s="792"/>
      <c r="CL251" s="792"/>
      <c r="CM251" s="792"/>
      <c r="CN251" s="792"/>
      <c r="CO251" s="792"/>
      <c r="CP251" s="792"/>
      <c r="CQ251" s="792"/>
      <c r="CR251" s="792"/>
      <c r="CS251" s="792"/>
      <c r="CT251" s="795" t="s">
        <v>618</v>
      </c>
      <c r="CU251" s="248"/>
      <c r="CV251" s="815" t="s">
        <v>614</v>
      </c>
      <c r="CW251" s="818" t="s">
        <v>615</v>
      </c>
      <c r="CX251" s="821" t="s">
        <v>616</v>
      </c>
      <c r="CY251" s="818" t="s">
        <v>617</v>
      </c>
      <c r="CZ251" s="824"/>
      <c r="DA251" s="825"/>
      <c r="DB251" s="824"/>
      <c r="DC251" s="825"/>
      <c r="DD251" s="789"/>
      <c r="DE251" s="789"/>
      <c r="DF251" s="789"/>
      <c r="DG251" s="792"/>
      <c r="DH251" s="789"/>
      <c r="DI251" s="789"/>
      <c r="DJ251" s="789"/>
      <c r="DK251" s="792"/>
      <c r="DL251" s="789"/>
      <c r="DM251" s="789"/>
      <c r="DN251" s="789"/>
      <c r="DO251" s="792"/>
      <c r="DP251" s="789"/>
      <c r="DQ251" s="789"/>
      <c r="DR251" s="789"/>
      <c r="DS251" s="789"/>
      <c r="DT251" s="795" t="s">
        <v>619</v>
      </c>
      <c r="DU251" s="245"/>
      <c r="DV251" s="798"/>
      <c r="DW251" s="801"/>
      <c r="DX251" s="798"/>
      <c r="DY251" s="804"/>
    </row>
    <row r="252" spans="2:129" ht="48.75" customHeight="1">
      <c r="B252" s="921"/>
      <c r="C252" s="924"/>
      <c r="D252" s="927"/>
      <c r="E252" s="1800"/>
      <c r="F252" s="931"/>
      <c r="G252" s="1800"/>
      <c r="H252" s="1800"/>
      <c r="I252" s="1800"/>
      <c r="J252" s="410"/>
      <c r="K252" s="909"/>
      <c r="L252" s="1801"/>
      <c r="M252" s="918"/>
      <c r="N252" s="1800"/>
      <c r="O252" s="1802"/>
      <c r="P252" s="228"/>
      <c r="Q252" s="1803"/>
      <c r="R252" s="1800"/>
      <c r="S252" s="1800"/>
      <c r="T252" s="1800"/>
      <c r="U252" s="1800"/>
      <c r="V252" s="1802"/>
      <c r="W252" s="228"/>
      <c r="X252" s="433" t="s">
        <v>1267</v>
      </c>
      <c r="Y252" s="415" t="s">
        <v>599</v>
      </c>
      <c r="Z252" s="415"/>
      <c r="AA252" s="807"/>
      <c r="AB252" s="808"/>
      <c r="AC252" s="807">
        <v>15</v>
      </c>
      <c r="AD252" s="808"/>
      <c r="AE252" s="807"/>
      <c r="AF252" s="808"/>
      <c r="AG252" s="807"/>
      <c r="AH252" s="808"/>
      <c r="AI252" s="807">
        <v>15</v>
      </c>
      <c r="AJ252" s="808"/>
      <c r="AK252" s="323">
        <f t="shared" si="1168"/>
        <v>30</v>
      </c>
      <c r="AL252" s="315">
        <v>0.39200000000000002</v>
      </c>
      <c r="AM252" s="316"/>
      <c r="AN252" s="809" t="s">
        <v>563</v>
      </c>
      <c r="AO252" s="810"/>
      <c r="AP252" s="813" t="s">
        <v>600</v>
      </c>
      <c r="AQ252" s="814"/>
      <c r="AR252" s="809" t="s">
        <v>562</v>
      </c>
      <c r="AS252" s="810"/>
      <c r="AT252" s="420" t="s">
        <v>1268</v>
      </c>
      <c r="AU252" s="408" t="s">
        <v>633</v>
      </c>
      <c r="AV252" s="426" t="s">
        <v>1269</v>
      </c>
      <c r="AW252" s="427" t="s">
        <v>1262</v>
      </c>
      <c r="AX252" s="427" t="s">
        <v>1262</v>
      </c>
      <c r="AY252" s="230"/>
      <c r="AZ252" s="879"/>
      <c r="BA252" s="837"/>
      <c r="BB252" s="834"/>
      <c r="BC252" s="837"/>
      <c r="BD252" s="840"/>
      <c r="BE252" s="843"/>
      <c r="BG252" s="490"/>
      <c r="BH252" s="312">
        <v>0.8</v>
      </c>
      <c r="BI252" s="235" t="str">
        <f t="shared" ref="BI252" si="1181">IF(ISERROR(IF(V251="R.INHERENTE
4","R. INHERENTE",(IF(BD251="R.RESIDUAL
4","R. RESIDUAL"," ")))),"",(IF(V251="R.INHERENTE
4","R. INHERENTE",(IF(BD251="R.RESIDUAL
4","R. RESIDUAL"," ")))))</f>
        <v xml:space="preserve"> </v>
      </c>
      <c r="BJ252" s="236" t="str">
        <f t="shared" ref="BJ252" si="1182">IF(ISERROR(IF(V251="R.INHERENTE
9","R. INHERENTE",(IF(BD251="R.RESIDUAL
9","R. RESIDUAL"," ")))),"",(IF(V251="R.INHERENTE
9","R. INHERENTE",(IF(BD251="R.RESIDUAL
9","R. RESIDUAL"," ")))))</f>
        <v xml:space="preserve"> </v>
      </c>
      <c r="BK252" s="237" t="str">
        <f t="shared" ref="BK252" si="1183">IF(ISERROR(IF(V251="R.INHERENTE
14","R. INHERENTE",(IF(BD251="R.RESIDUAL
14","R. RESIDUAL"," ")))),"",(IF(V251="R.INHERENTE
14","R. INHERENTE",(IF(BD251="R.RESIDUAL
14","R. RESIDUAL"," ")))))</f>
        <v xml:space="preserve"> </v>
      </c>
      <c r="BL252" s="237" t="str">
        <f t="shared" ref="BL252" si="1184">IF(ISERROR(IF(V251="R.INHERENTE
19","R. INHERENTE",(IF(BD251="R.RESIDUAL
19","R. RESIDUAL"," ")))),"",(IF(V251="R.INHERENTE
19","R. INHERENTE",(IF(BD251="R.RESIDUAL
19","R. RESIDUAL"," ")))))</f>
        <v>R. INHERENTE</v>
      </c>
      <c r="BM252" s="238" t="str">
        <f t="shared" ref="BM252" si="1185">IF(ISERROR(IF(V251="R.INHERENTE
24","R. INHERENTE",(IF(BD251="R.RESIDUAL
24","R. RESIDUAL"," ")))),"",(IF(V251="R.INHERENTE
24","R. INHERENTE",(IF(BD251="R.RESIDUAL
24","R. RESIDUAL"," ")))))</f>
        <v xml:space="preserve"> </v>
      </c>
      <c r="BN252" s="234"/>
      <c r="BO252" s="846"/>
      <c r="BP252" s="855"/>
      <c r="BQ252" s="887"/>
      <c r="BR252" s="887"/>
      <c r="BS252" s="859"/>
      <c r="BT252" s="862"/>
      <c r="BU252" s="309"/>
      <c r="BV252" s="959"/>
      <c r="BW252" s="855"/>
      <c r="BX252" s="965"/>
      <c r="BY252" s="229"/>
      <c r="BZ252" s="816"/>
      <c r="CA252" s="819"/>
      <c r="CB252" s="822"/>
      <c r="CC252" s="819"/>
      <c r="CD252" s="793"/>
      <c r="CE252" s="793"/>
      <c r="CF252" s="793"/>
      <c r="CG252" s="793"/>
      <c r="CH252" s="793"/>
      <c r="CI252" s="793"/>
      <c r="CJ252" s="793"/>
      <c r="CK252" s="793"/>
      <c r="CL252" s="793"/>
      <c r="CM252" s="793"/>
      <c r="CN252" s="793"/>
      <c r="CO252" s="793"/>
      <c r="CP252" s="793"/>
      <c r="CQ252" s="793"/>
      <c r="CR252" s="793"/>
      <c r="CS252" s="793"/>
      <c r="CT252" s="796"/>
      <c r="CU252" s="248"/>
      <c r="CV252" s="816"/>
      <c r="CW252" s="819"/>
      <c r="CX252" s="822"/>
      <c r="CY252" s="819"/>
      <c r="CZ252" s="826"/>
      <c r="DA252" s="827"/>
      <c r="DB252" s="826"/>
      <c r="DC252" s="827"/>
      <c r="DD252" s="790"/>
      <c r="DE252" s="790"/>
      <c r="DF252" s="790"/>
      <c r="DG252" s="793"/>
      <c r="DH252" s="790"/>
      <c r="DI252" s="790"/>
      <c r="DJ252" s="790"/>
      <c r="DK252" s="793"/>
      <c r="DL252" s="790"/>
      <c r="DM252" s="790"/>
      <c r="DN252" s="790"/>
      <c r="DO252" s="793"/>
      <c r="DP252" s="790"/>
      <c r="DQ252" s="790"/>
      <c r="DR252" s="790"/>
      <c r="DS252" s="790"/>
      <c r="DT252" s="796"/>
      <c r="DU252" s="245"/>
      <c r="DV252" s="799"/>
      <c r="DW252" s="802"/>
      <c r="DX252" s="799"/>
      <c r="DY252" s="805"/>
    </row>
    <row r="253" spans="2:129" ht="48.75" customHeight="1">
      <c r="B253" s="921"/>
      <c r="C253" s="924"/>
      <c r="D253" s="927"/>
      <c r="E253" s="1800"/>
      <c r="F253" s="931"/>
      <c r="G253" s="1800"/>
      <c r="H253" s="1800"/>
      <c r="I253" s="1800"/>
      <c r="J253" s="410"/>
      <c r="K253" s="909"/>
      <c r="L253" s="1801"/>
      <c r="M253" s="918"/>
      <c r="N253" s="1800"/>
      <c r="O253" s="1802"/>
      <c r="P253" s="228"/>
      <c r="Q253" s="1803"/>
      <c r="R253" s="1800"/>
      <c r="S253" s="1800"/>
      <c r="T253" s="1800"/>
      <c r="U253" s="1800"/>
      <c r="V253" s="1802"/>
      <c r="W253" s="228"/>
      <c r="X253" s="433" t="s">
        <v>1270</v>
      </c>
      <c r="Y253" s="415" t="s">
        <v>599</v>
      </c>
      <c r="Z253" s="415"/>
      <c r="AA253" s="807"/>
      <c r="AB253" s="808"/>
      <c r="AC253" s="807">
        <v>15</v>
      </c>
      <c r="AD253" s="808"/>
      <c r="AE253" s="807"/>
      <c r="AF253" s="808"/>
      <c r="AG253" s="807"/>
      <c r="AH253" s="808"/>
      <c r="AI253" s="807">
        <v>15</v>
      </c>
      <c r="AJ253" s="808"/>
      <c r="AK253" s="323">
        <f t="shared" si="1168"/>
        <v>30</v>
      </c>
      <c r="AL253" s="315">
        <v>0.23</v>
      </c>
      <c r="AM253" s="316">
        <v>0.6</v>
      </c>
      <c r="AN253" s="809"/>
      <c r="AO253" s="810"/>
      <c r="AP253" s="813"/>
      <c r="AQ253" s="814"/>
      <c r="AR253" s="809"/>
      <c r="AS253" s="810"/>
      <c r="AT253" s="420" t="s">
        <v>1271</v>
      </c>
      <c r="AU253" s="408" t="s">
        <v>633</v>
      </c>
      <c r="AV253" s="426" t="s">
        <v>1272</v>
      </c>
      <c r="AW253" s="427" t="s">
        <v>1262</v>
      </c>
      <c r="AX253" s="427" t="s">
        <v>1262</v>
      </c>
      <c r="AY253" s="230"/>
      <c r="AZ253" s="879"/>
      <c r="BA253" s="837"/>
      <c r="BB253" s="834"/>
      <c r="BC253" s="837"/>
      <c r="BD253" s="840"/>
      <c r="BE253" s="843"/>
      <c r="BG253" s="490"/>
      <c r="BH253" s="312">
        <v>0.60000000000000009</v>
      </c>
      <c r="BI253" s="235" t="str">
        <f t="shared" ref="BI253" si="1186">IF(ISERROR(IF(V251="R.INHERENTE
3","R. INHERENTE",(IF(BD251="R.RESIDUAL
3","R. RESIDUAL"," ")))),"",(IF(V251="R.INHERENTE
3","R. INHERENTE",(IF(BD251="R.RESIDUAL
3","R. RESIDUAL"," ")))))</f>
        <v xml:space="preserve"> </v>
      </c>
      <c r="BJ253" s="236" t="str">
        <f t="shared" ref="BJ253" si="1187">IF(ISERROR(IF(V251="R.INHERENTE
8","R. INHERENTE",(IF(BD251="R.RESIDUAL
8","R. RESIDUAL"," ")))),"",(IF(V251="R.INHERENTE
8","R. INHERENTE",(IF(BD251="R.RESIDUAL
8","R. RESIDUAL"," ")))))</f>
        <v xml:space="preserve"> </v>
      </c>
      <c r="BK253" s="236" t="str">
        <f t="shared" ref="BK253" si="1188">IF(ISERROR(IF(V251="R.INHERENTE
13","R. INHERENTE",(IF(BD251="R.RESIDUAL
13","R. RESIDUAL"," ")))),"",(IF(V251="R.INHERENTE
13","R. INHERENTE",(IF(BD251="R.RESIDUAL
13","R. RESIDUAL"," ")))))</f>
        <v xml:space="preserve"> </v>
      </c>
      <c r="BL253" s="237" t="str">
        <f t="shared" ref="BL253" si="1189">IF(ISERROR(IF(V251="R.INHERENTE
18","R. INHERENTE",(IF(BD251="R.RESIDUAL
18","R. RESIDUAL"," ")))),"",(IF(V251="R.INHERENTE
18","R. INHERENTE",(IF(BD251="R.RESIDUAL
18","R. RESIDUAL"," ")))))</f>
        <v xml:space="preserve"> </v>
      </c>
      <c r="BM253" s="238" t="str">
        <f t="shared" ref="BM253" si="1190">IF(ISERROR(IF(V251="R.INHERENTE
23","R. INHERENTE",(IF(BD251="R.RESIDUAL
23","R. RESIDUAL"," ")))),"",(IF(V251="R.INHERENTE
23","R. INHERENTE",(IF(BD251="R.RESIDUAL
23","R. RESIDUAL"," ")))))</f>
        <v xml:space="preserve"> </v>
      </c>
      <c r="BN253" s="234"/>
      <c r="BO253" s="846"/>
      <c r="BP253" s="855"/>
      <c r="BQ253" s="887"/>
      <c r="BR253" s="887"/>
      <c r="BS253" s="859"/>
      <c r="BT253" s="862"/>
      <c r="BU253" s="309"/>
      <c r="BV253" s="959"/>
      <c r="BW253" s="855"/>
      <c r="BX253" s="965"/>
      <c r="BY253" s="229"/>
      <c r="BZ253" s="816"/>
      <c r="CA253" s="819"/>
      <c r="CB253" s="822"/>
      <c r="CC253" s="819"/>
      <c r="CD253" s="793"/>
      <c r="CE253" s="793"/>
      <c r="CF253" s="793"/>
      <c r="CG253" s="793"/>
      <c r="CH253" s="793"/>
      <c r="CI253" s="793"/>
      <c r="CJ253" s="793"/>
      <c r="CK253" s="793"/>
      <c r="CL253" s="793"/>
      <c r="CM253" s="793"/>
      <c r="CN253" s="793"/>
      <c r="CO253" s="793"/>
      <c r="CP253" s="793"/>
      <c r="CQ253" s="793"/>
      <c r="CR253" s="793"/>
      <c r="CS253" s="793"/>
      <c r="CT253" s="796"/>
      <c r="CU253" s="248"/>
      <c r="CV253" s="816"/>
      <c r="CW253" s="819"/>
      <c r="CX253" s="822"/>
      <c r="CY253" s="819"/>
      <c r="CZ253" s="826"/>
      <c r="DA253" s="827"/>
      <c r="DB253" s="826"/>
      <c r="DC253" s="827"/>
      <c r="DD253" s="790"/>
      <c r="DE253" s="790"/>
      <c r="DF253" s="790"/>
      <c r="DG253" s="793"/>
      <c r="DH253" s="790"/>
      <c r="DI253" s="790"/>
      <c r="DJ253" s="790"/>
      <c r="DK253" s="793"/>
      <c r="DL253" s="790"/>
      <c r="DM253" s="790"/>
      <c r="DN253" s="790"/>
      <c r="DO253" s="793"/>
      <c r="DP253" s="790"/>
      <c r="DQ253" s="790"/>
      <c r="DR253" s="790"/>
      <c r="DS253" s="790"/>
      <c r="DT253" s="796"/>
      <c r="DU253" s="245"/>
      <c r="DV253" s="799"/>
      <c r="DW253" s="802"/>
      <c r="DX253" s="799"/>
      <c r="DY253" s="805"/>
    </row>
    <row r="254" spans="2:129" ht="48.75" customHeight="1">
      <c r="B254" s="921"/>
      <c r="C254" s="924"/>
      <c r="D254" s="927"/>
      <c r="E254" s="1800"/>
      <c r="F254" s="931"/>
      <c r="G254" s="1800"/>
      <c r="H254" s="1800"/>
      <c r="I254" s="1800"/>
      <c r="J254" s="410"/>
      <c r="K254" s="909"/>
      <c r="L254" s="1801"/>
      <c r="M254" s="918"/>
      <c r="N254" s="1800"/>
      <c r="O254" s="1802"/>
      <c r="P254" s="228"/>
      <c r="Q254" s="1803"/>
      <c r="R254" s="1800"/>
      <c r="S254" s="1800"/>
      <c r="T254" s="1800"/>
      <c r="U254" s="1800"/>
      <c r="V254" s="1802"/>
      <c r="W254" s="228"/>
      <c r="X254" s="416"/>
      <c r="Y254" s="415"/>
      <c r="Z254" s="415"/>
      <c r="AA254" s="807"/>
      <c r="AB254" s="808"/>
      <c r="AC254" s="807"/>
      <c r="AD254" s="808"/>
      <c r="AE254" s="807"/>
      <c r="AF254" s="808"/>
      <c r="AG254" s="807"/>
      <c r="AH254" s="808"/>
      <c r="AI254" s="807"/>
      <c r="AJ254" s="808"/>
      <c r="AK254" s="323">
        <f t="shared" si="1168"/>
        <v>0</v>
      </c>
      <c r="AL254" s="315"/>
      <c r="AM254" s="316"/>
      <c r="AN254" s="809"/>
      <c r="AO254" s="810"/>
      <c r="AP254" s="813"/>
      <c r="AQ254" s="814"/>
      <c r="AR254" s="809"/>
      <c r="AS254" s="810"/>
      <c r="AT254" s="420"/>
      <c r="AU254" s="408"/>
      <c r="AV254" s="426"/>
      <c r="AW254" s="427"/>
      <c r="AX254" s="428"/>
      <c r="AY254" s="230"/>
      <c r="AZ254" s="879"/>
      <c r="BA254" s="837"/>
      <c r="BB254" s="834"/>
      <c r="BC254" s="837"/>
      <c r="BD254" s="840"/>
      <c r="BE254" s="843"/>
      <c r="BG254" s="490"/>
      <c r="BH254" s="312">
        <v>0.4</v>
      </c>
      <c r="BI254" s="239" t="str">
        <f t="shared" ref="BI254" si="1191">IF(ISERROR(IF(V251="R.INHERENTE
2","R. INHERENTE",(IF(BD251="R.RESIDUAL
2","R. RESIDUAL"," ")))),"",(IF(V251="R.INHERENTE
2","R. INHERENTE",(IF(BD251="R.RESIDUAL
2","R. RESIDUAL"," ")))))</f>
        <v xml:space="preserve"> </v>
      </c>
      <c r="BJ254" s="236" t="str">
        <f t="shared" ref="BJ254" si="1192">IF(ISERROR(IF(V251="R.INHERENTE
7","R. INHERENTE",(IF(BD251="R.RESIDUAL
7","R. RESIDUAL"," ")))),"",(IF(V251="R.INHERENTE
7","R. INHERENTE",(IF(BD251="R.RESIDUAL
7","R. RESIDUAL"," ")))))</f>
        <v xml:space="preserve"> </v>
      </c>
      <c r="BK254" s="236" t="str">
        <f t="shared" ref="BK254" si="1193">IF(ISERROR(IF(V251="R.INHERENTE
12","R. INHERENTE",(IF(BD251="R.RESIDUAL
12","R. RESIDUAL"," ")))),"",(IF(V251="R.INHERENTE
12","R. INHERENTE",(IF(BD251="R.RESIDUAL
12","R. RESIDUAL"," ")))))</f>
        <v>R. RESIDUAL</v>
      </c>
      <c r="BL254" s="237" t="str">
        <f t="shared" ref="BL254" si="1194">IF(ISERROR(IF(V251="R.INHERENTE
17","R. INHERENTE",(IF(BD251="R.RESIDUAL
17","R. RESIDUAL"," ")))),"",(IF(V251="R.INHERENTE
17","R. INHERENTE",(IF(BD251="R.RESIDUAL
17","R. RESIDUAL"," ")))))</f>
        <v xml:space="preserve"> </v>
      </c>
      <c r="BM254" s="238" t="str">
        <f t="shared" ref="BM254" si="1195">IF(ISERROR(IF(V251="R.INHERENTE
22","R. INHERENTE",(IF(BD251="R.RESIDUAL
22","R. RESIDUAL"," ")))),"",(IF(V251="R.INHERENTE
22","R. INHERENTE",(IF(BD251="R.RESIDUAL
22","R. RESIDUAL"," ")))))</f>
        <v xml:space="preserve"> </v>
      </c>
      <c r="BN254" s="234"/>
      <c r="BO254" s="846"/>
      <c r="BP254" s="855"/>
      <c r="BQ254" s="887"/>
      <c r="BR254" s="887"/>
      <c r="BS254" s="859"/>
      <c r="BT254" s="862"/>
      <c r="BU254" s="309"/>
      <c r="BV254" s="959"/>
      <c r="BW254" s="855"/>
      <c r="BX254" s="965"/>
      <c r="BY254" s="229"/>
      <c r="BZ254" s="816"/>
      <c r="CA254" s="819"/>
      <c r="CB254" s="822"/>
      <c r="CC254" s="819"/>
      <c r="CD254" s="793"/>
      <c r="CE254" s="793"/>
      <c r="CF254" s="793"/>
      <c r="CG254" s="793"/>
      <c r="CH254" s="793"/>
      <c r="CI254" s="793"/>
      <c r="CJ254" s="793"/>
      <c r="CK254" s="793"/>
      <c r="CL254" s="793"/>
      <c r="CM254" s="793"/>
      <c r="CN254" s="793"/>
      <c r="CO254" s="793"/>
      <c r="CP254" s="793"/>
      <c r="CQ254" s="793"/>
      <c r="CR254" s="793"/>
      <c r="CS254" s="793"/>
      <c r="CT254" s="796"/>
      <c r="CU254" s="248"/>
      <c r="CV254" s="816"/>
      <c r="CW254" s="819"/>
      <c r="CX254" s="822"/>
      <c r="CY254" s="819"/>
      <c r="CZ254" s="826"/>
      <c r="DA254" s="827"/>
      <c r="DB254" s="826"/>
      <c r="DC254" s="827"/>
      <c r="DD254" s="790"/>
      <c r="DE254" s="790"/>
      <c r="DF254" s="790"/>
      <c r="DG254" s="793"/>
      <c r="DH254" s="790"/>
      <c r="DI254" s="790"/>
      <c r="DJ254" s="790"/>
      <c r="DK254" s="793"/>
      <c r="DL254" s="790"/>
      <c r="DM254" s="790"/>
      <c r="DN254" s="790"/>
      <c r="DO254" s="793"/>
      <c r="DP254" s="790"/>
      <c r="DQ254" s="790"/>
      <c r="DR254" s="790"/>
      <c r="DS254" s="790"/>
      <c r="DT254" s="796"/>
      <c r="DU254" s="245"/>
      <c r="DV254" s="799"/>
      <c r="DW254" s="802"/>
      <c r="DX254" s="799"/>
      <c r="DY254" s="805"/>
    </row>
    <row r="255" spans="2:129" ht="48.75" customHeight="1">
      <c r="B255" s="922"/>
      <c r="C255" s="925"/>
      <c r="D255" s="928"/>
      <c r="E255" s="1805"/>
      <c r="F255" s="932"/>
      <c r="G255" s="1805"/>
      <c r="H255" s="1805"/>
      <c r="I255" s="1805"/>
      <c r="J255" s="411"/>
      <c r="K255" s="910"/>
      <c r="L255" s="1806"/>
      <c r="M255" s="919"/>
      <c r="N255" s="1805"/>
      <c r="O255" s="1807"/>
      <c r="P255" s="228"/>
      <c r="Q255" s="1808"/>
      <c r="R255" s="1805"/>
      <c r="S255" s="1805"/>
      <c r="T255" s="1805"/>
      <c r="U255" s="1805"/>
      <c r="V255" s="1807"/>
      <c r="W255" s="228"/>
      <c r="X255" s="417"/>
      <c r="Y255" s="418"/>
      <c r="Z255" s="418"/>
      <c r="AA255" s="848"/>
      <c r="AB255" s="849"/>
      <c r="AC255" s="848"/>
      <c r="AD255" s="849"/>
      <c r="AE255" s="848"/>
      <c r="AF255" s="849"/>
      <c r="AG255" s="848"/>
      <c r="AH255" s="849"/>
      <c r="AI255" s="848"/>
      <c r="AJ255" s="849"/>
      <c r="AK255" s="324">
        <f t="shared" si="1168"/>
        <v>0</v>
      </c>
      <c r="AL255" s="317"/>
      <c r="AM255" s="318"/>
      <c r="AN255" s="850"/>
      <c r="AO255" s="851"/>
      <c r="AP255" s="852"/>
      <c r="AQ255" s="853"/>
      <c r="AR255" s="850"/>
      <c r="AS255" s="851"/>
      <c r="AT255" s="421"/>
      <c r="AU255" s="422"/>
      <c r="AV255" s="429"/>
      <c r="AW255" s="430"/>
      <c r="AX255" s="431"/>
      <c r="AY255" s="230"/>
      <c r="AZ255" s="880"/>
      <c r="BA255" s="838"/>
      <c r="BB255" s="835"/>
      <c r="BC255" s="838"/>
      <c r="BD255" s="841"/>
      <c r="BE255" s="844"/>
      <c r="BG255" s="490"/>
      <c r="BH255" s="313">
        <v>0.2</v>
      </c>
      <c r="BI255" s="240" t="str">
        <f t="shared" ref="BI255" si="1196">IF(ISERROR(IF(V251="R.INHERENTE
1","R. INHERENTE",(IF(BD251="R.RESIDUAL
1","R. RESIDUAL"," ")))),"",(IF(V251="R.INHERENTE
1","R. INHERENTE",(IF(BD251="R.RESIDUAL
1","R. RESIDUAL"," ")))))</f>
        <v xml:space="preserve"> </v>
      </c>
      <c r="BJ255" s="241" t="str">
        <f t="shared" ref="BJ255" si="1197">IF(ISERROR(IF(V251="R.INHERENTE
6","R. INHERENTE",(IF(BD251="R.RESIDUAL
6","R. RESIDUAL"," ")))),"",(IF(V251="R.INHERENTE
6","R. INHERENTE",(IF(BD251="R.RESIDUAL
6","R. RESIDUAL"," ")))))</f>
        <v xml:space="preserve"> </v>
      </c>
      <c r="BK255" s="242" t="str">
        <f t="shared" ref="BK255" si="1198">IF(ISERROR(IF(V251="R.INHERENTE
11","R. INHERENTE",(IF(BD251="R.RESIDUAL
11","R. RESIDUAL"," ")))),"",(IF(V251="R.INHERENTE
11","R. INHERENTE",(IF(BD251="R.RESIDUAL
11","R. RESIDUAL"," ")))))</f>
        <v xml:space="preserve"> </v>
      </c>
      <c r="BL255" s="243" t="str">
        <f t="shared" ref="BL255" si="1199">IF(ISERROR(IF(V251="R.INHERENTE
16","R. INHERENTE",(IF(BD251="R.RESIDUAL
16","R. RESIDUAL"," ")))),"",(IF(V251="R.INHERENTE
16","R. INHERENTE",(IF(BD251="R.RESIDUAL
16","R. RESIDUAL"," ")))))</f>
        <v xml:space="preserve"> </v>
      </c>
      <c r="BM255" s="244" t="str">
        <f t="shared" ref="BM255" si="1200">IF(ISERROR(IF(V251="R.INHERENTE
21","R. INHERENTE",(IF(BD251="R.RESIDUAL
21","R. RESIDUAL"," ")))),"",(IF(V251="R.INHERENTE
21","R. INHERENTE",(IF(BD251="R.RESIDUAL
21","R. RESIDUAL"," ")))))</f>
        <v xml:space="preserve"> </v>
      </c>
      <c r="BN255" s="234"/>
      <c r="BO255" s="847"/>
      <c r="BP255" s="856"/>
      <c r="BQ255" s="888"/>
      <c r="BR255" s="888"/>
      <c r="BS255" s="860"/>
      <c r="BT255" s="863"/>
      <c r="BU255" s="309"/>
      <c r="BV255" s="960"/>
      <c r="BW255" s="856"/>
      <c r="BX255" s="966"/>
      <c r="BY255" s="229"/>
      <c r="BZ255" s="817"/>
      <c r="CA255" s="820"/>
      <c r="CB255" s="823"/>
      <c r="CC255" s="820"/>
      <c r="CD255" s="794"/>
      <c r="CE255" s="794"/>
      <c r="CF255" s="794"/>
      <c r="CG255" s="794"/>
      <c r="CH255" s="794"/>
      <c r="CI255" s="794"/>
      <c r="CJ255" s="794"/>
      <c r="CK255" s="794"/>
      <c r="CL255" s="794"/>
      <c r="CM255" s="794"/>
      <c r="CN255" s="794"/>
      <c r="CO255" s="794"/>
      <c r="CP255" s="794"/>
      <c r="CQ255" s="794"/>
      <c r="CR255" s="794"/>
      <c r="CS255" s="794"/>
      <c r="CT255" s="797"/>
      <c r="CU255" s="248"/>
      <c r="CV255" s="817"/>
      <c r="CW255" s="820"/>
      <c r="CX255" s="823"/>
      <c r="CY255" s="820"/>
      <c r="CZ255" s="828"/>
      <c r="DA255" s="829"/>
      <c r="DB255" s="828"/>
      <c r="DC255" s="829"/>
      <c r="DD255" s="791"/>
      <c r="DE255" s="791"/>
      <c r="DF255" s="791"/>
      <c r="DG255" s="794"/>
      <c r="DH255" s="791"/>
      <c r="DI255" s="791"/>
      <c r="DJ255" s="791"/>
      <c r="DK255" s="794"/>
      <c r="DL255" s="791"/>
      <c r="DM255" s="791"/>
      <c r="DN255" s="791"/>
      <c r="DO255" s="794"/>
      <c r="DP255" s="791"/>
      <c r="DQ255" s="791"/>
      <c r="DR255" s="791"/>
      <c r="DS255" s="791"/>
      <c r="DT255" s="797"/>
      <c r="DU255" s="245"/>
      <c r="DV255" s="800"/>
      <c r="DW255" s="803"/>
      <c r="DX255" s="800"/>
      <c r="DY255" s="806"/>
    </row>
    <row r="256" spans="2:129" ht="18" customHeight="1">
      <c r="BI256" s="321">
        <v>0.2</v>
      </c>
      <c r="BJ256" s="322">
        <v>0.4</v>
      </c>
      <c r="BK256" s="322">
        <v>0.60000000000000009</v>
      </c>
      <c r="BL256" s="322">
        <v>0.8</v>
      </c>
      <c r="BM256" s="322">
        <v>1</v>
      </c>
    </row>
    <row r="257" spans="2:129" ht="48.75" customHeight="1">
      <c r="B257" s="920" t="s">
        <v>1071</v>
      </c>
      <c r="C257" s="923">
        <v>41</v>
      </c>
      <c r="D257" s="926" t="s">
        <v>1254</v>
      </c>
      <c r="E257" s="929" t="s">
        <v>1255</v>
      </c>
      <c r="F257" s="930" t="s">
        <v>587</v>
      </c>
      <c r="G257" s="907" t="s">
        <v>780</v>
      </c>
      <c r="H257" s="948" t="s">
        <v>589</v>
      </c>
      <c r="I257" s="949" t="s">
        <v>1273</v>
      </c>
      <c r="J257" s="409" t="s">
        <v>1274</v>
      </c>
      <c r="K257" s="908" t="s">
        <v>1275</v>
      </c>
      <c r="L257" s="950" t="str">
        <f>IF(H257="","",(CONCATENATE("Posibilidad de afectación ",H257," ",I257," ",J257," ",J258," ",J259," ",J260," ",J261)))</f>
        <v xml:space="preserve">Posibilidad de afectación económica y reputacional por demandas y sanciones en la prestación del servicio de farmacia,  debido a la gestión realizada para la consecución de los medicamentos prescritos a los usuarios.    </v>
      </c>
      <c r="M257" s="917" t="s">
        <v>593</v>
      </c>
      <c r="N257" s="951" t="s">
        <v>594</v>
      </c>
      <c r="O257" s="864" t="s">
        <v>595</v>
      </c>
      <c r="P257" s="228"/>
      <c r="Q257" s="865" t="s">
        <v>630</v>
      </c>
      <c r="R257" s="866">
        <f>IF(ISERROR(VLOOKUP($Q257,Listas!$E$20:$F$24,2,FALSE)),"",(VLOOKUP($Q257,Listas!$E$20:$F$24,2,FALSE)))</f>
        <v>1</v>
      </c>
      <c r="S257" s="867" t="str">
        <f>IF(ISERROR(VLOOKUP($R257,Listas!$E$3:$F$7,2,FALSE)),"",(VLOOKUP($R257,Listas!$E$3:$F$7,2,FALSE)))</f>
        <v xml:space="preserve">MUY ALTA </v>
      </c>
      <c r="T257" s="868" t="s">
        <v>597</v>
      </c>
      <c r="U257" s="867">
        <f>IF(ISERROR(VLOOKUP($T257,Listas!$E$28:$F$35,2,FALSE)),"",(VLOOKUP($T257,Listas!$E$28:$F$35,2,FALSE)))</f>
        <v>1</v>
      </c>
      <c r="V257" s="869" t="str">
        <f t="shared" ref="V257" si="1201">IF(R257="","",(CONCATENATE("R.INHERENTE
",(IF(AND($R257=0.2,$U257=0.2),1,(IF(AND($R257=0.2,$U257=0.4),6,(IF(AND($R257=0.2,$U257=0.6),11,(IF(AND($R257=0.2,$U257=0.8),16,(IF(AND($R257=0.2,$U257=1),21,(IF(AND($R257=0.4,$U257=0.2),2,(IF(AND($R257=0.4,$U257=0.4),7,(IF(AND($R257=0.4,$U257=0.6),12,(IF(AND($R257=0.4,$U257=0.8),17,(IF(AND($R257=0.4,$U257=1),22,(IF(AND($R257=0.6,$U257=0.2),3,(IF(AND($R257=0.6,$U257=0.4),8,(IF(AND($R257=0.6,$U257=0.6),13,(IF(AND($R257=0.6,$U257=0.8),18,(IF(AND($R257=0.6,$U257=1),23,(IF(AND($R257=0.8,$U257=0.2),4,(IF(AND($R257=0.8,$U257=0.4),9,(IF(AND($R257=0.8,$U257=0.6),14,(IF(AND($R257=0.8,$U257=0.8),19,(IF(AND($R257=0.8,$U257=1),24,(IF(AND($R257=1,$U257=0.2),5,(IF(AND($R257=1,$U257=0.4),10,(IF(AND($R257=1,$U257=0.6),15,(IF(AND($R257=1,$U257=0.8),20,(IF(AND($R257=1,$U257=1),25,"")))))))))))))))))))))))))))))))))))))))))))))))))))))</f>
        <v>R.INHERENTE
25</v>
      </c>
      <c r="W257" s="228">
        <f>+VLOOKUP($V257,Listas!$D$112:$E$136,2,FALSE)</f>
        <v>25</v>
      </c>
      <c r="X257" s="432" t="s">
        <v>1276</v>
      </c>
      <c r="Y257" s="413" t="s">
        <v>599</v>
      </c>
      <c r="Z257" s="413"/>
      <c r="AA257" s="870"/>
      <c r="AB257" s="871"/>
      <c r="AC257" s="870">
        <v>15</v>
      </c>
      <c r="AD257" s="871"/>
      <c r="AE257" s="870"/>
      <c r="AF257" s="871"/>
      <c r="AG257" s="870"/>
      <c r="AH257" s="871"/>
      <c r="AI257" s="870">
        <v>15</v>
      </c>
      <c r="AJ257" s="871"/>
      <c r="AK257" s="340">
        <f t="shared" ref="AK257:AK261" si="1202">AA257+AC257+AE257+AG257+AI257</f>
        <v>30</v>
      </c>
      <c r="AL257" s="319">
        <v>0.7</v>
      </c>
      <c r="AM257" s="320"/>
      <c r="AN257" s="872" t="s">
        <v>563</v>
      </c>
      <c r="AO257" s="873"/>
      <c r="AP257" s="993" t="s">
        <v>600</v>
      </c>
      <c r="AQ257" s="994"/>
      <c r="AR257" s="872" t="s">
        <v>562</v>
      </c>
      <c r="AS257" s="873"/>
      <c r="AT257" s="419" t="s">
        <v>1277</v>
      </c>
      <c r="AU257" s="407" t="s">
        <v>633</v>
      </c>
      <c r="AV257" s="423" t="s">
        <v>1278</v>
      </c>
      <c r="AW257" s="424" t="s">
        <v>1279</v>
      </c>
      <c r="AX257" s="425" t="s">
        <v>1280</v>
      </c>
      <c r="AY257" s="247">
        <f t="shared" ref="AY257" si="1203">+(IF(AND($AZ257&gt;0,$AZ257&lt;=0.2),0.2,(IF(AND($AZ257&gt;0.2,$AZ257&lt;=0.4),0.4,(IF(AND($AZ257&gt;0.4,$AZ257&lt;=0.6),0.6,(IF(AND($AZ257&gt;0.6,$AZ257&lt;=0.8),0.8,(IF($AZ257&gt;0.8,1,""))))))))))</f>
        <v>0.8</v>
      </c>
      <c r="AZ257" s="878">
        <f t="shared" ref="AZ257" si="1204">+MIN(AL257:AL261)</f>
        <v>0.7</v>
      </c>
      <c r="BA257" s="836" t="str">
        <f t="shared" ref="BA257" si="1205">+(IF($AY257=0.2,"MUY BAJA",(IF($AY257=0.4,"BAJA",(IF($AY257=0.6,"MEDIA",(IF($AY257=0.8,"ALTA",(IF($AY257=1,"MUY ALTA",""))))))))))</f>
        <v>ALTA</v>
      </c>
      <c r="BB257" s="833">
        <f t="shared" ref="BB257" si="1206">+MIN(AM257:AM261)</f>
        <v>0.7</v>
      </c>
      <c r="BC257" s="836" t="str">
        <f t="shared" ref="BC257" si="1207">+(IF($BF257=0.2,"MUY BAJA",(IF($BF257=0.4,"BAJA",(IF($BF257=0.6,"MEDIA",(IF($BF257=0.8,"ALTA",(IF($BF257=1,"MUY ALTA",""))))))))))</f>
        <v>ALTA</v>
      </c>
      <c r="BD257" s="839" t="str">
        <f t="shared" ref="BD257" si="1208">IF($AY257="","",(CONCATENATE("R.RESIDUAL
",(IF(AND($AY257=0.2,$BF257=0.2),1,(IF(AND($AY257=0.2,$BF257=0.4),6,(IF(AND($AY257=0.2,$BF257=0.6),11,(IF(AND($AY257=0.2,$BF257=0.8),16,(IF(AND($AY257=0.2,$BF257=1),21,(IF(AND($AY257=0.4,$BF257=0.2),2,(IF(AND($AY257=0.4,$BF257=0.4),7,(IF(AND($AY257=0.4,$BF257=0.6),12,(IF(AND($AY257=0.4,$BF257=0.8),17,(IF(AND($AY257=0.4,$BF257=1),22,(IF(AND($AY257=0.6,$BF257=0.2),3,(IF(AND($AY257=0.6,$BF257=0.4),8,(IF(AND($AY257=0.6,$BF257=0.6),13,(IF(AND($AY257=0.6,$BF257=0.8),18,(IF(AND($AY257=0.6,$BF257=1),23,(IF(AND($AY257=0.8,$BF257=0.2),4,(IF(AND($AY257=0.8,$BF257=0.4),9,(IF(AND($AY257=0.8,$BF257=0.6),14,(IF(AND($AY257=0.8,$BF257=0.8),19,(IF(AND($AY257=0.8,$BF257=1),24,(IF(AND($AY257=1,$BF257=0.2),5,(IF(AND($AY257=1,$BF257=0.4),10,(IF(AND($AY257=1,$BF257=0.6),15,(IF(AND($AY257=1,$BF257=0.8),20,(IF(AND($AY257=1,$BF257=1),25,"")))))))))))))))))))))))))))))))))))))))))))))))))))))</f>
        <v>R.RESIDUAL
19</v>
      </c>
      <c r="BE257" s="842" t="s">
        <v>606</v>
      </c>
      <c r="BF257" s="247">
        <f t="shared" ref="BF257" si="1209">+(IF(AND($BB257&gt;0,$BB257&lt;=0.2),0.2,(IF(AND($BB257&gt;0.2,$BB257&lt;=0.4),0.4,(IF(AND($BB257&gt;0.4,$BB257&lt;=0.6),0.6,(IF(AND($BB257&gt;0.6,$BB257&lt;=0.8),0.8,(IF($BB257&gt;0.8,1,""))))))))))</f>
        <v>0.8</v>
      </c>
      <c r="BG257" s="230">
        <f>+VLOOKUP($BD257,Listas!$F$112:$G$136,2,FALSE)</f>
        <v>19</v>
      </c>
      <c r="BH257" s="312">
        <v>1</v>
      </c>
      <c r="BI257" s="231" t="str">
        <f t="shared" ref="BI257" si="1210">IF(ISERROR(IF(V257="R.INHERENTE
5","R. INHERENTE",(IF(BD257="R.RESIDUAL
5","R. RESIDUAL"," ")))),"",(IF(V257="R.INHERENTE
5","R. INHERENTE",(IF(BD257="R.RESIDUAL
5","R. RESIDUAL"," ")))))</f>
        <v xml:space="preserve"> </v>
      </c>
      <c r="BJ257" s="232" t="str">
        <f t="shared" ref="BJ257" si="1211">IF(ISERROR(IF(V257="R.INHERENTE
10","R. INHERENTE",(IF(BD257="R.RESIDUAL
10","R. RESIDUAL"," ")))),"",(IF(V257="R.INHERENTE
10","R. INHERENTE",(IF(BD257="R.RESIDUAL
10","R. RESIDUAL"," ")))))</f>
        <v xml:space="preserve"> </v>
      </c>
      <c r="BK257" s="232" t="str">
        <f t="shared" ref="BK257" si="1212">IF(ISERROR(IF(V257="R.INHERENTE
15","R. INHERENTE",(IF(BD257="R.RESIDUAL
15","R. RESIDUAL"," ")))),"",(IF(V257="R.INHERENTE
15","R. INHERENTE",(IF(BD257="R.RESIDUAL
15","R. RESIDUAL"," ")))))</f>
        <v xml:space="preserve"> </v>
      </c>
      <c r="BL257" s="232" t="str">
        <f t="shared" ref="BL257" si="1213">IF(ISERROR(IF(V257="R.INHERENTE
20","R. INHERENTE",(IF(BD257="R.RESIDUAL
20","R. RESIDUAL"," ")))),"",(IF(V257="R.INHERENTE
20","R. INHERENTE",(IF(BD257="R.RESIDUAL
20","R. RESIDUAL"," ")))))</f>
        <v xml:space="preserve"> </v>
      </c>
      <c r="BM257" s="233" t="str">
        <f t="shared" ref="BM257" si="1214">IF(ISERROR(IF(V257="R.INHERENTE
25","R. INHERENTE",(IF(BD257="R.RESIDUAL
25","R. RESIDUAL"," ")))),"",(IF(V257="R.INHERENTE
25","R. INHERENTE",(IF(BD257="R.RESIDUAL
25","R. RESIDUAL"," ")))))</f>
        <v>R. INHERENTE</v>
      </c>
      <c r="BN257" s="234"/>
      <c r="BO257" s="845" t="s">
        <v>1281</v>
      </c>
      <c r="BP257" s="854" t="s">
        <v>1282</v>
      </c>
      <c r="BQ257" s="886">
        <v>46023</v>
      </c>
      <c r="BR257" s="886">
        <v>46357</v>
      </c>
      <c r="BS257" s="858" t="s">
        <v>609</v>
      </c>
      <c r="BT257" s="861" t="s">
        <v>610</v>
      </c>
      <c r="BU257" s="309"/>
      <c r="BV257" s="958" t="s">
        <v>1283</v>
      </c>
      <c r="BW257" s="854" t="s">
        <v>1279</v>
      </c>
      <c r="BX257" s="964" t="s">
        <v>1284</v>
      </c>
      <c r="BY257" s="229"/>
      <c r="BZ257" s="815" t="s">
        <v>614</v>
      </c>
      <c r="CA257" s="818" t="s">
        <v>615</v>
      </c>
      <c r="CB257" s="821" t="s">
        <v>616</v>
      </c>
      <c r="CC257" s="818" t="s">
        <v>617</v>
      </c>
      <c r="CD257" s="792"/>
      <c r="CE257" s="792"/>
      <c r="CF257" s="792"/>
      <c r="CG257" s="792"/>
      <c r="CH257" s="792"/>
      <c r="CI257" s="792"/>
      <c r="CJ257" s="792"/>
      <c r="CK257" s="792"/>
      <c r="CL257" s="792"/>
      <c r="CM257" s="792"/>
      <c r="CN257" s="792"/>
      <c r="CO257" s="792"/>
      <c r="CP257" s="792"/>
      <c r="CQ257" s="792"/>
      <c r="CR257" s="792"/>
      <c r="CS257" s="792"/>
      <c r="CT257" s="795" t="s">
        <v>618</v>
      </c>
      <c r="CU257" s="248"/>
      <c r="CV257" s="815" t="s">
        <v>614</v>
      </c>
      <c r="CW257" s="818" t="s">
        <v>615</v>
      </c>
      <c r="CX257" s="821" t="s">
        <v>616</v>
      </c>
      <c r="CY257" s="818" t="s">
        <v>617</v>
      </c>
      <c r="CZ257" s="824"/>
      <c r="DA257" s="825"/>
      <c r="DB257" s="824"/>
      <c r="DC257" s="825"/>
      <c r="DD257" s="789"/>
      <c r="DE257" s="789"/>
      <c r="DF257" s="789"/>
      <c r="DG257" s="792"/>
      <c r="DH257" s="789"/>
      <c r="DI257" s="789"/>
      <c r="DJ257" s="789"/>
      <c r="DK257" s="792"/>
      <c r="DL257" s="789"/>
      <c r="DM257" s="789"/>
      <c r="DN257" s="789"/>
      <c r="DO257" s="792"/>
      <c r="DP257" s="789"/>
      <c r="DQ257" s="789"/>
      <c r="DR257" s="789"/>
      <c r="DS257" s="789"/>
      <c r="DT257" s="795" t="s">
        <v>619</v>
      </c>
      <c r="DU257" s="245"/>
      <c r="DV257" s="798"/>
      <c r="DW257" s="801"/>
      <c r="DX257" s="798"/>
      <c r="DY257" s="804"/>
    </row>
    <row r="258" spans="2:129" ht="48.75" customHeight="1">
      <c r="B258" s="921"/>
      <c r="C258" s="924"/>
      <c r="D258" s="927"/>
      <c r="E258" s="1800"/>
      <c r="F258" s="931"/>
      <c r="G258" s="1800"/>
      <c r="H258" s="1800"/>
      <c r="I258" s="1800"/>
      <c r="J258" s="410"/>
      <c r="K258" s="909"/>
      <c r="L258" s="1801"/>
      <c r="M258" s="918"/>
      <c r="N258" s="1800"/>
      <c r="O258" s="1802"/>
      <c r="P258" s="228"/>
      <c r="Q258" s="1803"/>
      <c r="R258" s="1800"/>
      <c r="S258" s="1800"/>
      <c r="T258" s="1800"/>
      <c r="U258" s="1800"/>
      <c r="V258" s="1802"/>
      <c r="W258" s="228"/>
      <c r="X258" s="433" t="s">
        <v>1285</v>
      </c>
      <c r="Y258" s="415"/>
      <c r="Z258" s="415"/>
      <c r="AA258" s="807"/>
      <c r="AB258" s="808"/>
      <c r="AC258" s="807"/>
      <c r="AD258" s="808"/>
      <c r="AE258" s="807"/>
      <c r="AF258" s="808"/>
      <c r="AG258" s="807"/>
      <c r="AH258" s="808"/>
      <c r="AI258" s="807"/>
      <c r="AJ258" s="808"/>
      <c r="AK258" s="323">
        <f t="shared" si="1202"/>
        <v>0</v>
      </c>
      <c r="AL258" s="315"/>
      <c r="AM258" s="316">
        <v>0.7</v>
      </c>
      <c r="AN258" s="809"/>
      <c r="AO258" s="810"/>
      <c r="AP258" s="813"/>
      <c r="AQ258" s="814"/>
      <c r="AR258" s="809"/>
      <c r="AS258" s="810"/>
      <c r="AT258" s="420"/>
      <c r="AU258" s="408"/>
      <c r="AV258" s="426"/>
      <c r="AW258" s="427"/>
      <c r="AX258" s="428"/>
      <c r="AY258" s="230"/>
      <c r="AZ258" s="879"/>
      <c r="BA258" s="837"/>
      <c r="BB258" s="834"/>
      <c r="BC258" s="837"/>
      <c r="BD258" s="840"/>
      <c r="BE258" s="843"/>
      <c r="BG258" s="490"/>
      <c r="BH258" s="312">
        <v>0.8</v>
      </c>
      <c r="BI258" s="235" t="str">
        <f t="shared" ref="BI258" si="1215">IF(ISERROR(IF(V257="R.INHERENTE
4","R. INHERENTE",(IF(BD257="R.RESIDUAL
4","R. RESIDUAL"," ")))),"",(IF(V257="R.INHERENTE
4","R. INHERENTE",(IF(BD257="R.RESIDUAL
4","R. RESIDUAL"," ")))))</f>
        <v xml:space="preserve"> </v>
      </c>
      <c r="BJ258" s="236" t="str">
        <f t="shared" ref="BJ258" si="1216">IF(ISERROR(IF(V257="R.INHERENTE
9","R. INHERENTE",(IF(BD257="R.RESIDUAL
9","R. RESIDUAL"," ")))),"",(IF(V257="R.INHERENTE
9","R. INHERENTE",(IF(BD257="R.RESIDUAL
9","R. RESIDUAL"," ")))))</f>
        <v xml:space="preserve"> </v>
      </c>
      <c r="BK258" s="237" t="str">
        <f t="shared" ref="BK258" si="1217">IF(ISERROR(IF(V257="R.INHERENTE
14","R. INHERENTE",(IF(BD257="R.RESIDUAL
14","R. RESIDUAL"," ")))),"",(IF(V257="R.INHERENTE
14","R. INHERENTE",(IF(BD257="R.RESIDUAL
14","R. RESIDUAL"," ")))))</f>
        <v xml:space="preserve"> </v>
      </c>
      <c r="BL258" s="237" t="str">
        <f t="shared" ref="BL258" si="1218">IF(ISERROR(IF(V257="R.INHERENTE
19","R. INHERENTE",(IF(BD257="R.RESIDUAL
19","R. RESIDUAL"," ")))),"",(IF(V257="R.INHERENTE
19","R. INHERENTE",(IF(BD257="R.RESIDUAL
19","R. RESIDUAL"," ")))))</f>
        <v>R. RESIDUAL</v>
      </c>
      <c r="BM258" s="238" t="str">
        <f t="shared" ref="BM258" si="1219">IF(ISERROR(IF(V257="R.INHERENTE
24","R. INHERENTE",(IF(BD257="R.RESIDUAL
24","R. RESIDUAL"," ")))),"",(IF(V257="R.INHERENTE
24","R. INHERENTE",(IF(BD257="R.RESIDUAL
24","R. RESIDUAL"," ")))))</f>
        <v xml:space="preserve"> </v>
      </c>
      <c r="BN258" s="234"/>
      <c r="BO258" s="846"/>
      <c r="BP258" s="855"/>
      <c r="BQ258" s="887"/>
      <c r="BR258" s="887"/>
      <c r="BS258" s="859"/>
      <c r="BT258" s="862"/>
      <c r="BU258" s="309"/>
      <c r="BV258" s="959"/>
      <c r="BW258" s="855"/>
      <c r="BX258" s="965"/>
      <c r="BY258" s="229"/>
      <c r="BZ258" s="816"/>
      <c r="CA258" s="819"/>
      <c r="CB258" s="822"/>
      <c r="CC258" s="819"/>
      <c r="CD258" s="793"/>
      <c r="CE258" s="793"/>
      <c r="CF258" s="793"/>
      <c r="CG258" s="793"/>
      <c r="CH258" s="793"/>
      <c r="CI258" s="793"/>
      <c r="CJ258" s="793"/>
      <c r="CK258" s="793"/>
      <c r="CL258" s="793"/>
      <c r="CM258" s="793"/>
      <c r="CN258" s="793"/>
      <c r="CO258" s="793"/>
      <c r="CP258" s="793"/>
      <c r="CQ258" s="793"/>
      <c r="CR258" s="793"/>
      <c r="CS258" s="793"/>
      <c r="CT258" s="796"/>
      <c r="CU258" s="248"/>
      <c r="CV258" s="816"/>
      <c r="CW258" s="819"/>
      <c r="CX258" s="822"/>
      <c r="CY258" s="819"/>
      <c r="CZ258" s="826"/>
      <c r="DA258" s="827"/>
      <c r="DB258" s="826"/>
      <c r="DC258" s="827"/>
      <c r="DD258" s="790"/>
      <c r="DE258" s="790"/>
      <c r="DF258" s="790"/>
      <c r="DG258" s="793"/>
      <c r="DH258" s="790"/>
      <c r="DI258" s="790"/>
      <c r="DJ258" s="790"/>
      <c r="DK258" s="793"/>
      <c r="DL258" s="790"/>
      <c r="DM258" s="790"/>
      <c r="DN258" s="790"/>
      <c r="DO258" s="793"/>
      <c r="DP258" s="790"/>
      <c r="DQ258" s="790"/>
      <c r="DR258" s="790"/>
      <c r="DS258" s="790"/>
      <c r="DT258" s="796"/>
      <c r="DU258" s="245"/>
      <c r="DV258" s="799"/>
      <c r="DW258" s="802"/>
      <c r="DX258" s="799"/>
      <c r="DY258" s="805"/>
    </row>
    <row r="259" spans="2:129" ht="48.75" customHeight="1">
      <c r="B259" s="921"/>
      <c r="C259" s="924"/>
      <c r="D259" s="927"/>
      <c r="E259" s="1800"/>
      <c r="F259" s="931"/>
      <c r="G259" s="1800"/>
      <c r="H259" s="1800"/>
      <c r="I259" s="1800"/>
      <c r="J259" s="410"/>
      <c r="K259" s="909"/>
      <c r="L259" s="1801"/>
      <c r="M259" s="918"/>
      <c r="N259" s="1800"/>
      <c r="O259" s="1802"/>
      <c r="P259" s="228"/>
      <c r="Q259" s="1803"/>
      <c r="R259" s="1800"/>
      <c r="S259" s="1800"/>
      <c r="T259" s="1800"/>
      <c r="U259" s="1800"/>
      <c r="V259" s="1802"/>
      <c r="W259" s="228"/>
      <c r="X259" s="444"/>
      <c r="Y259" s="415"/>
      <c r="Z259" s="415"/>
      <c r="AA259" s="807"/>
      <c r="AB259" s="808"/>
      <c r="AC259" s="807"/>
      <c r="AD259" s="808"/>
      <c r="AE259" s="807"/>
      <c r="AF259" s="808"/>
      <c r="AG259" s="807"/>
      <c r="AH259" s="808"/>
      <c r="AI259" s="807"/>
      <c r="AJ259" s="808"/>
      <c r="AK259" s="323">
        <f t="shared" si="1202"/>
        <v>0</v>
      </c>
      <c r="AL259" s="315"/>
      <c r="AM259" s="316"/>
      <c r="AN259" s="809"/>
      <c r="AO259" s="810"/>
      <c r="AP259" s="813"/>
      <c r="AQ259" s="814"/>
      <c r="AR259" s="809"/>
      <c r="AS259" s="810"/>
      <c r="AT259" s="420"/>
      <c r="AU259" s="408"/>
      <c r="AV259" s="426"/>
      <c r="AW259" s="427"/>
      <c r="AX259" s="428"/>
      <c r="AY259" s="230"/>
      <c r="AZ259" s="879"/>
      <c r="BA259" s="837"/>
      <c r="BB259" s="834"/>
      <c r="BC259" s="837"/>
      <c r="BD259" s="840"/>
      <c r="BE259" s="843"/>
      <c r="BG259" s="490"/>
      <c r="BH259" s="312">
        <v>0.60000000000000009</v>
      </c>
      <c r="BI259" s="235" t="str">
        <f t="shared" ref="BI259" si="1220">IF(ISERROR(IF(V257="R.INHERENTE
3","R. INHERENTE",(IF(BD257="R.RESIDUAL
3","R. RESIDUAL"," ")))),"",(IF(V257="R.INHERENTE
3","R. INHERENTE",(IF(BD257="R.RESIDUAL
3","R. RESIDUAL"," ")))))</f>
        <v xml:space="preserve"> </v>
      </c>
      <c r="BJ259" s="236" t="str">
        <f t="shared" ref="BJ259" si="1221">IF(ISERROR(IF(V257="R.INHERENTE
8","R. INHERENTE",(IF(BD257="R.RESIDUAL
8","R. RESIDUAL"," ")))),"",(IF(V257="R.INHERENTE
8","R. INHERENTE",(IF(BD257="R.RESIDUAL
8","R. RESIDUAL"," ")))))</f>
        <v xml:space="preserve"> </v>
      </c>
      <c r="BK259" s="236" t="str">
        <f t="shared" ref="BK259" si="1222">IF(ISERROR(IF(V257="R.INHERENTE
13","R. INHERENTE",(IF(BD257="R.RESIDUAL
13","R. RESIDUAL"," ")))),"",(IF(V257="R.INHERENTE
13","R. INHERENTE",(IF(BD257="R.RESIDUAL
13","R. RESIDUAL"," ")))))</f>
        <v xml:space="preserve"> </v>
      </c>
      <c r="BL259" s="237" t="str">
        <f t="shared" ref="BL259" si="1223">IF(ISERROR(IF(V257="R.INHERENTE
18","R. INHERENTE",(IF(BD257="R.RESIDUAL
18","R. RESIDUAL"," ")))),"",(IF(V257="R.INHERENTE
18","R. INHERENTE",(IF(BD257="R.RESIDUAL
18","R. RESIDUAL"," ")))))</f>
        <v xml:space="preserve"> </v>
      </c>
      <c r="BM259" s="238" t="str">
        <f t="shared" ref="BM259" si="1224">IF(ISERROR(IF(V257="R.INHERENTE
23","R. INHERENTE",(IF(BD257="R.RESIDUAL
23","R. RESIDUAL"," ")))),"",(IF(V257="R.INHERENTE
23","R. INHERENTE",(IF(BD257="R.RESIDUAL
23","R. RESIDUAL"," ")))))</f>
        <v xml:space="preserve"> </v>
      </c>
      <c r="BN259" s="234"/>
      <c r="BO259" s="846"/>
      <c r="BP259" s="855"/>
      <c r="BQ259" s="887"/>
      <c r="BR259" s="887"/>
      <c r="BS259" s="859"/>
      <c r="BT259" s="862"/>
      <c r="BU259" s="309"/>
      <c r="BV259" s="959"/>
      <c r="BW259" s="855"/>
      <c r="BX259" s="965"/>
      <c r="BY259" s="229"/>
      <c r="BZ259" s="816"/>
      <c r="CA259" s="819"/>
      <c r="CB259" s="822"/>
      <c r="CC259" s="819"/>
      <c r="CD259" s="793"/>
      <c r="CE259" s="793"/>
      <c r="CF259" s="793"/>
      <c r="CG259" s="793"/>
      <c r="CH259" s="793"/>
      <c r="CI259" s="793"/>
      <c r="CJ259" s="793"/>
      <c r="CK259" s="793"/>
      <c r="CL259" s="793"/>
      <c r="CM259" s="793"/>
      <c r="CN259" s="793"/>
      <c r="CO259" s="793"/>
      <c r="CP259" s="793"/>
      <c r="CQ259" s="793"/>
      <c r="CR259" s="793"/>
      <c r="CS259" s="793"/>
      <c r="CT259" s="796"/>
      <c r="CU259" s="248"/>
      <c r="CV259" s="816"/>
      <c r="CW259" s="819"/>
      <c r="CX259" s="822"/>
      <c r="CY259" s="819"/>
      <c r="CZ259" s="826"/>
      <c r="DA259" s="827"/>
      <c r="DB259" s="826"/>
      <c r="DC259" s="827"/>
      <c r="DD259" s="790"/>
      <c r="DE259" s="790"/>
      <c r="DF259" s="790"/>
      <c r="DG259" s="793"/>
      <c r="DH259" s="790"/>
      <c r="DI259" s="790"/>
      <c r="DJ259" s="790"/>
      <c r="DK259" s="793"/>
      <c r="DL259" s="790"/>
      <c r="DM259" s="790"/>
      <c r="DN259" s="790"/>
      <c r="DO259" s="793"/>
      <c r="DP259" s="790"/>
      <c r="DQ259" s="790"/>
      <c r="DR259" s="790"/>
      <c r="DS259" s="790"/>
      <c r="DT259" s="796"/>
      <c r="DU259" s="245"/>
      <c r="DV259" s="799"/>
      <c r="DW259" s="802"/>
      <c r="DX259" s="799"/>
      <c r="DY259" s="805"/>
    </row>
    <row r="260" spans="2:129" ht="48.75" customHeight="1">
      <c r="B260" s="921"/>
      <c r="C260" s="924"/>
      <c r="D260" s="927"/>
      <c r="E260" s="1800"/>
      <c r="F260" s="931"/>
      <c r="G260" s="1800"/>
      <c r="H260" s="1800"/>
      <c r="I260" s="1800"/>
      <c r="J260" s="410"/>
      <c r="K260" s="909"/>
      <c r="L260" s="1801"/>
      <c r="M260" s="918"/>
      <c r="N260" s="1800"/>
      <c r="O260" s="1802"/>
      <c r="P260" s="228"/>
      <c r="Q260" s="1803"/>
      <c r="R260" s="1800"/>
      <c r="S260" s="1800"/>
      <c r="T260" s="1800"/>
      <c r="U260" s="1800"/>
      <c r="V260" s="1802"/>
      <c r="W260" s="228"/>
      <c r="X260" s="416"/>
      <c r="Y260" s="415"/>
      <c r="Z260" s="415"/>
      <c r="AA260" s="807"/>
      <c r="AB260" s="808"/>
      <c r="AC260" s="807"/>
      <c r="AD260" s="808"/>
      <c r="AE260" s="807"/>
      <c r="AF260" s="808"/>
      <c r="AG260" s="807"/>
      <c r="AH260" s="808"/>
      <c r="AI260" s="807"/>
      <c r="AJ260" s="808"/>
      <c r="AK260" s="323">
        <f t="shared" si="1202"/>
        <v>0</v>
      </c>
      <c r="AL260" s="315"/>
      <c r="AM260" s="316"/>
      <c r="AN260" s="809"/>
      <c r="AO260" s="810"/>
      <c r="AP260" s="813"/>
      <c r="AQ260" s="814"/>
      <c r="AR260" s="809"/>
      <c r="AS260" s="810"/>
      <c r="AT260" s="420"/>
      <c r="AU260" s="408"/>
      <c r="AV260" s="426"/>
      <c r="AW260" s="427"/>
      <c r="AX260" s="428"/>
      <c r="AY260" s="230"/>
      <c r="AZ260" s="879"/>
      <c r="BA260" s="837"/>
      <c r="BB260" s="834"/>
      <c r="BC260" s="837"/>
      <c r="BD260" s="840"/>
      <c r="BE260" s="843"/>
      <c r="BG260" s="490"/>
      <c r="BH260" s="312">
        <v>0.4</v>
      </c>
      <c r="BI260" s="239" t="str">
        <f t="shared" ref="BI260" si="1225">IF(ISERROR(IF(V257="R.INHERENTE
2","R. INHERENTE",(IF(BD257="R.RESIDUAL
2","R. RESIDUAL"," ")))),"",(IF(V257="R.INHERENTE
2","R. INHERENTE",(IF(BD257="R.RESIDUAL
2","R. RESIDUAL"," ")))))</f>
        <v xml:space="preserve"> </v>
      </c>
      <c r="BJ260" s="236" t="str">
        <f t="shared" ref="BJ260" si="1226">IF(ISERROR(IF(V257="R.INHERENTE
7","R. INHERENTE",(IF(BD257="R.RESIDUAL
7","R. RESIDUAL"," ")))),"",(IF(V257="R.INHERENTE
7","R. INHERENTE",(IF(BD257="R.RESIDUAL
7","R. RESIDUAL"," ")))))</f>
        <v xml:space="preserve"> </v>
      </c>
      <c r="BK260" s="236" t="str">
        <f t="shared" ref="BK260" si="1227">IF(ISERROR(IF(V257="R.INHERENTE
12","R. INHERENTE",(IF(BD257="R.RESIDUAL
12","R. RESIDUAL"," ")))),"",(IF(V257="R.INHERENTE
12","R. INHERENTE",(IF(BD257="R.RESIDUAL
12","R. RESIDUAL"," ")))))</f>
        <v xml:space="preserve"> </v>
      </c>
      <c r="BL260" s="237" t="str">
        <f t="shared" ref="BL260" si="1228">IF(ISERROR(IF(V257="R.INHERENTE
17","R. INHERENTE",(IF(BD257="R.RESIDUAL
17","R. RESIDUAL"," ")))),"",(IF(V257="R.INHERENTE
17","R. INHERENTE",(IF(BD257="R.RESIDUAL
17","R. RESIDUAL"," ")))))</f>
        <v xml:space="preserve"> </v>
      </c>
      <c r="BM260" s="238" t="str">
        <f t="shared" ref="BM260" si="1229">IF(ISERROR(IF(V257="R.INHERENTE
22","R. INHERENTE",(IF(BD257="R.RESIDUAL
22","R. RESIDUAL"," ")))),"",(IF(V257="R.INHERENTE
22","R. INHERENTE",(IF(BD257="R.RESIDUAL
22","R. RESIDUAL"," ")))))</f>
        <v xml:space="preserve"> </v>
      </c>
      <c r="BN260" s="234"/>
      <c r="BO260" s="846"/>
      <c r="BP260" s="855"/>
      <c r="BQ260" s="887"/>
      <c r="BR260" s="887"/>
      <c r="BS260" s="859"/>
      <c r="BT260" s="862"/>
      <c r="BU260" s="309"/>
      <c r="BV260" s="959"/>
      <c r="BW260" s="855"/>
      <c r="BX260" s="965"/>
      <c r="BY260" s="229"/>
      <c r="BZ260" s="816"/>
      <c r="CA260" s="819"/>
      <c r="CB260" s="822"/>
      <c r="CC260" s="819"/>
      <c r="CD260" s="793"/>
      <c r="CE260" s="793"/>
      <c r="CF260" s="793"/>
      <c r="CG260" s="793"/>
      <c r="CH260" s="793"/>
      <c r="CI260" s="793"/>
      <c r="CJ260" s="793"/>
      <c r="CK260" s="793"/>
      <c r="CL260" s="793"/>
      <c r="CM260" s="793"/>
      <c r="CN260" s="793"/>
      <c r="CO260" s="793"/>
      <c r="CP260" s="793"/>
      <c r="CQ260" s="793"/>
      <c r="CR260" s="793"/>
      <c r="CS260" s="793"/>
      <c r="CT260" s="796"/>
      <c r="CU260" s="248"/>
      <c r="CV260" s="816"/>
      <c r="CW260" s="819"/>
      <c r="CX260" s="822"/>
      <c r="CY260" s="819"/>
      <c r="CZ260" s="826"/>
      <c r="DA260" s="827"/>
      <c r="DB260" s="826"/>
      <c r="DC260" s="827"/>
      <c r="DD260" s="790"/>
      <c r="DE260" s="790"/>
      <c r="DF260" s="790"/>
      <c r="DG260" s="793"/>
      <c r="DH260" s="790"/>
      <c r="DI260" s="790"/>
      <c r="DJ260" s="790"/>
      <c r="DK260" s="793"/>
      <c r="DL260" s="790"/>
      <c r="DM260" s="790"/>
      <c r="DN260" s="790"/>
      <c r="DO260" s="793"/>
      <c r="DP260" s="790"/>
      <c r="DQ260" s="790"/>
      <c r="DR260" s="790"/>
      <c r="DS260" s="790"/>
      <c r="DT260" s="796"/>
      <c r="DU260" s="245"/>
      <c r="DV260" s="799"/>
      <c r="DW260" s="802"/>
      <c r="DX260" s="799"/>
      <c r="DY260" s="805"/>
    </row>
    <row r="261" spans="2:129" ht="48.75" customHeight="1">
      <c r="B261" s="922"/>
      <c r="C261" s="925"/>
      <c r="D261" s="928"/>
      <c r="E261" s="1805"/>
      <c r="F261" s="932"/>
      <c r="G261" s="1805"/>
      <c r="H261" s="1805"/>
      <c r="I261" s="1805"/>
      <c r="J261" s="411"/>
      <c r="K261" s="910"/>
      <c r="L261" s="1806"/>
      <c r="M261" s="919"/>
      <c r="N261" s="1805"/>
      <c r="O261" s="1807"/>
      <c r="P261" s="228"/>
      <c r="Q261" s="1808"/>
      <c r="R261" s="1805"/>
      <c r="S261" s="1805"/>
      <c r="T261" s="1805"/>
      <c r="U261" s="1805"/>
      <c r="V261" s="1807"/>
      <c r="W261" s="228"/>
      <c r="X261" s="417"/>
      <c r="Y261" s="418"/>
      <c r="Z261" s="418"/>
      <c r="AA261" s="848"/>
      <c r="AB261" s="849"/>
      <c r="AC261" s="848"/>
      <c r="AD261" s="849"/>
      <c r="AE261" s="848"/>
      <c r="AF261" s="849"/>
      <c r="AG261" s="848"/>
      <c r="AH261" s="849"/>
      <c r="AI261" s="848"/>
      <c r="AJ261" s="849"/>
      <c r="AK261" s="324">
        <f t="shared" si="1202"/>
        <v>0</v>
      </c>
      <c r="AL261" s="317"/>
      <c r="AM261" s="318"/>
      <c r="AN261" s="850"/>
      <c r="AO261" s="851"/>
      <c r="AP261" s="852"/>
      <c r="AQ261" s="853"/>
      <c r="AR261" s="850"/>
      <c r="AS261" s="851"/>
      <c r="AT261" s="421"/>
      <c r="AU261" s="422"/>
      <c r="AV261" s="429"/>
      <c r="AW261" s="430"/>
      <c r="AX261" s="431"/>
      <c r="AY261" s="230"/>
      <c r="AZ261" s="880"/>
      <c r="BA261" s="838"/>
      <c r="BB261" s="835"/>
      <c r="BC261" s="838"/>
      <c r="BD261" s="841"/>
      <c r="BE261" s="844"/>
      <c r="BG261" s="490"/>
      <c r="BH261" s="313">
        <v>0.2</v>
      </c>
      <c r="BI261" s="240" t="str">
        <f t="shared" ref="BI261" si="1230">IF(ISERROR(IF(V257="R.INHERENTE
1","R. INHERENTE",(IF(BD257="R.RESIDUAL
1","R. RESIDUAL"," ")))),"",(IF(V257="R.INHERENTE
1","R. INHERENTE",(IF(BD257="R.RESIDUAL
1","R. RESIDUAL"," ")))))</f>
        <v xml:space="preserve"> </v>
      </c>
      <c r="BJ261" s="241" t="str">
        <f t="shared" ref="BJ261" si="1231">IF(ISERROR(IF(V257="R.INHERENTE
6","R. INHERENTE",(IF(BD257="R.RESIDUAL
6","R. RESIDUAL"," ")))),"",(IF(V257="R.INHERENTE
6","R. INHERENTE",(IF(BD257="R.RESIDUAL
6","R. RESIDUAL"," ")))))</f>
        <v xml:space="preserve"> </v>
      </c>
      <c r="BK261" s="242" t="str">
        <f t="shared" ref="BK261" si="1232">IF(ISERROR(IF(V257="R.INHERENTE
11","R. INHERENTE",(IF(BD257="R.RESIDUAL
11","R. RESIDUAL"," ")))),"",(IF(V257="R.INHERENTE
11","R. INHERENTE",(IF(BD257="R.RESIDUAL
11","R. RESIDUAL"," ")))))</f>
        <v xml:space="preserve"> </v>
      </c>
      <c r="BL261" s="243" t="str">
        <f t="shared" ref="BL261" si="1233">IF(ISERROR(IF(V257="R.INHERENTE
16","R. INHERENTE",(IF(BD257="R.RESIDUAL
16","R. RESIDUAL"," ")))),"",(IF(V257="R.INHERENTE
16","R. INHERENTE",(IF(BD257="R.RESIDUAL
16","R. RESIDUAL"," ")))))</f>
        <v xml:space="preserve"> </v>
      </c>
      <c r="BM261" s="244" t="str">
        <f t="shared" ref="BM261" si="1234">IF(ISERROR(IF(V257="R.INHERENTE
21","R. INHERENTE",(IF(BD257="R.RESIDUAL
21","R. RESIDUAL"," ")))),"",(IF(V257="R.INHERENTE
21","R. INHERENTE",(IF(BD257="R.RESIDUAL
21","R. RESIDUAL"," ")))))</f>
        <v xml:space="preserve"> </v>
      </c>
      <c r="BN261" s="234"/>
      <c r="BO261" s="847"/>
      <c r="BP261" s="856"/>
      <c r="BQ261" s="888"/>
      <c r="BR261" s="888"/>
      <c r="BS261" s="860"/>
      <c r="BT261" s="863"/>
      <c r="BU261" s="309"/>
      <c r="BV261" s="960"/>
      <c r="BW261" s="856"/>
      <c r="BX261" s="966"/>
      <c r="BY261" s="229"/>
      <c r="BZ261" s="817"/>
      <c r="CA261" s="820"/>
      <c r="CB261" s="823"/>
      <c r="CC261" s="820"/>
      <c r="CD261" s="794"/>
      <c r="CE261" s="794"/>
      <c r="CF261" s="794"/>
      <c r="CG261" s="794"/>
      <c r="CH261" s="794"/>
      <c r="CI261" s="794"/>
      <c r="CJ261" s="794"/>
      <c r="CK261" s="794"/>
      <c r="CL261" s="794"/>
      <c r="CM261" s="794"/>
      <c r="CN261" s="794"/>
      <c r="CO261" s="794"/>
      <c r="CP261" s="794"/>
      <c r="CQ261" s="794"/>
      <c r="CR261" s="794"/>
      <c r="CS261" s="794"/>
      <c r="CT261" s="797"/>
      <c r="CU261" s="248"/>
      <c r="CV261" s="817"/>
      <c r="CW261" s="820"/>
      <c r="CX261" s="823"/>
      <c r="CY261" s="820"/>
      <c r="CZ261" s="828"/>
      <c r="DA261" s="829"/>
      <c r="DB261" s="828"/>
      <c r="DC261" s="829"/>
      <c r="DD261" s="791"/>
      <c r="DE261" s="791"/>
      <c r="DF261" s="791"/>
      <c r="DG261" s="794"/>
      <c r="DH261" s="791"/>
      <c r="DI261" s="791"/>
      <c r="DJ261" s="791"/>
      <c r="DK261" s="794"/>
      <c r="DL261" s="791"/>
      <c r="DM261" s="791"/>
      <c r="DN261" s="791"/>
      <c r="DO261" s="794"/>
      <c r="DP261" s="791"/>
      <c r="DQ261" s="791"/>
      <c r="DR261" s="791"/>
      <c r="DS261" s="791"/>
      <c r="DT261" s="797"/>
      <c r="DU261" s="245"/>
      <c r="DV261" s="800"/>
      <c r="DW261" s="803"/>
      <c r="DX261" s="800"/>
      <c r="DY261" s="806"/>
    </row>
    <row r="262" spans="2:129" ht="18" customHeight="1">
      <c r="BI262" s="321">
        <v>0.2</v>
      </c>
      <c r="BJ262" s="322">
        <v>0.4</v>
      </c>
      <c r="BK262" s="322">
        <v>0.60000000000000009</v>
      </c>
      <c r="BL262" s="322">
        <v>0.8</v>
      </c>
      <c r="BM262" s="322">
        <v>1</v>
      </c>
    </row>
    <row r="263" spans="2:129" ht="48.75" customHeight="1">
      <c r="B263" s="920" t="s">
        <v>1071</v>
      </c>
      <c r="C263" s="923">
        <v>42</v>
      </c>
      <c r="D263" s="926" t="s">
        <v>1254</v>
      </c>
      <c r="E263" s="929" t="s">
        <v>1255</v>
      </c>
      <c r="F263" s="930" t="s">
        <v>824</v>
      </c>
      <c r="G263" s="907" t="s">
        <v>825</v>
      </c>
      <c r="H263" s="948" t="s">
        <v>589</v>
      </c>
      <c r="I263" s="949" t="s">
        <v>1286</v>
      </c>
      <c r="J263" s="409" t="s">
        <v>1287</v>
      </c>
      <c r="K263" s="908" t="s">
        <v>1288</v>
      </c>
      <c r="L263" s="950" t="str">
        <f>IF(H263="","",(CONCATENATE("Posibilidad de afectación ",H263," ",I263," ",J263," ",J264," ",J265," ",J266," ",J267)))</f>
        <v xml:space="preserve">Posibilidad de afectación económica y reputacional por demandas y sanciones en la prestación de los servicios complementarios,  debido a sucesos de seguridad que se presentan durante la prestación de los servicios de los subproceso de farmacia, tercerizados, rehabilitación, imagenología y laboratorio clínico.    </v>
      </c>
      <c r="M263" s="917" t="s">
        <v>593</v>
      </c>
      <c r="N263" s="951" t="s">
        <v>594</v>
      </c>
      <c r="O263" s="864" t="s">
        <v>595</v>
      </c>
      <c r="P263" s="228"/>
      <c r="Q263" s="865" t="s">
        <v>630</v>
      </c>
      <c r="R263" s="866">
        <f>IF(ISERROR(VLOOKUP($Q263,Listas!$E$20:$F$24,2,FALSE)),"",(VLOOKUP($Q263,Listas!$E$20:$F$24,2,FALSE)))</f>
        <v>1</v>
      </c>
      <c r="S263" s="867" t="str">
        <f>IF(ISERROR(VLOOKUP($R263,Listas!$E$3:$F$7,2,FALSE)),"",(VLOOKUP($R263,Listas!$E$3:$F$7,2,FALSE)))</f>
        <v xml:space="preserve">MUY ALTA </v>
      </c>
      <c r="T263" s="868" t="s">
        <v>597</v>
      </c>
      <c r="U263" s="867">
        <f>IF(ISERROR(VLOOKUP($T263,Listas!$E$28:$F$35,2,FALSE)),"",(VLOOKUP($T263,Listas!$E$28:$F$35,2,FALSE)))</f>
        <v>1</v>
      </c>
      <c r="V263" s="869" t="str">
        <f t="shared" ref="V263" si="1235">IF(R263="","",(CONCATENATE("R.INHERENTE
",(IF(AND($R263=0.2,$U263=0.2),1,(IF(AND($R263=0.2,$U263=0.4),6,(IF(AND($R263=0.2,$U263=0.6),11,(IF(AND($R263=0.2,$U263=0.8),16,(IF(AND($R263=0.2,$U263=1),21,(IF(AND($R263=0.4,$U263=0.2),2,(IF(AND($R263=0.4,$U263=0.4),7,(IF(AND($R263=0.4,$U263=0.6),12,(IF(AND($R263=0.4,$U263=0.8),17,(IF(AND($R263=0.4,$U263=1),22,(IF(AND($R263=0.6,$U263=0.2),3,(IF(AND($R263=0.6,$U263=0.4),8,(IF(AND($R263=0.6,$U263=0.6),13,(IF(AND($R263=0.6,$U263=0.8),18,(IF(AND($R263=0.6,$U263=1),23,(IF(AND($R263=0.8,$U263=0.2),4,(IF(AND($R263=0.8,$U263=0.4),9,(IF(AND($R263=0.8,$U263=0.6),14,(IF(AND($R263=0.8,$U263=0.8),19,(IF(AND($R263=0.8,$U263=1),24,(IF(AND($R263=1,$U263=0.2),5,(IF(AND($R263=1,$U263=0.4),10,(IF(AND($R263=1,$U263=0.6),15,(IF(AND($R263=1,$U263=0.8),20,(IF(AND($R263=1,$U263=1),25,"")))))))))))))))))))))))))))))))))))))))))))))))))))))</f>
        <v>R.INHERENTE
25</v>
      </c>
      <c r="W263" s="228">
        <f>+VLOOKUP($V263,Listas!$D$112:$E$136,2,FALSE)</f>
        <v>25</v>
      </c>
      <c r="X263" s="432" t="s">
        <v>1289</v>
      </c>
      <c r="Y263" s="413" t="s">
        <v>599</v>
      </c>
      <c r="Z263" s="413"/>
      <c r="AA263" s="870"/>
      <c r="AB263" s="871"/>
      <c r="AC263" s="870">
        <v>15</v>
      </c>
      <c r="AD263" s="871"/>
      <c r="AE263" s="870"/>
      <c r="AF263" s="871"/>
      <c r="AG263" s="870"/>
      <c r="AH263" s="871"/>
      <c r="AI263" s="870">
        <v>15</v>
      </c>
      <c r="AJ263" s="871"/>
      <c r="AK263" s="340">
        <f t="shared" ref="AK263:AK267" si="1236">AA263+AC263+AE263+AG263+AI263</f>
        <v>30</v>
      </c>
      <c r="AL263" s="319">
        <v>0.7</v>
      </c>
      <c r="AM263" s="320"/>
      <c r="AN263" s="906" t="s">
        <v>563</v>
      </c>
      <c r="AO263" s="906"/>
      <c r="AP263" s="907" t="s">
        <v>600</v>
      </c>
      <c r="AQ263" s="907"/>
      <c r="AR263" s="906" t="s">
        <v>562</v>
      </c>
      <c r="AS263" s="906"/>
      <c r="AT263" s="419" t="s">
        <v>1290</v>
      </c>
      <c r="AU263" s="407" t="s">
        <v>602</v>
      </c>
      <c r="AV263" s="423" t="s">
        <v>1291</v>
      </c>
      <c r="AW263" s="424" t="s">
        <v>1292</v>
      </c>
      <c r="AX263" s="425" t="s">
        <v>1293</v>
      </c>
      <c r="AY263" s="247">
        <f t="shared" ref="AY263" si="1237">+(IF(AND($AZ263&gt;0,$AZ263&lt;=0.2),0.2,(IF(AND($AZ263&gt;0.2,$AZ263&lt;=0.4),0.4,(IF(AND($AZ263&gt;0.4,$AZ263&lt;=0.6),0.6,(IF(AND($AZ263&gt;0.6,$AZ263&lt;=0.8),0.8,(IF($AZ263&gt;0.8,1,""))))))))))</f>
        <v>0.8</v>
      </c>
      <c r="AZ263" s="878">
        <f t="shared" ref="AZ263" si="1238">+MIN(AL263:AL267)</f>
        <v>0.7</v>
      </c>
      <c r="BA263" s="836" t="str">
        <f t="shared" ref="BA263" si="1239">+(IF($AY263=0.2,"MUY BAJA",(IF($AY263=0.4,"BAJA",(IF($AY263=0.6,"MEDIA",(IF($AY263=0.8,"ALTA",(IF($AY263=1,"MUY ALTA",""))))))))))</f>
        <v>ALTA</v>
      </c>
      <c r="BB263" s="833">
        <f t="shared" ref="BB263" si="1240">+MIN(AM263:AM267)</f>
        <v>0.7</v>
      </c>
      <c r="BC263" s="836" t="str">
        <f t="shared" ref="BC263" si="1241">+(IF($BF263=0.2,"MUY BAJA",(IF($BF263=0.4,"BAJA",(IF($BF263=0.6,"MEDIA",(IF($BF263=0.8,"ALTA",(IF($BF263=1,"MUY ALTA",""))))))))))</f>
        <v>ALTA</v>
      </c>
      <c r="BD263" s="839" t="str">
        <f t="shared" ref="BD263" si="1242">IF($AY263="","",(CONCATENATE("R.RESIDUAL
",(IF(AND($AY263=0.2,$BF263=0.2),1,(IF(AND($AY263=0.2,$BF263=0.4),6,(IF(AND($AY263=0.2,$BF263=0.6),11,(IF(AND($AY263=0.2,$BF263=0.8),16,(IF(AND($AY263=0.2,$BF263=1),21,(IF(AND($AY263=0.4,$BF263=0.2),2,(IF(AND($AY263=0.4,$BF263=0.4),7,(IF(AND($AY263=0.4,$BF263=0.6),12,(IF(AND($AY263=0.4,$BF263=0.8),17,(IF(AND($AY263=0.4,$BF263=1),22,(IF(AND($AY263=0.6,$BF263=0.2),3,(IF(AND($AY263=0.6,$BF263=0.4),8,(IF(AND($AY263=0.6,$BF263=0.6),13,(IF(AND($AY263=0.6,$BF263=0.8),18,(IF(AND($AY263=0.6,$BF263=1),23,(IF(AND($AY263=0.8,$BF263=0.2),4,(IF(AND($AY263=0.8,$BF263=0.4),9,(IF(AND($AY263=0.8,$BF263=0.6),14,(IF(AND($AY263=0.8,$BF263=0.8),19,(IF(AND($AY263=0.8,$BF263=1),24,(IF(AND($AY263=1,$BF263=0.2),5,(IF(AND($AY263=1,$BF263=0.4),10,(IF(AND($AY263=1,$BF263=0.6),15,(IF(AND($AY263=1,$BF263=0.8),20,(IF(AND($AY263=1,$BF263=1),25,"")))))))))))))))))))))))))))))))))))))))))))))))))))))</f>
        <v>R.RESIDUAL
19</v>
      </c>
      <c r="BE263" s="842" t="s">
        <v>606</v>
      </c>
      <c r="BF263" s="247">
        <f t="shared" ref="BF263" si="1243">+(IF(AND($BB263&gt;0,$BB263&lt;=0.2),0.2,(IF(AND($BB263&gt;0.2,$BB263&lt;=0.4),0.4,(IF(AND($BB263&gt;0.4,$BB263&lt;=0.6),0.6,(IF(AND($BB263&gt;0.6,$BB263&lt;=0.8),0.8,(IF($BB263&gt;0.8,1,""))))))))))</f>
        <v>0.8</v>
      </c>
      <c r="BG263" s="230">
        <f>+VLOOKUP($BD263,Listas!$F$112:$G$136,2,FALSE)</f>
        <v>19</v>
      </c>
      <c r="BH263" s="312">
        <v>1</v>
      </c>
      <c r="BI263" s="231" t="str">
        <f t="shared" ref="BI263" si="1244">IF(ISERROR(IF(V263="R.INHERENTE
5","R. INHERENTE",(IF(BD263="R.RESIDUAL
5","R. RESIDUAL"," ")))),"",(IF(V263="R.INHERENTE
5","R. INHERENTE",(IF(BD263="R.RESIDUAL
5","R. RESIDUAL"," ")))))</f>
        <v xml:space="preserve"> </v>
      </c>
      <c r="BJ263" s="232" t="str">
        <f t="shared" ref="BJ263" si="1245">IF(ISERROR(IF(V263="R.INHERENTE
10","R. INHERENTE",(IF(BD263="R.RESIDUAL
10","R. RESIDUAL"," ")))),"",(IF(V263="R.INHERENTE
10","R. INHERENTE",(IF(BD263="R.RESIDUAL
10","R. RESIDUAL"," ")))))</f>
        <v xml:space="preserve"> </v>
      </c>
      <c r="BK263" s="232" t="str">
        <f t="shared" ref="BK263" si="1246">IF(ISERROR(IF(V263="R.INHERENTE
15","R. INHERENTE",(IF(BD263="R.RESIDUAL
15","R. RESIDUAL"," ")))),"",(IF(V263="R.INHERENTE
15","R. INHERENTE",(IF(BD263="R.RESIDUAL
15","R. RESIDUAL"," ")))))</f>
        <v xml:space="preserve"> </v>
      </c>
      <c r="BL263" s="232" t="str">
        <f t="shared" ref="BL263" si="1247">IF(ISERROR(IF(V263="R.INHERENTE
20","R. INHERENTE",(IF(BD263="R.RESIDUAL
20","R. RESIDUAL"," ")))),"",(IF(V263="R.INHERENTE
20","R. INHERENTE",(IF(BD263="R.RESIDUAL
20","R. RESIDUAL"," ")))))</f>
        <v xml:space="preserve"> </v>
      </c>
      <c r="BM263" s="233" t="str">
        <f t="shared" ref="BM263" si="1248">IF(ISERROR(IF(V263="R.INHERENTE
25","R. INHERENTE",(IF(BD263="R.RESIDUAL
25","R. RESIDUAL"," ")))),"",(IF(V263="R.INHERENTE
25","R. INHERENTE",(IF(BD263="R.RESIDUAL
25","R. RESIDUAL"," ")))))</f>
        <v>R. INHERENTE</v>
      </c>
      <c r="BN263" s="234"/>
      <c r="BO263" s="845" t="s">
        <v>1294</v>
      </c>
      <c r="BP263" s="854" t="s">
        <v>1295</v>
      </c>
      <c r="BQ263" s="886">
        <v>46023</v>
      </c>
      <c r="BR263" s="886">
        <v>46357</v>
      </c>
      <c r="BS263" s="858" t="s">
        <v>609</v>
      </c>
      <c r="BT263" s="861" t="s">
        <v>610</v>
      </c>
      <c r="BU263" s="309"/>
      <c r="BV263" s="958" t="s">
        <v>1296</v>
      </c>
      <c r="BW263" s="854" t="s">
        <v>1295</v>
      </c>
      <c r="BX263" s="964" t="s">
        <v>1295</v>
      </c>
      <c r="BY263" s="229"/>
      <c r="BZ263" s="815" t="s">
        <v>614</v>
      </c>
      <c r="CA263" s="818" t="s">
        <v>615</v>
      </c>
      <c r="CB263" s="821" t="s">
        <v>616</v>
      </c>
      <c r="CC263" s="818" t="s">
        <v>617</v>
      </c>
      <c r="CD263" s="792"/>
      <c r="CE263" s="792"/>
      <c r="CF263" s="792"/>
      <c r="CG263" s="792"/>
      <c r="CH263" s="792"/>
      <c r="CI263" s="792"/>
      <c r="CJ263" s="792"/>
      <c r="CK263" s="792"/>
      <c r="CL263" s="792"/>
      <c r="CM263" s="792"/>
      <c r="CN263" s="792"/>
      <c r="CO263" s="792"/>
      <c r="CP263" s="792"/>
      <c r="CQ263" s="792"/>
      <c r="CR263" s="792"/>
      <c r="CS263" s="792"/>
      <c r="CT263" s="795" t="s">
        <v>618</v>
      </c>
      <c r="CU263" s="248"/>
      <c r="CV263" s="815" t="s">
        <v>614</v>
      </c>
      <c r="CW263" s="818" t="s">
        <v>615</v>
      </c>
      <c r="CX263" s="821" t="s">
        <v>616</v>
      </c>
      <c r="CY263" s="818" t="s">
        <v>617</v>
      </c>
      <c r="CZ263" s="824"/>
      <c r="DA263" s="825"/>
      <c r="DB263" s="824"/>
      <c r="DC263" s="825"/>
      <c r="DD263" s="789"/>
      <c r="DE263" s="789"/>
      <c r="DF263" s="789"/>
      <c r="DG263" s="792"/>
      <c r="DH263" s="789"/>
      <c r="DI263" s="789"/>
      <c r="DJ263" s="789"/>
      <c r="DK263" s="792"/>
      <c r="DL263" s="789"/>
      <c r="DM263" s="789"/>
      <c r="DN263" s="789"/>
      <c r="DO263" s="792"/>
      <c r="DP263" s="789"/>
      <c r="DQ263" s="789"/>
      <c r="DR263" s="789"/>
      <c r="DS263" s="789"/>
      <c r="DT263" s="795" t="s">
        <v>619</v>
      </c>
      <c r="DU263" s="245"/>
      <c r="DV263" s="798"/>
      <c r="DW263" s="801"/>
      <c r="DX263" s="798"/>
      <c r="DY263" s="804"/>
    </row>
    <row r="264" spans="2:129" ht="48.75" customHeight="1">
      <c r="B264" s="921"/>
      <c r="C264" s="924"/>
      <c r="D264" s="927"/>
      <c r="E264" s="1800"/>
      <c r="F264" s="931"/>
      <c r="G264" s="1800"/>
      <c r="H264" s="1800"/>
      <c r="I264" s="1800"/>
      <c r="J264" s="410"/>
      <c r="K264" s="909"/>
      <c r="L264" s="1801"/>
      <c r="M264" s="918"/>
      <c r="N264" s="1800"/>
      <c r="O264" s="1802"/>
      <c r="P264" s="228"/>
      <c r="Q264" s="1803"/>
      <c r="R264" s="1800"/>
      <c r="S264" s="1800"/>
      <c r="T264" s="1800"/>
      <c r="U264" s="1800"/>
      <c r="V264" s="1802"/>
      <c r="W264" s="228"/>
      <c r="X264" s="433"/>
      <c r="Y264" s="415"/>
      <c r="Z264" s="415"/>
      <c r="AA264" s="807"/>
      <c r="AB264" s="808"/>
      <c r="AC264" s="807"/>
      <c r="AD264" s="808"/>
      <c r="AE264" s="807"/>
      <c r="AF264" s="808"/>
      <c r="AG264" s="807"/>
      <c r="AH264" s="808"/>
      <c r="AI264" s="807"/>
      <c r="AJ264" s="808"/>
      <c r="AK264" s="323">
        <f t="shared" si="1236"/>
        <v>0</v>
      </c>
      <c r="AL264" s="315"/>
      <c r="AM264" s="316">
        <v>0.7</v>
      </c>
      <c r="AN264" s="809" t="s">
        <v>563</v>
      </c>
      <c r="AO264" s="810"/>
      <c r="AP264" s="813" t="s">
        <v>600</v>
      </c>
      <c r="AQ264" s="814"/>
      <c r="AR264" s="809" t="s">
        <v>562</v>
      </c>
      <c r="AS264" s="810"/>
      <c r="AT264" s="420"/>
      <c r="AU264" s="408"/>
      <c r="AV264" s="426"/>
      <c r="AW264" s="427"/>
      <c r="AX264" s="428"/>
      <c r="AY264" s="230"/>
      <c r="AZ264" s="879"/>
      <c r="BA264" s="837"/>
      <c r="BB264" s="834"/>
      <c r="BC264" s="837"/>
      <c r="BD264" s="840"/>
      <c r="BE264" s="843"/>
      <c r="BG264" s="490"/>
      <c r="BH264" s="312">
        <v>0.8</v>
      </c>
      <c r="BI264" s="235" t="str">
        <f t="shared" ref="BI264" si="1249">IF(ISERROR(IF(V263="R.INHERENTE
4","R. INHERENTE",(IF(BD263="R.RESIDUAL
4","R. RESIDUAL"," ")))),"",(IF(V263="R.INHERENTE
4","R. INHERENTE",(IF(BD263="R.RESIDUAL
4","R. RESIDUAL"," ")))))</f>
        <v xml:space="preserve"> </v>
      </c>
      <c r="BJ264" s="236" t="str">
        <f t="shared" ref="BJ264" si="1250">IF(ISERROR(IF(V263="R.INHERENTE
9","R. INHERENTE",(IF(BD263="R.RESIDUAL
9","R. RESIDUAL"," ")))),"",(IF(V263="R.INHERENTE
9","R. INHERENTE",(IF(BD263="R.RESIDUAL
9","R. RESIDUAL"," ")))))</f>
        <v xml:space="preserve"> </v>
      </c>
      <c r="BK264" s="237" t="str">
        <f t="shared" ref="BK264" si="1251">IF(ISERROR(IF(V263="R.INHERENTE
14","R. INHERENTE",(IF(BD263="R.RESIDUAL
14","R. RESIDUAL"," ")))),"",(IF(V263="R.INHERENTE
14","R. INHERENTE",(IF(BD263="R.RESIDUAL
14","R. RESIDUAL"," ")))))</f>
        <v xml:space="preserve"> </v>
      </c>
      <c r="BL264" s="237" t="str">
        <f t="shared" ref="BL264" si="1252">IF(ISERROR(IF(V263="R.INHERENTE
19","R. INHERENTE",(IF(BD263="R.RESIDUAL
19","R. RESIDUAL"," ")))),"",(IF(V263="R.INHERENTE
19","R. INHERENTE",(IF(BD263="R.RESIDUAL
19","R. RESIDUAL"," ")))))</f>
        <v>R. RESIDUAL</v>
      </c>
      <c r="BM264" s="238" t="str">
        <f t="shared" ref="BM264" si="1253">IF(ISERROR(IF(V263="R.INHERENTE
24","R. INHERENTE",(IF(BD263="R.RESIDUAL
24","R. RESIDUAL"," ")))),"",(IF(V263="R.INHERENTE
24","R. INHERENTE",(IF(BD263="R.RESIDUAL
24","R. RESIDUAL"," ")))))</f>
        <v xml:space="preserve"> </v>
      </c>
      <c r="BN264" s="234"/>
      <c r="BO264" s="846"/>
      <c r="BP264" s="855"/>
      <c r="BQ264" s="887"/>
      <c r="BR264" s="887"/>
      <c r="BS264" s="859"/>
      <c r="BT264" s="862"/>
      <c r="BU264" s="309"/>
      <c r="BV264" s="959"/>
      <c r="BW264" s="855"/>
      <c r="BX264" s="965"/>
      <c r="BY264" s="229"/>
      <c r="BZ264" s="816"/>
      <c r="CA264" s="819"/>
      <c r="CB264" s="822"/>
      <c r="CC264" s="819"/>
      <c r="CD264" s="793"/>
      <c r="CE264" s="793"/>
      <c r="CF264" s="793"/>
      <c r="CG264" s="793"/>
      <c r="CH264" s="793"/>
      <c r="CI264" s="793"/>
      <c r="CJ264" s="793"/>
      <c r="CK264" s="793"/>
      <c r="CL264" s="793"/>
      <c r="CM264" s="793"/>
      <c r="CN264" s="793"/>
      <c r="CO264" s="793"/>
      <c r="CP264" s="793"/>
      <c r="CQ264" s="793"/>
      <c r="CR264" s="793"/>
      <c r="CS264" s="793"/>
      <c r="CT264" s="796"/>
      <c r="CU264" s="248"/>
      <c r="CV264" s="816"/>
      <c r="CW264" s="819"/>
      <c r="CX264" s="822"/>
      <c r="CY264" s="819"/>
      <c r="CZ264" s="826"/>
      <c r="DA264" s="827"/>
      <c r="DB264" s="826"/>
      <c r="DC264" s="827"/>
      <c r="DD264" s="790"/>
      <c r="DE264" s="790"/>
      <c r="DF264" s="790"/>
      <c r="DG264" s="793"/>
      <c r="DH264" s="790"/>
      <c r="DI264" s="790"/>
      <c r="DJ264" s="790"/>
      <c r="DK264" s="793"/>
      <c r="DL264" s="790"/>
      <c r="DM264" s="790"/>
      <c r="DN264" s="790"/>
      <c r="DO264" s="793"/>
      <c r="DP264" s="790"/>
      <c r="DQ264" s="790"/>
      <c r="DR264" s="790"/>
      <c r="DS264" s="790"/>
      <c r="DT264" s="796"/>
      <c r="DU264" s="245"/>
      <c r="DV264" s="799"/>
      <c r="DW264" s="802"/>
      <c r="DX264" s="799"/>
      <c r="DY264" s="805"/>
    </row>
    <row r="265" spans="2:129" ht="48.75" customHeight="1">
      <c r="B265" s="921"/>
      <c r="C265" s="924"/>
      <c r="D265" s="927"/>
      <c r="E265" s="1800"/>
      <c r="F265" s="931"/>
      <c r="G265" s="1800"/>
      <c r="H265" s="1800"/>
      <c r="I265" s="1800"/>
      <c r="J265" s="410"/>
      <c r="K265" s="909"/>
      <c r="L265" s="1801"/>
      <c r="M265" s="918"/>
      <c r="N265" s="1800"/>
      <c r="O265" s="1802"/>
      <c r="P265" s="228"/>
      <c r="Q265" s="1803"/>
      <c r="R265" s="1800"/>
      <c r="S265" s="1800"/>
      <c r="T265" s="1800"/>
      <c r="U265" s="1800"/>
      <c r="V265" s="1802"/>
      <c r="W265" s="228"/>
      <c r="X265" s="433"/>
      <c r="Y265" s="415"/>
      <c r="Z265" s="415"/>
      <c r="AA265" s="807"/>
      <c r="AB265" s="808"/>
      <c r="AC265" s="807"/>
      <c r="AD265" s="808"/>
      <c r="AE265" s="807"/>
      <c r="AF265" s="808"/>
      <c r="AG265" s="807"/>
      <c r="AH265" s="808"/>
      <c r="AI265" s="807"/>
      <c r="AJ265" s="808"/>
      <c r="AK265" s="323">
        <f t="shared" si="1236"/>
        <v>0</v>
      </c>
      <c r="AL265" s="315"/>
      <c r="AM265" s="316"/>
      <c r="AN265" s="809" t="s">
        <v>563</v>
      </c>
      <c r="AO265" s="810"/>
      <c r="AP265" s="813" t="s">
        <v>600</v>
      </c>
      <c r="AQ265" s="814"/>
      <c r="AR265" s="809" t="s">
        <v>562</v>
      </c>
      <c r="AS265" s="810"/>
      <c r="AT265" s="420"/>
      <c r="AU265" s="408"/>
      <c r="AV265" s="426"/>
      <c r="AW265" s="427"/>
      <c r="AX265" s="428"/>
      <c r="AY265" s="230"/>
      <c r="AZ265" s="879"/>
      <c r="BA265" s="837"/>
      <c r="BB265" s="834"/>
      <c r="BC265" s="837"/>
      <c r="BD265" s="840"/>
      <c r="BE265" s="843"/>
      <c r="BG265" s="490"/>
      <c r="BH265" s="312">
        <v>0.60000000000000009</v>
      </c>
      <c r="BI265" s="235" t="str">
        <f t="shared" ref="BI265" si="1254">IF(ISERROR(IF(V263="R.INHERENTE
3","R. INHERENTE",(IF(BD263="R.RESIDUAL
3","R. RESIDUAL"," ")))),"",(IF(V263="R.INHERENTE
3","R. INHERENTE",(IF(BD263="R.RESIDUAL
3","R. RESIDUAL"," ")))))</f>
        <v xml:space="preserve"> </v>
      </c>
      <c r="BJ265" s="236" t="str">
        <f t="shared" ref="BJ265" si="1255">IF(ISERROR(IF(V263="R.INHERENTE
8","R. INHERENTE",(IF(BD263="R.RESIDUAL
8","R. RESIDUAL"," ")))),"",(IF(V263="R.INHERENTE
8","R. INHERENTE",(IF(BD263="R.RESIDUAL
8","R. RESIDUAL"," ")))))</f>
        <v xml:space="preserve"> </v>
      </c>
      <c r="BK265" s="236" t="str">
        <f t="shared" ref="BK265" si="1256">IF(ISERROR(IF(V263="R.INHERENTE
13","R. INHERENTE",(IF(BD263="R.RESIDUAL
13","R. RESIDUAL"," ")))),"",(IF(V263="R.INHERENTE
13","R. INHERENTE",(IF(BD263="R.RESIDUAL
13","R. RESIDUAL"," ")))))</f>
        <v xml:space="preserve"> </v>
      </c>
      <c r="BL265" s="237" t="str">
        <f t="shared" ref="BL265" si="1257">IF(ISERROR(IF(V263="R.INHERENTE
18","R. INHERENTE",(IF(BD263="R.RESIDUAL
18","R. RESIDUAL"," ")))),"",(IF(V263="R.INHERENTE
18","R. INHERENTE",(IF(BD263="R.RESIDUAL
18","R. RESIDUAL"," ")))))</f>
        <v xml:space="preserve"> </v>
      </c>
      <c r="BM265" s="238" t="str">
        <f t="shared" ref="BM265" si="1258">IF(ISERROR(IF(V263="R.INHERENTE
23","R. INHERENTE",(IF(BD263="R.RESIDUAL
23","R. RESIDUAL"," ")))),"",(IF(V263="R.INHERENTE
23","R. INHERENTE",(IF(BD263="R.RESIDUAL
23","R. RESIDUAL"," ")))))</f>
        <v xml:space="preserve"> </v>
      </c>
      <c r="BN265" s="234"/>
      <c r="BO265" s="846"/>
      <c r="BP265" s="855"/>
      <c r="BQ265" s="887"/>
      <c r="BR265" s="887"/>
      <c r="BS265" s="859"/>
      <c r="BT265" s="862"/>
      <c r="BU265" s="309"/>
      <c r="BV265" s="959"/>
      <c r="BW265" s="855"/>
      <c r="BX265" s="965"/>
      <c r="BY265" s="229"/>
      <c r="BZ265" s="816"/>
      <c r="CA265" s="819"/>
      <c r="CB265" s="822"/>
      <c r="CC265" s="819"/>
      <c r="CD265" s="793"/>
      <c r="CE265" s="793"/>
      <c r="CF265" s="793"/>
      <c r="CG265" s="793"/>
      <c r="CH265" s="793"/>
      <c r="CI265" s="793"/>
      <c r="CJ265" s="793"/>
      <c r="CK265" s="793"/>
      <c r="CL265" s="793"/>
      <c r="CM265" s="793"/>
      <c r="CN265" s="793"/>
      <c r="CO265" s="793"/>
      <c r="CP265" s="793"/>
      <c r="CQ265" s="793"/>
      <c r="CR265" s="793"/>
      <c r="CS265" s="793"/>
      <c r="CT265" s="796"/>
      <c r="CU265" s="248"/>
      <c r="CV265" s="816"/>
      <c r="CW265" s="819"/>
      <c r="CX265" s="822"/>
      <c r="CY265" s="819"/>
      <c r="CZ265" s="826"/>
      <c r="DA265" s="827"/>
      <c r="DB265" s="826"/>
      <c r="DC265" s="827"/>
      <c r="DD265" s="790"/>
      <c r="DE265" s="790"/>
      <c r="DF265" s="790"/>
      <c r="DG265" s="793"/>
      <c r="DH265" s="790"/>
      <c r="DI265" s="790"/>
      <c r="DJ265" s="790"/>
      <c r="DK265" s="793"/>
      <c r="DL265" s="790"/>
      <c r="DM265" s="790"/>
      <c r="DN265" s="790"/>
      <c r="DO265" s="793"/>
      <c r="DP265" s="790"/>
      <c r="DQ265" s="790"/>
      <c r="DR265" s="790"/>
      <c r="DS265" s="790"/>
      <c r="DT265" s="796"/>
      <c r="DU265" s="245"/>
      <c r="DV265" s="799"/>
      <c r="DW265" s="802"/>
      <c r="DX265" s="799"/>
      <c r="DY265" s="805"/>
    </row>
    <row r="266" spans="2:129" ht="48.75" customHeight="1">
      <c r="B266" s="921"/>
      <c r="C266" s="924"/>
      <c r="D266" s="927"/>
      <c r="E266" s="1800"/>
      <c r="F266" s="931"/>
      <c r="G266" s="1800"/>
      <c r="H266" s="1800"/>
      <c r="I266" s="1800"/>
      <c r="J266" s="410"/>
      <c r="K266" s="909"/>
      <c r="L266" s="1801"/>
      <c r="M266" s="918"/>
      <c r="N266" s="1800"/>
      <c r="O266" s="1802"/>
      <c r="P266" s="228"/>
      <c r="Q266" s="1803"/>
      <c r="R266" s="1800"/>
      <c r="S266" s="1800"/>
      <c r="T266" s="1800"/>
      <c r="U266" s="1800"/>
      <c r="V266" s="1802"/>
      <c r="W266" s="228"/>
      <c r="X266" s="416"/>
      <c r="Y266" s="415"/>
      <c r="Z266" s="415"/>
      <c r="AA266" s="807"/>
      <c r="AB266" s="808"/>
      <c r="AC266" s="807"/>
      <c r="AD266" s="808"/>
      <c r="AE266" s="807"/>
      <c r="AF266" s="808"/>
      <c r="AG266" s="807"/>
      <c r="AH266" s="808"/>
      <c r="AI266" s="807"/>
      <c r="AJ266" s="808"/>
      <c r="AK266" s="323">
        <f t="shared" si="1236"/>
        <v>0</v>
      </c>
      <c r="AL266" s="315"/>
      <c r="AM266" s="316"/>
      <c r="AN266" s="809"/>
      <c r="AO266" s="810"/>
      <c r="AP266" s="813"/>
      <c r="AQ266" s="814"/>
      <c r="AR266" s="809"/>
      <c r="AS266" s="810"/>
      <c r="AT266" s="420"/>
      <c r="AU266" s="408"/>
      <c r="AV266" s="426"/>
      <c r="AW266" s="427"/>
      <c r="AX266" s="428"/>
      <c r="AY266" s="230"/>
      <c r="AZ266" s="879"/>
      <c r="BA266" s="837"/>
      <c r="BB266" s="834"/>
      <c r="BC266" s="837"/>
      <c r="BD266" s="840"/>
      <c r="BE266" s="843"/>
      <c r="BG266" s="490"/>
      <c r="BH266" s="312">
        <v>0.4</v>
      </c>
      <c r="BI266" s="239" t="str">
        <f t="shared" ref="BI266" si="1259">IF(ISERROR(IF(V263="R.INHERENTE
2","R. INHERENTE",(IF(BD263="R.RESIDUAL
2","R. RESIDUAL"," ")))),"",(IF(V263="R.INHERENTE
2","R. INHERENTE",(IF(BD263="R.RESIDUAL
2","R. RESIDUAL"," ")))))</f>
        <v xml:space="preserve"> </v>
      </c>
      <c r="BJ266" s="236" t="str">
        <f t="shared" ref="BJ266" si="1260">IF(ISERROR(IF(V263="R.INHERENTE
7","R. INHERENTE",(IF(BD263="R.RESIDUAL
7","R. RESIDUAL"," ")))),"",(IF(V263="R.INHERENTE
7","R. INHERENTE",(IF(BD263="R.RESIDUAL
7","R. RESIDUAL"," ")))))</f>
        <v xml:space="preserve"> </v>
      </c>
      <c r="BK266" s="236" t="str">
        <f t="shared" ref="BK266" si="1261">IF(ISERROR(IF(V263="R.INHERENTE
12","R. INHERENTE",(IF(BD263="R.RESIDUAL
12","R. RESIDUAL"," ")))),"",(IF(V263="R.INHERENTE
12","R. INHERENTE",(IF(BD263="R.RESIDUAL
12","R. RESIDUAL"," ")))))</f>
        <v xml:space="preserve"> </v>
      </c>
      <c r="BL266" s="237" t="str">
        <f t="shared" ref="BL266" si="1262">IF(ISERROR(IF(V263="R.INHERENTE
17","R. INHERENTE",(IF(BD263="R.RESIDUAL
17","R. RESIDUAL"," ")))),"",(IF(V263="R.INHERENTE
17","R. INHERENTE",(IF(BD263="R.RESIDUAL
17","R. RESIDUAL"," ")))))</f>
        <v xml:space="preserve"> </v>
      </c>
      <c r="BM266" s="238" t="str">
        <f t="shared" ref="BM266" si="1263">IF(ISERROR(IF(V263="R.INHERENTE
22","R. INHERENTE",(IF(BD263="R.RESIDUAL
22","R. RESIDUAL"," ")))),"",(IF(V263="R.INHERENTE
22","R. INHERENTE",(IF(BD263="R.RESIDUAL
22","R. RESIDUAL"," ")))))</f>
        <v xml:space="preserve"> </v>
      </c>
      <c r="BN266" s="234"/>
      <c r="BO266" s="846"/>
      <c r="BP266" s="855"/>
      <c r="BQ266" s="887"/>
      <c r="BR266" s="887"/>
      <c r="BS266" s="859"/>
      <c r="BT266" s="862"/>
      <c r="BU266" s="309"/>
      <c r="BV266" s="959"/>
      <c r="BW266" s="855"/>
      <c r="BX266" s="965"/>
      <c r="BY266" s="229"/>
      <c r="BZ266" s="816"/>
      <c r="CA266" s="819"/>
      <c r="CB266" s="822"/>
      <c r="CC266" s="819"/>
      <c r="CD266" s="793"/>
      <c r="CE266" s="793"/>
      <c r="CF266" s="793"/>
      <c r="CG266" s="793"/>
      <c r="CH266" s="793"/>
      <c r="CI266" s="793"/>
      <c r="CJ266" s="793"/>
      <c r="CK266" s="793"/>
      <c r="CL266" s="793"/>
      <c r="CM266" s="793"/>
      <c r="CN266" s="793"/>
      <c r="CO266" s="793"/>
      <c r="CP266" s="793"/>
      <c r="CQ266" s="793"/>
      <c r="CR266" s="793"/>
      <c r="CS266" s="793"/>
      <c r="CT266" s="796"/>
      <c r="CU266" s="248"/>
      <c r="CV266" s="816"/>
      <c r="CW266" s="819"/>
      <c r="CX266" s="822"/>
      <c r="CY266" s="819"/>
      <c r="CZ266" s="826"/>
      <c r="DA266" s="827"/>
      <c r="DB266" s="826"/>
      <c r="DC266" s="827"/>
      <c r="DD266" s="790"/>
      <c r="DE266" s="790"/>
      <c r="DF266" s="790"/>
      <c r="DG266" s="793"/>
      <c r="DH266" s="790"/>
      <c r="DI266" s="790"/>
      <c r="DJ266" s="790"/>
      <c r="DK266" s="793"/>
      <c r="DL266" s="790"/>
      <c r="DM266" s="790"/>
      <c r="DN266" s="790"/>
      <c r="DO266" s="793"/>
      <c r="DP266" s="790"/>
      <c r="DQ266" s="790"/>
      <c r="DR266" s="790"/>
      <c r="DS266" s="790"/>
      <c r="DT266" s="796"/>
      <c r="DU266" s="245"/>
      <c r="DV266" s="799"/>
      <c r="DW266" s="802"/>
      <c r="DX266" s="799"/>
      <c r="DY266" s="805"/>
    </row>
    <row r="267" spans="2:129" ht="48.75" customHeight="1">
      <c r="B267" s="922"/>
      <c r="C267" s="925"/>
      <c r="D267" s="928"/>
      <c r="E267" s="1805"/>
      <c r="F267" s="932"/>
      <c r="G267" s="1805"/>
      <c r="H267" s="1805"/>
      <c r="I267" s="1805"/>
      <c r="J267" s="411"/>
      <c r="K267" s="910"/>
      <c r="L267" s="1806"/>
      <c r="M267" s="919"/>
      <c r="N267" s="1805"/>
      <c r="O267" s="1807"/>
      <c r="P267" s="228"/>
      <c r="Q267" s="1808"/>
      <c r="R267" s="1805"/>
      <c r="S267" s="1805"/>
      <c r="T267" s="1805"/>
      <c r="U267" s="1805"/>
      <c r="V267" s="1807"/>
      <c r="W267" s="228"/>
      <c r="X267" s="417"/>
      <c r="Y267" s="418"/>
      <c r="Z267" s="418"/>
      <c r="AA267" s="848"/>
      <c r="AB267" s="849"/>
      <c r="AC267" s="848"/>
      <c r="AD267" s="849"/>
      <c r="AE267" s="848"/>
      <c r="AF267" s="849"/>
      <c r="AG267" s="848"/>
      <c r="AH267" s="849"/>
      <c r="AI267" s="848"/>
      <c r="AJ267" s="849"/>
      <c r="AK267" s="324">
        <f t="shared" si="1236"/>
        <v>0</v>
      </c>
      <c r="AL267" s="317"/>
      <c r="AM267" s="318"/>
      <c r="AN267" s="850"/>
      <c r="AO267" s="851"/>
      <c r="AP267" s="852"/>
      <c r="AQ267" s="853"/>
      <c r="AR267" s="850"/>
      <c r="AS267" s="851"/>
      <c r="AT267" s="421"/>
      <c r="AU267" s="422"/>
      <c r="AV267" s="429"/>
      <c r="AW267" s="430"/>
      <c r="AX267" s="431"/>
      <c r="AY267" s="230"/>
      <c r="AZ267" s="880"/>
      <c r="BA267" s="838"/>
      <c r="BB267" s="835"/>
      <c r="BC267" s="838"/>
      <c r="BD267" s="841"/>
      <c r="BE267" s="844"/>
      <c r="BG267" s="490"/>
      <c r="BH267" s="313">
        <v>0.2</v>
      </c>
      <c r="BI267" s="240" t="str">
        <f t="shared" ref="BI267" si="1264">IF(ISERROR(IF(V263="R.INHERENTE
1","R. INHERENTE",(IF(BD263="R.RESIDUAL
1","R. RESIDUAL"," ")))),"",(IF(V263="R.INHERENTE
1","R. INHERENTE",(IF(BD263="R.RESIDUAL
1","R. RESIDUAL"," ")))))</f>
        <v xml:space="preserve"> </v>
      </c>
      <c r="BJ267" s="241" t="str">
        <f t="shared" ref="BJ267" si="1265">IF(ISERROR(IF(V263="R.INHERENTE
6","R. INHERENTE",(IF(BD263="R.RESIDUAL
6","R. RESIDUAL"," ")))),"",(IF(V263="R.INHERENTE
6","R. INHERENTE",(IF(BD263="R.RESIDUAL
6","R. RESIDUAL"," ")))))</f>
        <v xml:space="preserve"> </v>
      </c>
      <c r="BK267" s="242" t="str">
        <f t="shared" ref="BK267" si="1266">IF(ISERROR(IF(V263="R.INHERENTE
11","R. INHERENTE",(IF(BD263="R.RESIDUAL
11","R. RESIDUAL"," ")))),"",(IF(V263="R.INHERENTE
11","R. INHERENTE",(IF(BD263="R.RESIDUAL
11","R. RESIDUAL"," ")))))</f>
        <v xml:space="preserve"> </v>
      </c>
      <c r="BL267" s="243" t="str">
        <f t="shared" ref="BL267" si="1267">IF(ISERROR(IF(V263="R.INHERENTE
16","R. INHERENTE",(IF(BD263="R.RESIDUAL
16","R. RESIDUAL"," ")))),"",(IF(V263="R.INHERENTE
16","R. INHERENTE",(IF(BD263="R.RESIDUAL
16","R. RESIDUAL"," ")))))</f>
        <v xml:space="preserve"> </v>
      </c>
      <c r="BM267" s="244" t="str">
        <f t="shared" ref="BM267" si="1268">IF(ISERROR(IF(V263="R.INHERENTE
21","R. INHERENTE",(IF(BD263="R.RESIDUAL
21","R. RESIDUAL"," ")))),"",(IF(V263="R.INHERENTE
21","R. INHERENTE",(IF(BD263="R.RESIDUAL
21","R. RESIDUAL"," ")))))</f>
        <v xml:space="preserve"> </v>
      </c>
      <c r="BN267" s="234"/>
      <c r="BO267" s="847"/>
      <c r="BP267" s="856"/>
      <c r="BQ267" s="888"/>
      <c r="BR267" s="888"/>
      <c r="BS267" s="860"/>
      <c r="BT267" s="863"/>
      <c r="BU267" s="309"/>
      <c r="BV267" s="960"/>
      <c r="BW267" s="856"/>
      <c r="BX267" s="966"/>
      <c r="BY267" s="229"/>
      <c r="BZ267" s="817"/>
      <c r="CA267" s="820"/>
      <c r="CB267" s="823"/>
      <c r="CC267" s="820"/>
      <c r="CD267" s="794"/>
      <c r="CE267" s="794"/>
      <c r="CF267" s="794"/>
      <c r="CG267" s="794"/>
      <c r="CH267" s="794"/>
      <c r="CI267" s="794"/>
      <c r="CJ267" s="794"/>
      <c r="CK267" s="794"/>
      <c r="CL267" s="794"/>
      <c r="CM267" s="794"/>
      <c r="CN267" s="794"/>
      <c r="CO267" s="794"/>
      <c r="CP267" s="794"/>
      <c r="CQ267" s="794"/>
      <c r="CR267" s="794"/>
      <c r="CS267" s="794"/>
      <c r="CT267" s="797"/>
      <c r="CU267" s="248"/>
      <c r="CV267" s="817"/>
      <c r="CW267" s="820"/>
      <c r="CX267" s="823"/>
      <c r="CY267" s="820"/>
      <c r="CZ267" s="828"/>
      <c r="DA267" s="829"/>
      <c r="DB267" s="828"/>
      <c r="DC267" s="829"/>
      <c r="DD267" s="791"/>
      <c r="DE267" s="791"/>
      <c r="DF267" s="791"/>
      <c r="DG267" s="794"/>
      <c r="DH267" s="791"/>
      <c r="DI267" s="791"/>
      <c r="DJ267" s="791"/>
      <c r="DK267" s="794"/>
      <c r="DL267" s="791"/>
      <c r="DM267" s="791"/>
      <c r="DN267" s="791"/>
      <c r="DO267" s="794"/>
      <c r="DP267" s="791"/>
      <c r="DQ267" s="791"/>
      <c r="DR267" s="791"/>
      <c r="DS267" s="791"/>
      <c r="DT267" s="797"/>
      <c r="DU267" s="245"/>
      <c r="DV267" s="800"/>
      <c r="DW267" s="803"/>
      <c r="DX267" s="800"/>
      <c r="DY267" s="806"/>
    </row>
    <row r="268" spans="2:129" ht="18" customHeight="1">
      <c r="BI268" s="321">
        <v>0.2</v>
      </c>
      <c r="BJ268" s="322">
        <v>0.4</v>
      </c>
      <c r="BK268" s="322">
        <v>0.60000000000000009</v>
      </c>
      <c r="BL268" s="322">
        <v>0.8</v>
      </c>
      <c r="BM268" s="322">
        <v>1</v>
      </c>
    </row>
    <row r="269" spans="2:129" ht="48.75" customHeight="1">
      <c r="B269" s="920" t="s">
        <v>1071</v>
      </c>
      <c r="C269" s="923">
        <v>43</v>
      </c>
      <c r="D269" s="926" t="s">
        <v>1254</v>
      </c>
      <c r="E269" s="929" t="s">
        <v>1255</v>
      </c>
      <c r="F269" s="930" t="s">
        <v>587</v>
      </c>
      <c r="G269" s="907" t="s">
        <v>588</v>
      </c>
      <c r="H269" s="948" t="s">
        <v>944</v>
      </c>
      <c r="I269" s="949" t="s">
        <v>1297</v>
      </c>
      <c r="J269" s="409" t="s">
        <v>1298</v>
      </c>
      <c r="K269" s="908" t="s">
        <v>1299</v>
      </c>
      <c r="L269" s="950" t="str">
        <f>IF(H269="","",(CONCATENATE("Posibilidad de afectación ",H269," ",I269," ",J269," ",J270," ",J271," ",J272," ",J273)))</f>
        <v xml:space="preserve">Posibilidad de afectación económica por detrimento patrimonial debido a deficiente verificación y validación de los soportes para certificación de los servicios de cardiología, urología y gastroenterología por parte de las empresas contratadas.    </v>
      </c>
      <c r="M269" s="917" t="s">
        <v>593</v>
      </c>
      <c r="N269" s="951" t="s">
        <v>594</v>
      </c>
      <c r="O269" s="864" t="s">
        <v>595</v>
      </c>
      <c r="P269" s="228"/>
      <c r="Q269" s="865" t="s">
        <v>630</v>
      </c>
      <c r="R269" s="866">
        <f>IF(ISERROR(VLOOKUP($Q269,Listas!$E$20:$F$24,2,FALSE)),"",(VLOOKUP($Q269,Listas!$E$20:$F$24,2,FALSE)))</f>
        <v>1</v>
      </c>
      <c r="S269" s="867" t="str">
        <f>IF(ISERROR(VLOOKUP($R269,Listas!$E$3:$F$7,2,FALSE)),"",(VLOOKUP($R269,Listas!$E$3:$F$7,2,FALSE)))</f>
        <v xml:space="preserve">MUY ALTA </v>
      </c>
      <c r="T269" s="868" t="s">
        <v>699</v>
      </c>
      <c r="U269" s="867">
        <f>IF(ISERROR(VLOOKUP($T269,Listas!$E$28:$F$35,2,FALSE)),"",(VLOOKUP($T269,Listas!$E$28:$F$35,2,FALSE)))</f>
        <v>0.8</v>
      </c>
      <c r="V269" s="869" t="str">
        <f t="shared" ref="V269" si="1269">IF(R269="","",(CONCATENATE("R.INHERENTE
",(IF(AND($R269=0.2,$U269=0.2),1,(IF(AND($R269=0.2,$U269=0.4),6,(IF(AND($R269=0.2,$U269=0.6),11,(IF(AND($R269=0.2,$U269=0.8),16,(IF(AND($R269=0.2,$U269=1),21,(IF(AND($R269=0.4,$U269=0.2),2,(IF(AND($R269=0.4,$U269=0.4),7,(IF(AND($R269=0.4,$U269=0.6),12,(IF(AND($R269=0.4,$U269=0.8),17,(IF(AND($R269=0.4,$U269=1),22,(IF(AND($R269=0.6,$U269=0.2),3,(IF(AND($R269=0.6,$U269=0.4),8,(IF(AND($R269=0.6,$U269=0.6),13,(IF(AND($R269=0.6,$U269=0.8),18,(IF(AND($R269=0.6,$U269=1),23,(IF(AND($R269=0.8,$U269=0.2),4,(IF(AND($R269=0.8,$U269=0.4),9,(IF(AND($R269=0.8,$U269=0.6),14,(IF(AND($R269=0.8,$U269=0.8),19,(IF(AND($R269=0.8,$U269=1),24,(IF(AND($R269=1,$U269=0.2),5,(IF(AND($R269=1,$U269=0.4),10,(IF(AND($R269=1,$U269=0.6),15,(IF(AND($R269=1,$U269=0.8),20,(IF(AND($R269=1,$U269=1),25,"")))))))))))))))))))))))))))))))))))))))))))))))))))))</f>
        <v>R.INHERENTE
20</v>
      </c>
      <c r="W269" s="228">
        <f>+VLOOKUP($V269,Listas!$D$112:$E$136,2,FALSE)</f>
        <v>20</v>
      </c>
      <c r="X269" s="432" t="s">
        <v>1300</v>
      </c>
      <c r="Y269" s="413" t="s">
        <v>599</v>
      </c>
      <c r="Z269" s="413"/>
      <c r="AA269" s="870"/>
      <c r="AB269" s="871"/>
      <c r="AC269" s="870">
        <v>15</v>
      </c>
      <c r="AD269" s="871"/>
      <c r="AE269" s="870"/>
      <c r="AF269" s="871"/>
      <c r="AG269" s="870"/>
      <c r="AH269" s="871"/>
      <c r="AI269" s="870">
        <v>15</v>
      </c>
      <c r="AJ269" s="871"/>
      <c r="AK269" s="340">
        <f t="shared" ref="AK269:AK273" si="1270">AA269+AC269+AE269+AG269+AI269</f>
        <v>30</v>
      </c>
      <c r="AL269" s="319">
        <v>0.7</v>
      </c>
      <c r="AM269" s="320"/>
      <c r="AN269" s="906" t="s">
        <v>562</v>
      </c>
      <c r="AO269" s="906"/>
      <c r="AP269" s="907" t="s">
        <v>600</v>
      </c>
      <c r="AQ269" s="907"/>
      <c r="AR269" s="906" t="s">
        <v>562</v>
      </c>
      <c r="AS269" s="906"/>
      <c r="AT269" s="419" t="s">
        <v>1301</v>
      </c>
      <c r="AU269" s="407" t="s">
        <v>633</v>
      </c>
      <c r="AV269" s="423" t="s">
        <v>1302</v>
      </c>
      <c r="AW269" s="424" t="s">
        <v>1303</v>
      </c>
      <c r="AX269" s="425" t="s">
        <v>1304</v>
      </c>
      <c r="AY269" s="247">
        <f t="shared" ref="AY269" si="1271">+(IF(AND($AZ269&gt;0,$AZ269&lt;=0.2),0.2,(IF(AND($AZ269&gt;0.2,$AZ269&lt;=0.4),0.4,(IF(AND($AZ269&gt;0.4,$AZ269&lt;=0.6),0.6,(IF(AND($AZ269&gt;0.6,$AZ269&lt;=0.8),0.8,(IF($AZ269&gt;0.8,1,""))))))))))</f>
        <v>0.8</v>
      </c>
      <c r="AZ269" s="878">
        <f t="shared" ref="AZ269" si="1272">+MIN(AL269:AL273)</f>
        <v>0.7</v>
      </c>
      <c r="BA269" s="836" t="str">
        <f t="shared" ref="BA269" si="1273">+(IF($AY269=0.2,"MUY BAJA",(IF($AY269=0.4,"BAJA",(IF($AY269=0.6,"MEDIA",(IF($AY269=0.8,"ALTA",(IF($AY269=1,"MUY ALTA",""))))))))))</f>
        <v>ALTA</v>
      </c>
      <c r="BB269" s="833">
        <f t="shared" ref="BB269" si="1274">+MIN(AM269:AM273)</f>
        <v>0.8</v>
      </c>
      <c r="BC269" s="836" t="str">
        <f t="shared" ref="BC269" si="1275">+(IF($BF269=0.2,"MUY BAJA",(IF($BF269=0.4,"BAJA",(IF($BF269=0.6,"MEDIA",(IF($BF269=0.8,"ALTA",(IF($BF269=1,"MUY ALTA",""))))))))))</f>
        <v>ALTA</v>
      </c>
      <c r="BD269" s="839" t="str">
        <f t="shared" ref="BD269" si="1276">IF($AY269="","",(CONCATENATE("R.RESIDUAL
",(IF(AND($AY269=0.2,$BF269=0.2),1,(IF(AND($AY269=0.2,$BF269=0.4),6,(IF(AND($AY269=0.2,$BF269=0.6),11,(IF(AND($AY269=0.2,$BF269=0.8),16,(IF(AND($AY269=0.2,$BF269=1),21,(IF(AND($AY269=0.4,$BF269=0.2),2,(IF(AND($AY269=0.4,$BF269=0.4),7,(IF(AND($AY269=0.4,$BF269=0.6),12,(IF(AND($AY269=0.4,$BF269=0.8),17,(IF(AND($AY269=0.4,$BF269=1),22,(IF(AND($AY269=0.6,$BF269=0.2),3,(IF(AND($AY269=0.6,$BF269=0.4),8,(IF(AND($AY269=0.6,$BF269=0.6),13,(IF(AND($AY269=0.6,$BF269=0.8),18,(IF(AND($AY269=0.6,$BF269=1),23,(IF(AND($AY269=0.8,$BF269=0.2),4,(IF(AND($AY269=0.8,$BF269=0.4),9,(IF(AND($AY269=0.8,$BF269=0.6),14,(IF(AND($AY269=0.8,$BF269=0.8),19,(IF(AND($AY269=0.8,$BF269=1),24,(IF(AND($AY269=1,$BF269=0.2),5,(IF(AND($AY269=1,$BF269=0.4),10,(IF(AND($AY269=1,$BF269=0.6),15,(IF(AND($AY269=1,$BF269=0.8),20,(IF(AND($AY269=1,$BF269=1),25,"")))))))))))))))))))))))))))))))))))))))))))))))))))))</f>
        <v>R.RESIDUAL
19</v>
      </c>
      <c r="BE269" s="842" t="s">
        <v>606</v>
      </c>
      <c r="BF269" s="247">
        <f t="shared" ref="BF269" si="1277">+(IF(AND($BB269&gt;0,$BB269&lt;=0.2),0.2,(IF(AND($BB269&gt;0.2,$BB269&lt;=0.4),0.4,(IF(AND($BB269&gt;0.4,$BB269&lt;=0.6),0.6,(IF(AND($BB269&gt;0.6,$BB269&lt;=0.8),0.8,(IF($BB269&gt;0.8,1,""))))))))))</f>
        <v>0.8</v>
      </c>
      <c r="BG269" s="230">
        <f>+VLOOKUP($BD269,Listas!$F$112:$G$136,2,FALSE)</f>
        <v>19</v>
      </c>
      <c r="BH269" s="312">
        <v>1</v>
      </c>
      <c r="BI269" s="231" t="str">
        <f t="shared" ref="BI269" si="1278">IF(ISERROR(IF(V269="R.INHERENTE
5","R. INHERENTE",(IF(BD269="R.RESIDUAL
5","R. RESIDUAL"," ")))),"",(IF(V269="R.INHERENTE
5","R. INHERENTE",(IF(BD269="R.RESIDUAL
5","R. RESIDUAL"," ")))))</f>
        <v xml:space="preserve"> </v>
      </c>
      <c r="BJ269" s="232" t="str">
        <f t="shared" ref="BJ269" si="1279">IF(ISERROR(IF(V269="R.INHERENTE
10","R. INHERENTE",(IF(BD269="R.RESIDUAL
10","R. RESIDUAL"," ")))),"",(IF(V269="R.INHERENTE
10","R. INHERENTE",(IF(BD269="R.RESIDUAL
10","R. RESIDUAL"," ")))))</f>
        <v xml:space="preserve"> </v>
      </c>
      <c r="BK269" s="232" t="str">
        <f t="shared" ref="BK269" si="1280">IF(ISERROR(IF(V269="R.INHERENTE
15","R. INHERENTE",(IF(BD269="R.RESIDUAL
15","R. RESIDUAL"," ")))),"",(IF(V269="R.INHERENTE
15","R. INHERENTE",(IF(BD269="R.RESIDUAL
15","R. RESIDUAL"," ")))))</f>
        <v xml:space="preserve"> </v>
      </c>
      <c r="BL269" s="232" t="str">
        <f t="shared" ref="BL269" si="1281">IF(ISERROR(IF(V269="R.INHERENTE
20","R. INHERENTE",(IF(BD269="R.RESIDUAL
20","R. RESIDUAL"," ")))),"",(IF(V269="R.INHERENTE
20","R. INHERENTE",(IF(BD269="R.RESIDUAL
20","R. RESIDUAL"," ")))))</f>
        <v>R. INHERENTE</v>
      </c>
      <c r="BM269" s="233" t="str">
        <f t="shared" ref="BM269" si="1282">IF(ISERROR(IF(V269="R.INHERENTE
25","R. INHERENTE",(IF(BD269="R.RESIDUAL
25","R. RESIDUAL"," ")))),"",(IF(V269="R.INHERENTE
25","R. INHERENTE",(IF(BD269="R.RESIDUAL
25","R. RESIDUAL"," ")))))</f>
        <v xml:space="preserve"> </v>
      </c>
      <c r="BN269" s="234"/>
      <c r="BO269" s="845" t="s">
        <v>1305</v>
      </c>
      <c r="BP269" s="854" t="s">
        <v>1306</v>
      </c>
      <c r="BQ269" s="886">
        <v>46023</v>
      </c>
      <c r="BR269" s="886">
        <v>46357</v>
      </c>
      <c r="BS269" s="858" t="s">
        <v>609</v>
      </c>
      <c r="BT269" s="861" t="s">
        <v>610</v>
      </c>
      <c r="BU269" s="309"/>
      <c r="BV269" s="958" t="s">
        <v>1307</v>
      </c>
      <c r="BW269" s="854" t="s">
        <v>1308</v>
      </c>
      <c r="BX269" s="854" t="s">
        <v>1308</v>
      </c>
      <c r="BY269" s="229"/>
      <c r="BZ269" s="815" t="s">
        <v>614</v>
      </c>
      <c r="CA269" s="818" t="s">
        <v>615</v>
      </c>
      <c r="CB269" s="821" t="s">
        <v>616</v>
      </c>
      <c r="CC269" s="818" t="s">
        <v>617</v>
      </c>
      <c r="CD269" s="792"/>
      <c r="CE269" s="792"/>
      <c r="CF269" s="792"/>
      <c r="CG269" s="792"/>
      <c r="CH269" s="792"/>
      <c r="CI269" s="792"/>
      <c r="CJ269" s="792"/>
      <c r="CK269" s="792"/>
      <c r="CL269" s="792"/>
      <c r="CM269" s="792"/>
      <c r="CN269" s="792"/>
      <c r="CO269" s="792"/>
      <c r="CP269" s="792"/>
      <c r="CQ269" s="792"/>
      <c r="CR269" s="792"/>
      <c r="CS269" s="792"/>
      <c r="CT269" s="795" t="s">
        <v>618</v>
      </c>
      <c r="CU269" s="248"/>
      <c r="CV269" s="815" t="s">
        <v>614</v>
      </c>
      <c r="CW269" s="818" t="s">
        <v>615</v>
      </c>
      <c r="CX269" s="821" t="s">
        <v>616</v>
      </c>
      <c r="CY269" s="818" t="s">
        <v>617</v>
      </c>
      <c r="CZ269" s="824"/>
      <c r="DA269" s="825"/>
      <c r="DB269" s="824"/>
      <c r="DC269" s="825"/>
      <c r="DD269" s="789"/>
      <c r="DE269" s="789"/>
      <c r="DF269" s="789"/>
      <c r="DG269" s="792"/>
      <c r="DH269" s="789"/>
      <c r="DI269" s="789"/>
      <c r="DJ269" s="789"/>
      <c r="DK269" s="792"/>
      <c r="DL269" s="789"/>
      <c r="DM269" s="789"/>
      <c r="DN269" s="789"/>
      <c r="DO269" s="792"/>
      <c r="DP269" s="789"/>
      <c r="DQ269" s="789"/>
      <c r="DR269" s="789"/>
      <c r="DS269" s="789"/>
      <c r="DT269" s="795" t="s">
        <v>619</v>
      </c>
      <c r="DU269" s="245"/>
      <c r="DV269" s="798"/>
      <c r="DW269" s="801"/>
      <c r="DX269" s="798"/>
      <c r="DY269" s="804"/>
    </row>
    <row r="270" spans="2:129" ht="48.75" customHeight="1">
      <c r="B270" s="921"/>
      <c r="C270" s="924"/>
      <c r="D270" s="927"/>
      <c r="E270" s="1800"/>
      <c r="F270" s="931"/>
      <c r="G270" s="1800"/>
      <c r="H270" s="1800"/>
      <c r="I270" s="1800"/>
      <c r="J270" s="410"/>
      <c r="K270" s="909"/>
      <c r="L270" s="1801"/>
      <c r="M270" s="918"/>
      <c r="N270" s="1800"/>
      <c r="O270" s="1802"/>
      <c r="P270" s="228"/>
      <c r="Q270" s="1803"/>
      <c r="R270" s="1800"/>
      <c r="S270" s="1800"/>
      <c r="T270" s="1800"/>
      <c r="U270" s="1800"/>
      <c r="V270" s="1802"/>
      <c r="W270" s="228"/>
      <c r="X270" s="414"/>
      <c r="Y270" s="415"/>
      <c r="Z270" s="415"/>
      <c r="AA270" s="807"/>
      <c r="AB270" s="808"/>
      <c r="AC270" s="807"/>
      <c r="AD270" s="808"/>
      <c r="AE270" s="807"/>
      <c r="AF270" s="808"/>
      <c r="AG270" s="807"/>
      <c r="AH270" s="808"/>
      <c r="AI270" s="807"/>
      <c r="AJ270" s="808"/>
      <c r="AK270" s="323">
        <f t="shared" si="1270"/>
        <v>0</v>
      </c>
      <c r="AL270" s="315"/>
      <c r="AM270" s="316">
        <v>0.8</v>
      </c>
      <c r="AN270" s="809"/>
      <c r="AO270" s="810"/>
      <c r="AP270" s="813"/>
      <c r="AQ270" s="814"/>
      <c r="AR270" s="809"/>
      <c r="AS270" s="810"/>
      <c r="AT270" s="420"/>
      <c r="AU270" s="408"/>
      <c r="AV270" s="426"/>
      <c r="AW270" s="427"/>
      <c r="AX270" s="428"/>
      <c r="AY270" s="230"/>
      <c r="AZ270" s="879"/>
      <c r="BA270" s="837"/>
      <c r="BB270" s="834"/>
      <c r="BC270" s="837"/>
      <c r="BD270" s="840"/>
      <c r="BE270" s="843"/>
      <c r="BG270" s="490"/>
      <c r="BH270" s="312">
        <v>0.8</v>
      </c>
      <c r="BI270" s="235" t="str">
        <f t="shared" ref="BI270" si="1283">IF(ISERROR(IF(V269="R.INHERENTE
4","R. INHERENTE",(IF(BD269="R.RESIDUAL
4","R. RESIDUAL"," ")))),"",(IF(V269="R.INHERENTE
4","R. INHERENTE",(IF(BD269="R.RESIDUAL
4","R. RESIDUAL"," ")))))</f>
        <v xml:space="preserve"> </v>
      </c>
      <c r="BJ270" s="236" t="str">
        <f t="shared" ref="BJ270" si="1284">IF(ISERROR(IF(V269="R.INHERENTE
9","R. INHERENTE",(IF(BD269="R.RESIDUAL
9","R. RESIDUAL"," ")))),"",(IF(V269="R.INHERENTE
9","R. INHERENTE",(IF(BD269="R.RESIDUAL
9","R. RESIDUAL"," ")))))</f>
        <v xml:space="preserve"> </v>
      </c>
      <c r="BK270" s="237" t="str">
        <f t="shared" ref="BK270" si="1285">IF(ISERROR(IF(V269="R.INHERENTE
14","R. INHERENTE",(IF(BD269="R.RESIDUAL
14","R. RESIDUAL"," ")))),"",(IF(V269="R.INHERENTE
14","R. INHERENTE",(IF(BD269="R.RESIDUAL
14","R. RESIDUAL"," ")))))</f>
        <v xml:space="preserve"> </v>
      </c>
      <c r="BL270" s="237" t="str">
        <f t="shared" ref="BL270" si="1286">IF(ISERROR(IF(V269="R.INHERENTE
19","R. INHERENTE",(IF(BD269="R.RESIDUAL
19","R. RESIDUAL"," ")))),"",(IF(V269="R.INHERENTE
19","R. INHERENTE",(IF(BD269="R.RESIDUAL
19","R. RESIDUAL"," ")))))</f>
        <v>R. RESIDUAL</v>
      </c>
      <c r="BM270" s="238" t="str">
        <f t="shared" ref="BM270" si="1287">IF(ISERROR(IF(V269="R.INHERENTE
24","R. INHERENTE",(IF(BD269="R.RESIDUAL
24","R. RESIDUAL"," ")))),"",(IF(V269="R.INHERENTE
24","R. INHERENTE",(IF(BD269="R.RESIDUAL
24","R. RESIDUAL"," ")))))</f>
        <v xml:space="preserve"> </v>
      </c>
      <c r="BN270" s="234"/>
      <c r="BO270" s="846"/>
      <c r="BP270" s="855"/>
      <c r="BQ270" s="887"/>
      <c r="BR270" s="887"/>
      <c r="BS270" s="859"/>
      <c r="BT270" s="862"/>
      <c r="BU270" s="309"/>
      <c r="BV270" s="959"/>
      <c r="BW270" s="855"/>
      <c r="BX270" s="855"/>
      <c r="BY270" s="229"/>
      <c r="BZ270" s="816"/>
      <c r="CA270" s="819"/>
      <c r="CB270" s="822"/>
      <c r="CC270" s="819"/>
      <c r="CD270" s="793"/>
      <c r="CE270" s="793"/>
      <c r="CF270" s="793"/>
      <c r="CG270" s="793"/>
      <c r="CH270" s="793"/>
      <c r="CI270" s="793"/>
      <c r="CJ270" s="793"/>
      <c r="CK270" s="793"/>
      <c r="CL270" s="793"/>
      <c r="CM270" s="793"/>
      <c r="CN270" s="793"/>
      <c r="CO270" s="793"/>
      <c r="CP270" s="793"/>
      <c r="CQ270" s="793"/>
      <c r="CR270" s="793"/>
      <c r="CS270" s="793"/>
      <c r="CT270" s="796"/>
      <c r="CU270" s="248"/>
      <c r="CV270" s="816"/>
      <c r="CW270" s="819"/>
      <c r="CX270" s="822"/>
      <c r="CY270" s="819"/>
      <c r="CZ270" s="826"/>
      <c r="DA270" s="827"/>
      <c r="DB270" s="826"/>
      <c r="DC270" s="827"/>
      <c r="DD270" s="790"/>
      <c r="DE270" s="790"/>
      <c r="DF270" s="790"/>
      <c r="DG270" s="793"/>
      <c r="DH270" s="790"/>
      <c r="DI270" s="790"/>
      <c r="DJ270" s="790"/>
      <c r="DK270" s="793"/>
      <c r="DL270" s="790"/>
      <c r="DM270" s="790"/>
      <c r="DN270" s="790"/>
      <c r="DO270" s="793"/>
      <c r="DP270" s="790"/>
      <c r="DQ270" s="790"/>
      <c r="DR270" s="790"/>
      <c r="DS270" s="790"/>
      <c r="DT270" s="796"/>
      <c r="DU270" s="245"/>
      <c r="DV270" s="799"/>
      <c r="DW270" s="802"/>
      <c r="DX270" s="799"/>
      <c r="DY270" s="805"/>
    </row>
    <row r="271" spans="2:129" ht="48.75" customHeight="1">
      <c r="B271" s="921"/>
      <c r="C271" s="924"/>
      <c r="D271" s="927"/>
      <c r="E271" s="1800"/>
      <c r="F271" s="931"/>
      <c r="G271" s="1800"/>
      <c r="H271" s="1800"/>
      <c r="I271" s="1800"/>
      <c r="J271" s="410"/>
      <c r="K271" s="909"/>
      <c r="L271" s="1801"/>
      <c r="M271" s="918"/>
      <c r="N271" s="1800"/>
      <c r="O271" s="1802"/>
      <c r="P271" s="228"/>
      <c r="Q271" s="1803"/>
      <c r="R271" s="1800"/>
      <c r="S271" s="1800"/>
      <c r="T271" s="1800"/>
      <c r="U271" s="1800"/>
      <c r="V271" s="1802"/>
      <c r="W271" s="228"/>
      <c r="X271" s="414"/>
      <c r="Y271" s="415"/>
      <c r="Z271" s="415"/>
      <c r="AA271" s="807"/>
      <c r="AB271" s="808"/>
      <c r="AC271" s="807"/>
      <c r="AD271" s="808"/>
      <c r="AE271" s="807"/>
      <c r="AF271" s="808"/>
      <c r="AG271" s="807"/>
      <c r="AH271" s="808"/>
      <c r="AI271" s="807"/>
      <c r="AJ271" s="808"/>
      <c r="AK271" s="323">
        <f t="shared" si="1270"/>
        <v>0</v>
      </c>
      <c r="AL271" s="315"/>
      <c r="AM271" s="316"/>
      <c r="AN271" s="809"/>
      <c r="AO271" s="810"/>
      <c r="AP271" s="813"/>
      <c r="AQ271" s="814"/>
      <c r="AR271" s="809"/>
      <c r="AS271" s="810"/>
      <c r="AT271" s="420"/>
      <c r="AU271" s="408"/>
      <c r="AV271" s="426"/>
      <c r="AW271" s="427"/>
      <c r="AX271" s="428"/>
      <c r="AY271" s="230"/>
      <c r="AZ271" s="879"/>
      <c r="BA271" s="837"/>
      <c r="BB271" s="834"/>
      <c r="BC271" s="837"/>
      <c r="BD271" s="840"/>
      <c r="BE271" s="843"/>
      <c r="BG271" s="490"/>
      <c r="BH271" s="312">
        <v>0.60000000000000009</v>
      </c>
      <c r="BI271" s="235" t="str">
        <f t="shared" ref="BI271" si="1288">IF(ISERROR(IF(V269="R.INHERENTE
3","R. INHERENTE",(IF(BD269="R.RESIDUAL
3","R. RESIDUAL"," ")))),"",(IF(V269="R.INHERENTE
3","R. INHERENTE",(IF(BD269="R.RESIDUAL
3","R. RESIDUAL"," ")))))</f>
        <v xml:space="preserve"> </v>
      </c>
      <c r="BJ271" s="236" t="str">
        <f t="shared" ref="BJ271" si="1289">IF(ISERROR(IF(V269="R.INHERENTE
8","R. INHERENTE",(IF(BD269="R.RESIDUAL
8","R. RESIDUAL"," ")))),"",(IF(V269="R.INHERENTE
8","R. INHERENTE",(IF(BD269="R.RESIDUAL
8","R. RESIDUAL"," ")))))</f>
        <v xml:space="preserve"> </v>
      </c>
      <c r="BK271" s="236" t="str">
        <f t="shared" ref="BK271" si="1290">IF(ISERROR(IF(V269="R.INHERENTE
13","R. INHERENTE",(IF(BD269="R.RESIDUAL
13","R. RESIDUAL"," ")))),"",(IF(V269="R.INHERENTE
13","R. INHERENTE",(IF(BD269="R.RESIDUAL
13","R. RESIDUAL"," ")))))</f>
        <v xml:space="preserve"> </v>
      </c>
      <c r="BL271" s="237" t="str">
        <f t="shared" ref="BL271" si="1291">IF(ISERROR(IF(V269="R.INHERENTE
18","R. INHERENTE",(IF(BD269="R.RESIDUAL
18","R. RESIDUAL"," ")))),"",(IF(V269="R.INHERENTE
18","R. INHERENTE",(IF(BD269="R.RESIDUAL
18","R. RESIDUAL"," ")))))</f>
        <v xml:space="preserve"> </v>
      </c>
      <c r="BM271" s="238" t="str">
        <f t="shared" ref="BM271" si="1292">IF(ISERROR(IF(V269="R.INHERENTE
23","R. INHERENTE",(IF(BD269="R.RESIDUAL
23","R. RESIDUAL"," ")))),"",(IF(V269="R.INHERENTE
23","R. INHERENTE",(IF(BD269="R.RESIDUAL
23","R. RESIDUAL"," ")))))</f>
        <v xml:space="preserve"> </v>
      </c>
      <c r="BN271" s="234"/>
      <c r="BO271" s="846"/>
      <c r="BP271" s="855"/>
      <c r="BQ271" s="887"/>
      <c r="BR271" s="887"/>
      <c r="BS271" s="859"/>
      <c r="BT271" s="862"/>
      <c r="BU271" s="309"/>
      <c r="BV271" s="959"/>
      <c r="BW271" s="855"/>
      <c r="BX271" s="855"/>
      <c r="BY271" s="229"/>
      <c r="BZ271" s="816"/>
      <c r="CA271" s="819"/>
      <c r="CB271" s="822"/>
      <c r="CC271" s="819"/>
      <c r="CD271" s="793"/>
      <c r="CE271" s="793"/>
      <c r="CF271" s="793"/>
      <c r="CG271" s="793"/>
      <c r="CH271" s="793"/>
      <c r="CI271" s="793"/>
      <c r="CJ271" s="793"/>
      <c r="CK271" s="793"/>
      <c r="CL271" s="793"/>
      <c r="CM271" s="793"/>
      <c r="CN271" s="793"/>
      <c r="CO271" s="793"/>
      <c r="CP271" s="793"/>
      <c r="CQ271" s="793"/>
      <c r="CR271" s="793"/>
      <c r="CS271" s="793"/>
      <c r="CT271" s="796"/>
      <c r="CU271" s="248"/>
      <c r="CV271" s="816"/>
      <c r="CW271" s="819"/>
      <c r="CX271" s="822"/>
      <c r="CY271" s="819"/>
      <c r="CZ271" s="826"/>
      <c r="DA271" s="827"/>
      <c r="DB271" s="826"/>
      <c r="DC271" s="827"/>
      <c r="DD271" s="790"/>
      <c r="DE271" s="790"/>
      <c r="DF271" s="790"/>
      <c r="DG271" s="793"/>
      <c r="DH271" s="790"/>
      <c r="DI271" s="790"/>
      <c r="DJ271" s="790"/>
      <c r="DK271" s="793"/>
      <c r="DL271" s="790"/>
      <c r="DM271" s="790"/>
      <c r="DN271" s="790"/>
      <c r="DO271" s="793"/>
      <c r="DP271" s="790"/>
      <c r="DQ271" s="790"/>
      <c r="DR271" s="790"/>
      <c r="DS271" s="790"/>
      <c r="DT271" s="796"/>
      <c r="DU271" s="245"/>
      <c r="DV271" s="799"/>
      <c r="DW271" s="802"/>
      <c r="DX271" s="799"/>
      <c r="DY271" s="805"/>
    </row>
    <row r="272" spans="2:129" ht="48.75" customHeight="1">
      <c r="B272" s="921"/>
      <c r="C272" s="924"/>
      <c r="D272" s="927"/>
      <c r="E272" s="1800"/>
      <c r="F272" s="931"/>
      <c r="G272" s="1800"/>
      <c r="H272" s="1800"/>
      <c r="I272" s="1800"/>
      <c r="J272" s="410"/>
      <c r="K272" s="909"/>
      <c r="L272" s="1801"/>
      <c r="M272" s="918"/>
      <c r="N272" s="1800"/>
      <c r="O272" s="1802"/>
      <c r="P272" s="228"/>
      <c r="Q272" s="1803"/>
      <c r="R272" s="1800"/>
      <c r="S272" s="1800"/>
      <c r="T272" s="1800"/>
      <c r="U272" s="1800"/>
      <c r="V272" s="1802"/>
      <c r="W272" s="228"/>
      <c r="X272" s="416"/>
      <c r="Y272" s="415"/>
      <c r="Z272" s="415"/>
      <c r="AA272" s="807"/>
      <c r="AB272" s="808"/>
      <c r="AC272" s="807"/>
      <c r="AD272" s="808"/>
      <c r="AE272" s="807"/>
      <c r="AF272" s="808"/>
      <c r="AG272" s="807"/>
      <c r="AH272" s="808"/>
      <c r="AI272" s="807"/>
      <c r="AJ272" s="808"/>
      <c r="AK272" s="323">
        <f t="shared" si="1270"/>
        <v>0</v>
      </c>
      <c r="AL272" s="315"/>
      <c r="AM272" s="316"/>
      <c r="AN272" s="809"/>
      <c r="AO272" s="810"/>
      <c r="AP272" s="813"/>
      <c r="AQ272" s="814"/>
      <c r="AR272" s="809"/>
      <c r="AS272" s="810"/>
      <c r="AT272" s="420"/>
      <c r="AU272" s="408"/>
      <c r="AV272" s="426"/>
      <c r="AW272" s="427"/>
      <c r="AX272" s="428"/>
      <c r="AY272" s="230"/>
      <c r="AZ272" s="879"/>
      <c r="BA272" s="837"/>
      <c r="BB272" s="834"/>
      <c r="BC272" s="837"/>
      <c r="BD272" s="840"/>
      <c r="BE272" s="843"/>
      <c r="BG272" s="490"/>
      <c r="BH272" s="312">
        <v>0.4</v>
      </c>
      <c r="BI272" s="239" t="str">
        <f t="shared" ref="BI272" si="1293">IF(ISERROR(IF(V269="R.INHERENTE
2","R. INHERENTE",(IF(BD269="R.RESIDUAL
2","R. RESIDUAL"," ")))),"",(IF(V269="R.INHERENTE
2","R. INHERENTE",(IF(BD269="R.RESIDUAL
2","R. RESIDUAL"," ")))))</f>
        <v xml:space="preserve"> </v>
      </c>
      <c r="BJ272" s="236" t="str">
        <f t="shared" ref="BJ272" si="1294">IF(ISERROR(IF(V269="R.INHERENTE
7","R. INHERENTE",(IF(BD269="R.RESIDUAL
7","R. RESIDUAL"," ")))),"",(IF(V269="R.INHERENTE
7","R. INHERENTE",(IF(BD269="R.RESIDUAL
7","R. RESIDUAL"," ")))))</f>
        <v xml:space="preserve"> </v>
      </c>
      <c r="BK272" s="236" t="str">
        <f t="shared" ref="BK272" si="1295">IF(ISERROR(IF(V269="R.INHERENTE
12","R. INHERENTE",(IF(BD269="R.RESIDUAL
12","R. RESIDUAL"," ")))),"",(IF(V269="R.INHERENTE
12","R. INHERENTE",(IF(BD269="R.RESIDUAL
12","R. RESIDUAL"," ")))))</f>
        <v xml:space="preserve"> </v>
      </c>
      <c r="BL272" s="237" t="str">
        <f t="shared" ref="BL272" si="1296">IF(ISERROR(IF(V269="R.INHERENTE
17","R. INHERENTE",(IF(BD269="R.RESIDUAL
17","R. RESIDUAL"," ")))),"",(IF(V269="R.INHERENTE
17","R. INHERENTE",(IF(BD269="R.RESIDUAL
17","R. RESIDUAL"," ")))))</f>
        <v xml:space="preserve"> </v>
      </c>
      <c r="BM272" s="238" t="str">
        <f t="shared" ref="BM272" si="1297">IF(ISERROR(IF(V269="R.INHERENTE
22","R. INHERENTE",(IF(BD269="R.RESIDUAL
22","R. RESIDUAL"," ")))),"",(IF(V269="R.INHERENTE
22","R. INHERENTE",(IF(BD269="R.RESIDUAL
22","R. RESIDUAL"," ")))))</f>
        <v xml:space="preserve"> </v>
      </c>
      <c r="BN272" s="234"/>
      <c r="BO272" s="846"/>
      <c r="BP272" s="855"/>
      <c r="BQ272" s="887"/>
      <c r="BR272" s="887"/>
      <c r="BS272" s="859"/>
      <c r="BT272" s="862"/>
      <c r="BU272" s="309"/>
      <c r="BV272" s="959"/>
      <c r="BW272" s="855"/>
      <c r="BX272" s="855"/>
      <c r="BY272" s="229"/>
      <c r="BZ272" s="816"/>
      <c r="CA272" s="819"/>
      <c r="CB272" s="822"/>
      <c r="CC272" s="819"/>
      <c r="CD272" s="793"/>
      <c r="CE272" s="793"/>
      <c r="CF272" s="793"/>
      <c r="CG272" s="793"/>
      <c r="CH272" s="793"/>
      <c r="CI272" s="793"/>
      <c r="CJ272" s="793"/>
      <c r="CK272" s="793"/>
      <c r="CL272" s="793"/>
      <c r="CM272" s="793"/>
      <c r="CN272" s="793"/>
      <c r="CO272" s="793"/>
      <c r="CP272" s="793"/>
      <c r="CQ272" s="793"/>
      <c r="CR272" s="793"/>
      <c r="CS272" s="793"/>
      <c r="CT272" s="796"/>
      <c r="CU272" s="248"/>
      <c r="CV272" s="816"/>
      <c r="CW272" s="819"/>
      <c r="CX272" s="822"/>
      <c r="CY272" s="819"/>
      <c r="CZ272" s="826"/>
      <c r="DA272" s="827"/>
      <c r="DB272" s="826"/>
      <c r="DC272" s="827"/>
      <c r="DD272" s="790"/>
      <c r="DE272" s="790"/>
      <c r="DF272" s="790"/>
      <c r="DG272" s="793"/>
      <c r="DH272" s="790"/>
      <c r="DI272" s="790"/>
      <c r="DJ272" s="790"/>
      <c r="DK272" s="793"/>
      <c r="DL272" s="790"/>
      <c r="DM272" s="790"/>
      <c r="DN272" s="790"/>
      <c r="DO272" s="793"/>
      <c r="DP272" s="790"/>
      <c r="DQ272" s="790"/>
      <c r="DR272" s="790"/>
      <c r="DS272" s="790"/>
      <c r="DT272" s="796"/>
      <c r="DU272" s="245"/>
      <c r="DV272" s="799"/>
      <c r="DW272" s="802"/>
      <c r="DX272" s="799"/>
      <c r="DY272" s="805"/>
    </row>
    <row r="273" spans="2:129" ht="48.75" customHeight="1">
      <c r="B273" s="922"/>
      <c r="C273" s="925"/>
      <c r="D273" s="928"/>
      <c r="E273" s="1805"/>
      <c r="F273" s="932"/>
      <c r="G273" s="1805"/>
      <c r="H273" s="1805"/>
      <c r="I273" s="1805"/>
      <c r="J273" s="411"/>
      <c r="K273" s="910"/>
      <c r="L273" s="1806"/>
      <c r="M273" s="919"/>
      <c r="N273" s="1805"/>
      <c r="O273" s="1807"/>
      <c r="P273" s="228"/>
      <c r="Q273" s="1808"/>
      <c r="R273" s="1805"/>
      <c r="S273" s="1805"/>
      <c r="T273" s="1805"/>
      <c r="U273" s="1805"/>
      <c r="V273" s="1807"/>
      <c r="W273" s="228"/>
      <c r="X273" s="417"/>
      <c r="Y273" s="418"/>
      <c r="Z273" s="418"/>
      <c r="AA273" s="848"/>
      <c r="AB273" s="849"/>
      <c r="AC273" s="848"/>
      <c r="AD273" s="849"/>
      <c r="AE273" s="848"/>
      <c r="AF273" s="849"/>
      <c r="AG273" s="848"/>
      <c r="AH273" s="849"/>
      <c r="AI273" s="848"/>
      <c r="AJ273" s="849"/>
      <c r="AK273" s="324">
        <f t="shared" si="1270"/>
        <v>0</v>
      </c>
      <c r="AL273" s="317"/>
      <c r="AM273" s="318"/>
      <c r="AN273" s="850"/>
      <c r="AO273" s="851"/>
      <c r="AP273" s="852"/>
      <c r="AQ273" s="853"/>
      <c r="AR273" s="850"/>
      <c r="AS273" s="851"/>
      <c r="AT273" s="421"/>
      <c r="AU273" s="422"/>
      <c r="AV273" s="429"/>
      <c r="AW273" s="430"/>
      <c r="AX273" s="431"/>
      <c r="AY273" s="230"/>
      <c r="AZ273" s="880"/>
      <c r="BA273" s="838"/>
      <c r="BB273" s="835"/>
      <c r="BC273" s="838"/>
      <c r="BD273" s="841"/>
      <c r="BE273" s="844"/>
      <c r="BG273" s="490"/>
      <c r="BH273" s="313">
        <v>0.2</v>
      </c>
      <c r="BI273" s="240" t="str">
        <f t="shared" ref="BI273" si="1298">IF(ISERROR(IF(V269="R.INHERENTE
1","R. INHERENTE",(IF(BD269="R.RESIDUAL
1","R. RESIDUAL"," ")))),"",(IF(V269="R.INHERENTE
1","R. INHERENTE",(IF(BD269="R.RESIDUAL
1","R. RESIDUAL"," ")))))</f>
        <v xml:space="preserve"> </v>
      </c>
      <c r="BJ273" s="241" t="str">
        <f t="shared" ref="BJ273" si="1299">IF(ISERROR(IF(V269="R.INHERENTE
6","R. INHERENTE",(IF(BD269="R.RESIDUAL
6","R. RESIDUAL"," ")))),"",(IF(V269="R.INHERENTE
6","R. INHERENTE",(IF(BD269="R.RESIDUAL
6","R. RESIDUAL"," ")))))</f>
        <v xml:space="preserve"> </v>
      </c>
      <c r="BK273" s="242" t="str">
        <f t="shared" ref="BK273" si="1300">IF(ISERROR(IF(V269="R.INHERENTE
11","R. INHERENTE",(IF(BD269="R.RESIDUAL
11","R. RESIDUAL"," ")))),"",(IF(V269="R.INHERENTE
11","R. INHERENTE",(IF(BD269="R.RESIDUAL
11","R. RESIDUAL"," ")))))</f>
        <v xml:space="preserve"> </v>
      </c>
      <c r="BL273" s="243" t="str">
        <f t="shared" ref="BL273" si="1301">IF(ISERROR(IF(V269="R.INHERENTE
16","R. INHERENTE",(IF(BD269="R.RESIDUAL
16","R. RESIDUAL"," ")))),"",(IF(V269="R.INHERENTE
16","R. INHERENTE",(IF(BD269="R.RESIDUAL
16","R. RESIDUAL"," ")))))</f>
        <v xml:space="preserve"> </v>
      </c>
      <c r="BM273" s="244" t="str">
        <f t="shared" ref="BM273" si="1302">IF(ISERROR(IF(V269="R.INHERENTE
21","R. INHERENTE",(IF(BD269="R.RESIDUAL
21","R. RESIDUAL"," ")))),"",(IF(V269="R.INHERENTE
21","R. INHERENTE",(IF(BD269="R.RESIDUAL
21","R. RESIDUAL"," ")))))</f>
        <v xml:space="preserve"> </v>
      </c>
      <c r="BN273" s="234"/>
      <c r="BO273" s="847"/>
      <c r="BP273" s="856"/>
      <c r="BQ273" s="888"/>
      <c r="BR273" s="888"/>
      <c r="BS273" s="860"/>
      <c r="BT273" s="863"/>
      <c r="BU273" s="309"/>
      <c r="BV273" s="960"/>
      <c r="BW273" s="856"/>
      <c r="BX273" s="856"/>
      <c r="BY273" s="229"/>
      <c r="BZ273" s="817"/>
      <c r="CA273" s="820"/>
      <c r="CB273" s="823"/>
      <c r="CC273" s="820"/>
      <c r="CD273" s="794"/>
      <c r="CE273" s="794"/>
      <c r="CF273" s="794"/>
      <c r="CG273" s="794"/>
      <c r="CH273" s="794"/>
      <c r="CI273" s="794"/>
      <c r="CJ273" s="794"/>
      <c r="CK273" s="794"/>
      <c r="CL273" s="794"/>
      <c r="CM273" s="794"/>
      <c r="CN273" s="794"/>
      <c r="CO273" s="794"/>
      <c r="CP273" s="794"/>
      <c r="CQ273" s="794"/>
      <c r="CR273" s="794"/>
      <c r="CS273" s="794"/>
      <c r="CT273" s="797"/>
      <c r="CU273" s="248"/>
      <c r="CV273" s="817"/>
      <c r="CW273" s="820"/>
      <c r="CX273" s="823"/>
      <c r="CY273" s="820"/>
      <c r="CZ273" s="828"/>
      <c r="DA273" s="829"/>
      <c r="DB273" s="828"/>
      <c r="DC273" s="829"/>
      <c r="DD273" s="791"/>
      <c r="DE273" s="791"/>
      <c r="DF273" s="791"/>
      <c r="DG273" s="794"/>
      <c r="DH273" s="791"/>
      <c r="DI273" s="791"/>
      <c r="DJ273" s="791"/>
      <c r="DK273" s="794"/>
      <c r="DL273" s="791"/>
      <c r="DM273" s="791"/>
      <c r="DN273" s="791"/>
      <c r="DO273" s="794"/>
      <c r="DP273" s="791"/>
      <c r="DQ273" s="791"/>
      <c r="DR273" s="791"/>
      <c r="DS273" s="791"/>
      <c r="DT273" s="797"/>
      <c r="DU273" s="245"/>
      <c r="DV273" s="800"/>
      <c r="DW273" s="803"/>
      <c r="DX273" s="800"/>
      <c r="DY273" s="806"/>
    </row>
    <row r="274" spans="2:129" ht="18" customHeight="1">
      <c r="BI274" s="321">
        <v>0.2</v>
      </c>
      <c r="BJ274" s="322">
        <v>0.4</v>
      </c>
      <c r="BK274" s="322">
        <v>0.60000000000000009</v>
      </c>
      <c r="BL274" s="322">
        <v>0.8</v>
      </c>
      <c r="BM274" s="322">
        <v>1</v>
      </c>
    </row>
    <row r="275" spans="2:129" ht="48.75" customHeight="1">
      <c r="B275" s="920" t="s">
        <v>1071</v>
      </c>
      <c r="C275" s="923">
        <v>44</v>
      </c>
      <c r="D275" s="926" t="s">
        <v>1254</v>
      </c>
      <c r="E275" s="929" t="s">
        <v>1255</v>
      </c>
      <c r="F275" s="930" t="s">
        <v>587</v>
      </c>
      <c r="G275" s="907" t="s">
        <v>780</v>
      </c>
      <c r="H275" s="948" t="s">
        <v>589</v>
      </c>
      <c r="I275" s="949" t="s">
        <v>1309</v>
      </c>
      <c r="J275" s="409" t="s">
        <v>1310</v>
      </c>
      <c r="K275" s="908" t="s">
        <v>1311</v>
      </c>
      <c r="L275" s="950" t="str">
        <f>IF(H275="","",(CONCATENATE("Posibilidad de afectación ",H275," ",I275," ",J275," ",J276," ",J277," ",J278," ",J279)))</f>
        <v xml:space="preserve">Posibilidad de afectación económica y reputacional por demandas y sanciones relacionadas con el servicio de laboratorio clínico,  debido a demoras en el reporte de resultado en los servicios de urgencia y hospitalización en las unidades de la Subred Sur.    </v>
      </c>
      <c r="M275" s="917" t="s">
        <v>593</v>
      </c>
      <c r="N275" s="951" t="s">
        <v>594</v>
      </c>
      <c r="O275" s="864" t="s">
        <v>1079</v>
      </c>
      <c r="P275" s="228"/>
      <c r="Q275" s="865" t="s">
        <v>630</v>
      </c>
      <c r="R275" s="866">
        <f>IF(ISERROR(VLOOKUP($Q275,Listas!$E$20:$F$24,2,FALSE)),"",(VLOOKUP($Q275,Listas!$E$20:$F$24,2,FALSE)))</f>
        <v>1</v>
      </c>
      <c r="S275" s="867" t="str">
        <f>IF(ISERROR(VLOOKUP($R275,Listas!$E$3:$F$7,2,FALSE)),"",(VLOOKUP($R275,Listas!$E$3:$F$7,2,FALSE)))</f>
        <v xml:space="preserve">MUY ALTA </v>
      </c>
      <c r="T275" s="868" t="s">
        <v>847</v>
      </c>
      <c r="U275" s="867">
        <f>IF(ISERROR(VLOOKUP($T275,Listas!$E$28:$F$35,2,FALSE)),"",(VLOOKUP($T275,Listas!$E$28:$F$35,2,FALSE)))</f>
        <v>0.6</v>
      </c>
      <c r="V275" s="869" t="str">
        <f t="shared" ref="V275" si="1303">IF(R275="","",(CONCATENATE("R.INHERENTE
",(IF(AND($R275=0.2,$U275=0.2),1,(IF(AND($R275=0.2,$U275=0.4),6,(IF(AND($R275=0.2,$U275=0.6),11,(IF(AND($R275=0.2,$U275=0.8),16,(IF(AND($R275=0.2,$U275=1),21,(IF(AND($R275=0.4,$U275=0.2),2,(IF(AND($R275=0.4,$U275=0.4),7,(IF(AND($R275=0.4,$U275=0.6),12,(IF(AND($R275=0.4,$U275=0.8),17,(IF(AND($R275=0.4,$U275=1),22,(IF(AND($R275=0.6,$U275=0.2),3,(IF(AND($R275=0.6,$U275=0.4),8,(IF(AND($R275=0.6,$U275=0.6),13,(IF(AND($R275=0.6,$U275=0.8),18,(IF(AND($R275=0.6,$U275=1),23,(IF(AND($R275=0.8,$U275=0.2),4,(IF(AND($R275=0.8,$U275=0.4),9,(IF(AND($R275=0.8,$U275=0.6),14,(IF(AND($R275=0.8,$U275=0.8),19,(IF(AND($R275=0.8,$U275=1),24,(IF(AND($R275=1,$U275=0.2),5,(IF(AND($R275=1,$U275=0.4),10,(IF(AND($R275=1,$U275=0.6),15,(IF(AND($R275=1,$U275=0.8),20,(IF(AND($R275=1,$U275=1),25,"")))))))))))))))))))))))))))))))))))))))))))))))))))))</f>
        <v>R.INHERENTE
15</v>
      </c>
      <c r="W275" s="228">
        <f>+VLOOKUP($V275,Listas!$D$112:$E$136,2,FALSE)</f>
        <v>15</v>
      </c>
      <c r="X275" s="432" t="s">
        <v>1312</v>
      </c>
      <c r="Y275" s="413" t="s">
        <v>599</v>
      </c>
      <c r="Z275" s="413"/>
      <c r="AA275" s="1015">
        <v>25</v>
      </c>
      <c r="AB275" s="1015"/>
      <c r="AC275" s="1015"/>
      <c r="AD275" s="1015"/>
      <c r="AE275" s="1015"/>
      <c r="AF275" s="1015"/>
      <c r="AG275" s="1015"/>
      <c r="AH275" s="1015"/>
      <c r="AI275" s="1015">
        <v>15</v>
      </c>
      <c r="AJ275" s="1015"/>
      <c r="AK275" s="340">
        <f t="shared" ref="AK275:AK279" si="1304">AA275+AC275+AE275+AG275+AI275</f>
        <v>40</v>
      </c>
      <c r="AL275" s="319">
        <v>0.6</v>
      </c>
      <c r="AM275" s="320"/>
      <c r="AN275" s="906" t="s">
        <v>562</v>
      </c>
      <c r="AO275" s="906"/>
      <c r="AP275" s="907" t="s">
        <v>600</v>
      </c>
      <c r="AQ275" s="907"/>
      <c r="AR275" s="906" t="s">
        <v>562</v>
      </c>
      <c r="AS275" s="906"/>
      <c r="AT275" s="419" t="s">
        <v>1313</v>
      </c>
      <c r="AU275" s="407" t="s">
        <v>602</v>
      </c>
      <c r="AV275" s="423" t="s">
        <v>1314</v>
      </c>
      <c r="AW275" s="424" t="s">
        <v>1315</v>
      </c>
      <c r="AX275" s="425" t="s">
        <v>1316</v>
      </c>
      <c r="AY275" s="247">
        <f t="shared" ref="AY275" si="1305">+(IF(AND($AZ275&gt;0,$AZ275&lt;=0.2),0.2,(IF(AND($AZ275&gt;0.2,$AZ275&lt;=0.4),0.4,(IF(AND($AZ275&gt;0.4,$AZ275&lt;=0.6),0.6,(IF(AND($AZ275&gt;0.6,$AZ275&lt;=0.8),0.8,(IF($AZ275&gt;0.8,1,""))))))))))</f>
        <v>0.6</v>
      </c>
      <c r="AZ275" s="1016">
        <f t="shared" ref="AZ275" si="1306">+MIN(AL275:AL279)</f>
        <v>0.6</v>
      </c>
      <c r="BA275" s="1019" t="str">
        <f t="shared" ref="BA275" si="1307">+(IF($AY275=0.2,"MUY BAJA",(IF($AY275=0.4,"BAJA",(IF($AY275=0.6,"MEDIA",(IF($AY275=0.8,"ALTA",(IF($AY275=1,"MUY ALTA",""))))))))))</f>
        <v>MEDIA</v>
      </c>
      <c r="BB275" s="1022">
        <f t="shared" ref="BB275" si="1308">+MIN(AM275:AM279)</f>
        <v>0.6</v>
      </c>
      <c r="BC275" s="1019" t="str">
        <f t="shared" ref="BC275" si="1309">+(IF($BF275=0.2,"MUY BAJA",(IF($BF275=0.4,"BAJA",(IF($BF275=0.6,"MEDIA",(IF($BF275=0.8,"ALTA",(IF($BF275=1,"MUY ALTA",""))))))))))</f>
        <v>MEDIA</v>
      </c>
      <c r="BD275" s="1025" t="str">
        <f t="shared" ref="BD275" si="1310">IF($AY275="","",(CONCATENATE("R.RESIDUAL
",(IF(AND($AY275=0.2,$BF275=0.2),1,(IF(AND($AY275=0.2,$BF275=0.4),6,(IF(AND($AY275=0.2,$BF275=0.6),11,(IF(AND($AY275=0.2,$BF275=0.8),16,(IF(AND($AY275=0.2,$BF275=1),21,(IF(AND($AY275=0.4,$BF275=0.2),2,(IF(AND($AY275=0.4,$BF275=0.4),7,(IF(AND($AY275=0.4,$BF275=0.6),12,(IF(AND($AY275=0.4,$BF275=0.8),17,(IF(AND($AY275=0.4,$BF275=1),22,(IF(AND($AY275=0.6,$BF275=0.2),3,(IF(AND($AY275=0.6,$BF275=0.4),8,(IF(AND($AY275=0.6,$BF275=0.6),13,(IF(AND($AY275=0.6,$BF275=0.8),18,(IF(AND($AY275=0.6,$BF275=1),23,(IF(AND($AY275=0.8,$BF275=0.2),4,(IF(AND($AY275=0.8,$BF275=0.4),9,(IF(AND($AY275=0.8,$BF275=0.6),14,(IF(AND($AY275=0.8,$BF275=0.8),19,(IF(AND($AY275=0.8,$BF275=1),24,(IF(AND($AY275=1,$BF275=0.2),5,(IF(AND($AY275=1,$BF275=0.4),10,(IF(AND($AY275=1,$BF275=0.6),15,(IF(AND($AY275=1,$BF275=0.8),20,(IF(AND($AY275=1,$BF275=1),25,"")))))))))))))))))))))))))))))))))))))))))))))))))))))</f>
        <v>R.RESIDUAL
13</v>
      </c>
      <c r="BE275" s="1028" t="s">
        <v>606</v>
      </c>
      <c r="BF275" s="247">
        <f t="shared" ref="BF275" si="1311">+(IF(AND($BB275&gt;0,$BB275&lt;=0.2),0.2,(IF(AND($BB275&gt;0.2,$BB275&lt;=0.4),0.4,(IF(AND($BB275&gt;0.4,$BB275&lt;=0.6),0.6,(IF(AND($BB275&gt;0.6,$BB275&lt;=0.8),0.8,(IF($BB275&gt;0.8,1,""))))))))))</f>
        <v>0.6</v>
      </c>
      <c r="BG275" s="230">
        <f>+VLOOKUP($BD275,Listas!$F$112:$G$136,2,FALSE)</f>
        <v>13</v>
      </c>
      <c r="BH275" s="312">
        <v>1</v>
      </c>
      <c r="BI275" s="231" t="str">
        <f t="shared" ref="BI275" si="1312">IF(ISERROR(IF(V275="R.INHERENTE
5","R. INHERENTE",(IF(BD275="R.RESIDUAL
5","R. RESIDUAL"," ")))),"",(IF(V275="R.INHERENTE
5","R. INHERENTE",(IF(BD275="R.RESIDUAL
5","R. RESIDUAL"," ")))))</f>
        <v xml:space="preserve"> </v>
      </c>
      <c r="BJ275" s="232" t="str">
        <f t="shared" ref="BJ275" si="1313">IF(ISERROR(IF(V275="R.INHERENTE
10","R. INHERENTE",(IF(BD275="R.RESIDUAL
10","R. RESIDUAL"," ")))),"",(IF(V275="R.INHERENTE
10","R. INHERENTE",(IF(BD275="R.RESIDUAL
10","R. RESIDUAL"," ")))))</f>
        <v xml:space="preserve"> </v>
      </c>
      <c r="BK275" s="232" t="str">
        <f t="shared" ref="BK275" si="1314">IF(ISERROR(IF(V275="R.INHERENTE
15","R. INHERENTE",(IF(BD275="R.RESIDUAL
15","R. RESIDUAL"," ")))),"",(IF(V275="R.INHERENTE
15","R. INHERENTE",(IF(BD275="R.RESIDUAL
15","R. RESIDUAL"," ")))))</f>
        <v>R. INHERENTE</v>
      </c>
      <c r="BL275" s="232" t="str">
        <f t="shared" ref="BL275" si="1315">IF(ISERROR(IF(V275="R.INHERENTE
20","R. INHERENTE",(IF(BD275="R.RESIDUAL
20","R. RESIDUAL"," ")))),"",(IF(V275="R.INHERENTE
20","R. INHERENTE",(IF(BD275="R.RESIDUAL
20","R. RESIDUAL"," ")))))</f>
        <v xml:space="preserve"> </v>
      </c>
      <c r="BM275" s="233" t="str">
        <f t="shared" ref="BM275" si="1316">IF(ISERROR(IF(V275="R.INHERENTE
25","R. INHERENTE",(IF(BD275="R.RESIDUAL
25","R. RESIDUAL"," ")))),"",(IF(V275="R.INHERENTE
25","R. INHERENTE",(IF(BD275="R.RESIDUAL
25","R. RESIDUAL"," ")))))</f>
        <v xml:space="preserve"> </v>
      </c>
      <c r="BN275" s="234"/>
      <c r="BO275" s="845" t="s">
        <v>1317</v>
      </c>
      <c r="BP275" s="854" t="s">
        <v>1318</v>
      </c>
      <c r="BQ275" s="886">
        <v>46023</v>
      </c>
      <c r="BR275" s="886">
        <v>46357</v>
      </c>
      <c r="BS275" s="858" t="s">
        <v>609</v>
      </c>
      <c r="BT275" s="861" t="s">
        <v>610</v>
      </c>
      <c r="BU275" s="309"/>
      <c r="BV275" s="958" t="s">
        <v>1319</v>
      </c>
      <c r="BW275" s="854" t="s">
        <v>1320</v>
      </c>
      <c r="BX275" s="964" t="s">
        <v>1318</v>
      </c>
      <c r="BY275" s="229"/>
      <c r="BZ275" s="815" t="s">
        <v>614</v>
      </c>
      <c r="CA275" s="818" t="s">
        <v>615</v>
      </c>
      <c r="CB275" s="821" t="s">
        <v>616</v>
      </c>
      <c r="CC275" s="818" t="s">
        <v>617</v>
      </c>
      <c r="CD275" s="792"/>
      <c r="CE275" s="792"/>
      <c r="CF275" s="792"/>
      <c r="CG275" s="792"/>
      <c r="CH275" s="792"/>
      <c r="CI275" s="792"/>
      <c r="CJ275" s="792"/>
      <c r="CK275" s="792"/>
      <c r="CL275" s="792"/>
      <c r="CM275" s="792"/>
      <c r="CN275" s="792"/>
      <c r="CO275" s="792"/>
      <c r="CP275" s="792"/>
      <c r="CQ275" s="792"/>
      <c r="CR275" s="792"/>
      <c r="CS275" s="792"/>
      <c r="CT275" s="795" t="s">
        <v>618</v>
      </c>
      <c r="CU275" s="248"/>
      <c r="CV275" s="815" t="s">
        <v>614</v>
      </c>
      <c r="CW275" s="818" t="s">
        <v>615</v>
      </c>
      <c r="CX275" s="821" t="s">
        <v>616</v>
      </c>
      <c r="CY275" s="818" t="s">
        <v>617</v>
      </c>
      <c r="CZ275" s="824"/>
      <c r="DA275" s="825"/>
      <c r="DB275" s="824"/>
      <c r="DC275" s="825"/>
      <c r="DD275" s="789"/>
      <c r="DE275" s="789"/>
      <c r="DF275" s="789"/>
      <c r="DG275" s="792"/>
      <c r="DH275" s="789"/>
      <c r="DI275" s="789"/>
      <c r="DJ275" s="789"/>
      <c r="DK275" s="792"/>
      <c r="DL275" s="789"/>
      <c r="DM275" s="789"/>
      <c r="DN275" s="789"/>
      <c r="DO275" s="792"/>
      <c r="DP275" s="789"/>
      <c r="DQ275" s="789"/>
      <c r="DR275" s="789"/>
      <c r="DS275" s="789"/>
      <c r="DT275" s="795" t="s">
        <v>1091</v>
      </c>
      <c r="DU275" s="245"/>
      <c r="DV275" s="798"/>
      <c r="DW275" s="801"/>
      <c r="DX275" s="798"/>
      <c r="DY275" s="804"/>
    </row>
    <row r="276" spans="2:129" ht="48.75" customHeight="1">
      <c r="B276" s="921"/>
      <c r="C276" s="924"/>
      <c r="D276" s="927"/>
      <c r="E276" s="1800"/>
      <c r="F276" s="931"/>
      <c r="G276" s="1800"/>
      <c r="H276" s="1800"/>
      <c r="I276" s="1800"/>
      <c r="J276" s="410"/>
      <c r="K276" s="909"/>
      <c r="L276" s="1801"/>
      <c r="M276" s="918"/>
      <c r="N276" s="1800"/>
      <c r="O276" s="1802"/>
      <c r="P276" s="228"/>
      <c r="Q276" s="1803"/>
      <c r="R276" s="1800"/>
      <c r="S276" s="1800"/>
      <c r="T276" s="1800"/>
      <c r="U276" s="1800"/>
      <c r="V276" s="1802"/>
      <c r="W276" s="228"/>
      <c r="X276" s="433"/>
      <c r="Y276" s="415"/>
      <c r="Z276" s="415"/>
      <c r="AA276" s="1013"/>
      <c r="AB276" s="1013"/>
      <c r="AC276" s="1013"/>
      <c r="AD276" s="1013"/>
      <c r="AE276" s="1013"/>
      <c r="AF276" s="1013"/>
      <c r="AG276" s="1013"/>
      <c r="AH276" s="1013"/>
      <c r="AI276" s="1013"/>
      <c r="AJ276" s="1013"/>
      <c r="AK276" s="323">
        <f t="shared" si="1304"/>
        <v>0</v>
      </c>
      <c r="AL276" s="437"/>
      <c r="AM276" s="438">
        <v>0.6</v>
      </c>
      <c r="AN276" s="812" t="s">
        <v>562</v>
      </c>
      <c r="AO276" s="812"/>
      <c r="AP276" s="811" t="s">
        <v>600</v>
      </c>
      <c r="AQ276" s="811"/>
      <c r="AR276" s="812" t="s">
        <v>562</v>
      </c>
      <c r="AS276" s="812"/>
      <c r="AT276" s="420"/>
      <c r="AU276" s="408"/>
      <c r="AV276" s="426"/>
      <c r="AW276" s="427"/>
      <c r="AX276" s="428"/>
      <c r="AY276" s="230"/>
      <c r="AZ276" s="1017"/>
      <c r="BA276" s="1020"/>
      <c r="BB276" s="1023"/>
      <c r="BC276" s="1020"/>
      <c r="BD276" s="1026"/>
      <c r="BE276" s="1029"/>
      <c r="BG276" s="490"/>
      <c r="BH276" s="312">
        <v>0.8</v>
      </c>
      <c r="BI276" s="235" t="str">
        <f t="shared" ref="BI276" si="1317">IF(ISERROR(IF(V275="R.INHERENTE
4","R. INHERENTE",(IF(BD275="R.RESIDUAL
4","R. RESIDUAL"," ")))),"",(IF(V275="R.INHERENTE
4","R. INHERENTE",(IF(BD275="R.RESIDUAL
4","R. RESIDUAL"," ")))))</f>
        <v xml:space="preserve"> </v>
      </c>
      <c r="BJ276" s="236" t="str">
        <f t="shared" ref="BJ276" si="1318">IF(ISERROR(IF(V275="R.INHERENTE
9","R. INHERENTE",(IF(BD275="R.RESIDUAL
9","R. RESIDUAL"," ")))),"",(IF(V275="R.INHERENTE
9","R. INHERENTE",(IF(BD275="R.RESIDUAL
9","R. RESIDUAL"," ")))))</f>
        <v xml:space="preserve"> </v>
      </c>
      <c r="BK276" s="237" t="str">
        <f t="shared" ref="BK276" si="1319">IF(ISERROR(IF(V275="R.INHERENTE
14","R. INHERENTE",(IF(BD275="R.RESIDUAL
14","R. RESIDUAL"," ")))),"",(IF(V275="R.INHERENTE
14","R. INHERENTE",(IF(BD275="R.RESIDUAL
14","R. RESIDUAL"," ")))))</f>
        <v xml:space="preserve"> </v>
      </c>
      <c r="BL276" s="237" t="str">
        <f t="shared" ref="BL276" si="1320">IF(ISERROR(IF(V275="R.INHERENTE
19","R. INHERENTE",(IF(BD275="R.RESIDUAL
19","R. RESIDUAL"," ")))),"",(IF(V275="R.INHERENTE
19","R. INHERENTE",(IF(BD275="R.RESIDUAL
19","R. RESIDUAL"," ")))))</f>
        <v xml:space="preserve"> </v>
      </c>
      <c r="BM276" s="238" t="str">
        <f t="shared" ref="BM276" si="1321">IF(ISERROR(IF(V275="R.INHERENTE
24","R. INHERENTE",(IF(BD275="R.RESIDUAL
24","R. RESIDUAL"," ")))),"",(IF(V275="R.INHERENTE
24","R. INHERENTE",(IF(BD275="R.RESIDUAL
24","R. RESIDUAL"," ")))))</f>
        <v xml:space="preserve"> </v>
      </c>
      <c r="BN276" s="234"/>
      <c r="BO276" s="846"/>
      <c r="BP276" s="855"/>
      <c r="BQ276" s="887"/>
      <c r="BR276" s="887"/>
      <c r="BS276" s="859"/>
      <c r="BT276" s="862"/>
      <c r="BU276" s="309"/>
      <c r="BV276" s="959"/>
      <c r="BW276" s="855"/>
      <c r="BX276" s="965"/>
      <c r="BY276" s="229"/>
      <c r="BZ276" s="816"/>
      <c r="CA276" s="819"/>
      <c r="CB276" s="822"/>
      <c r="CC276" s="819"/>
      <c r="CD276" s="793"/>
      <c r="CE276" s="793"/>
      <c r="CF276" s="793"/>
      <c r="CG276" s="793"/>
      <c r="CH276" s="793"/>
      <c r="CI276" s="793"/>
      <c r="CJ276" s="793"/>
      <c r="CK276" s="793"/>
      <c r="CL276" s="793"/>
      <c r="CM276" s="793"/>
      <c r="CN276" s="793"/>
      <c r="CO276" s="793"/>
      <c r="CP276" s="793"/>
      <c r="CQ276" s="793"/>
      <c r="CR276" s="793"/>
      <c r="CS276" s="793"/>
      <c r="CT276" s="796"/>
      <c r="CU276" s="248"/>
      <c r="CV276" s="816"/>
      <c r="CW276" s="819"/>
      <c r="CX276" s="822"/>
      <c r="CY276" s="819"/>
      <c r="CZ276" s="826"/>
      <c r="DA276" s="827"/>
      <c r="DB276" s="826"/>
      <c r="DC276" s="827"/>
      <c r="DD276" s="790"/>
      <c r="DE276" s="790"/>
      <c r="DF276" s="790"/>
      <c r="DG276" s="793"/>
      <c r="DH276" s="790"/>
      <c r="DI276" s="790"/>
      <c r="DJ276" s="790"/>
      <c r="DK276" s="793"/>
      <c r="DL276" s="790"/>
      <c r="DM276" s="790"/>
      <c r="DN276" s="790"/>
      <c r="DO276" s="793"/>
      <c r="DP276" s="790"/>
      <c r="DQ276" s="790"/>
      <c r="DR276" s="790"/>
      <c r="DS276" s="790"/>
      <c r="DT276" s="796"/>
      <c r="DU276" s="245"/>
      <c r="DV276" s="799"/>
      <c r="DW276" s="802"/>
      <c r="DX276" s="799"/>
      <c r="DY276" s="805"/>
    </row>
    <row r="277" spans="2:129" ht="48.75" customHeight="1">
      <c r="B277" s="921"/>
      <c r="C277" s="924"/>
      <c r="D277" s="927"/>
      <c r="E277" s="1800"/>
      <c r="F277" s="931"/>
      <c r="G277" s="1800"/>
      <c r="H277" s="1800"/>
      <c r="I277" s="1800"/>
      <c r="J277" s="410"/>
      <c r="K277" s="909"/>
      <c r="L277" s="1801"/>
      <c r="M277" s="918"/>
      <c r="N277" s="1800"/>
      <c r="O277" s="1802"/>
      <c r="P277" s="228"/>
      <c r="Q277" s="1803"/>
      <c r="R277" s="1800"/>
      <c r="S277" s="1800"/>
      <c r="T277" s="1800"/>
      <c r="U277" s="1800"/>
      <c r="V277" s="1802"/>
      <c r="W277" s="228"/>
      <c r="X277" s="414"/>
      <c r="Y277" s="415"/>
      <c r="Z277" s="415"/>
      <c r="AA277" s="1013"/>
      <c r="AB277" s="1013"/>
      <c r="AC277" s="1013"/>
      <c r="AD277" s="1013"/>
      <c r="AE277" s="1013"/>
      <c r="AF277" s="1013"/>
      <c r="AG277" s="1013"/>
      <c r="AH277" s="1013"/>
      <c r="AI277" s="1013"/>
      <c r="AJ277" s="1013"/>
      <c r="AK277" s="323">
        <f t="shared" si="1304"/>
        <v>0</v>
      </c>
      <c r="AL277" s="437"/>
      <c r="AM277" s="438"/>
      <c r="AN277" s="812"/>
      <c r="AO277" s="812"/>
      <c r="AP277" s="811"/>
      <c r="AQ277" s="811"/>
      <c r="AR277" s="812"/>
      <c r="AS277" s="812"/>
      <c r="AT277" s="420"/>
      <c r="AU277" s="408"/>
      <c r="AV277" s="426"/>
      <c r="AW277" s="427"/>
      <c r="AX277" s="428"/>
      <c r="AY277" s="230"/>
      <c r="AZ277" s="1017"/>
      <c r="BA277" s="1020"/>
      <c r="BB277" s="1023"/>
      <c r="BC277" s="1020"/>
      <c r="BD277" s="1026"/>
      <c r="BE277" s="1029"/>
      <c r="BG277" s="490"/>
      <c r="BH277" s="312">
        <v>0.60000000000000009</v>
      </c>
      <c r="BI277" s="235" t="str">
        <f t="shared" ref="BI277" si="1322">IF(ISERROR(IF(V275="R.INHERENTE
3","R. INHERENTE",(IF(BD275="R.RESIDUAL
3","R. RESIDUAL"," ")))),"",(IF(V275="R.INHERENTE
3","R. INHERENTE",(IF(BD275="R.RESIDUAL
3","R. RESIDUAL"," ")))))</f>
        <v xml:space="preserve"> </v>
      </c>
      <c r="BJ277" s="236" t="str">
        <f t="shared" ref="BJ277" si="1323">IF(ISERROR(IF(V275="R.INHERENTE
8","R. INHERENTE",(IF(BD275="R.RESIDUAL
8","R. RESIDUAL"," ")))),"",(IF(V275="R.INHERENTE
8","R. INHERENTE",(IF(BD275="R.RESIDUAL
8","R. RESIDUAL"," ")))))</f>
        <v xml:space="preserve"> </v>
      </c>
      <c r="BK277" s="236" t="str">
        <f t="shared" ref="BK277" si="1324">IF(ISERROR(IF(V275="R.INHERENTE
13","R. INHERENTE",(IF(BD275="R.RESIDUAL
13","R. RESIDUAL"," ")))),"",(IF(V275="R.INHERENTE
13","R. INHERENTE",(IF(BD275="R.RESIDUAL
13","R. RESIDUAL"," ")))))</f>
        <v>R. RESIDUAL</v>
      </c>
      <c r="BL277" s="237" t="str">
        <f t="shared" ref="BL277" si="1325">IF(ISERROR(IF(V275="R.INHERENTE
18","R. INHERENTE",(IF(BD275="R.RESIDUAL
18","R. RESIDUAL"," ")))),"",(IF(V275="R.INHERENTE
18","R. INHERENTE",(IF(BD275="R.RESIDUAL
18","R. RESIDUAL"," ")))))</f>
        <v xml:space="preserve"> </v>
      </c>
      <c r="BM277" s="238" t="str">
        <f t="shared" ref="BM277" si="1326">IF(ISERROR(IF(V275="R.INHERENTE
23","R. INHERENTE",(IF(BD275="R.RESIDUAL
23","R. RESIDUAL"," ")))),"",(IF(V275="R.INHERENTE
23","R. INHERENTE",(IF(BD275="R.RESIDUAL
23","R. RESIDUAL"," ")))))</f>
        <v xml:space="preserve"> </v>
      </c>
      <c r="BN277" s="234"/>
      <c r="BO277" s="846"/>
      <c r="BP277" s="855"/>
      <c r="BQ277" s="887"/>
      <c r="BR277" s="887"/>
      <c r="BS277" s="859"/>
      <c r="BT277" s="862"/>
      <c r="BU277" s="309"/>
      <c r="BV277" s="959"/>
      <c r="BW277" s="855"/>
      <c r="BX277" s="965"/>
      <c r="BY277" s="229"/>
      <c r="BZ277" s="816"/>
      <c r="CA277" s="819"/>
      <c r="CB277" s="822"/>
      <c r="CC277" s="819"/>
      <c r="CD277" s="793"/>
      <c r="CE277" s="793"/>
      <c r="CF277" s="793"/>
      <c r="CG277" s="793"/>
      <c r="CH277" s="793"/>
      <c r="CI277" s="793"/>
      <c r="CJ277" s="793"/>
      <c r="CK277" s="793"/>
      <c r="CL277" s="793"/>
      <c r="CM277" s="793"/>
      <c r="CN277" s="793"/>
      <c r="CO277" s="793"/>
      <c r="CP277" s="793"/>
      <c r="CQ277" s="793"/>
      <c r="CR277" s="793"/>
      <c r="CS277" s="793"/>
      <c r="CT277" s="796"/>
      <c r="CU277" s="248"/>
      <c r="CV277" s="816"/>
      <c r="CW277" s="819"/>
      <c r="CX277" s="822"/>
      <c r="CY277" s="819"/>
      <c r="CZ277" s="826"/>
      <c r="DA277" s="827"/>
      <c r="DB277" s="826"/>
      <c r="DC277" s="827"/>
      <c r="DD277" s="790"/>
      <c r="DE277" s="790"/>
      <c r="DF277" s="790"/>
      <c r="DG277" s="793"/>
      <c r="DH277" s="790"/>
      <c r="DI277" s="790"/>
      <c r="DJ277" s="790"/>
      <c r="DK277" s="793"/>
      <c r="DL277" s="790"/>
      <c r="DM277" s="790"/>
      <c r="DN277" s="790"/>
      <c r="DO277" s="793"/>
      <c r="DP277" s="790"/>
      <c r="DQ277" s="790"/>
      <c r="DR277" s="790"/>
      <c r="DS277" s="790"/>
      <c r="DT277" s="796"/>
      <c r="DU277" s="245"/>
      <c r="DV277" s="799"/>
      <c r="DW277" s="802"/>
      <c r="DX277" s="799"/>
      <c r="DY277" s="805"/>
    </row>
    <row r="278" spans="2:129" ht="48.75" customHeight="1">
      <c r="B278" s="921"/>
      <c r="C278" s="924"/>
      <c r="D278" s="927"/>
      <c r="E278" s="1800"/>
      <c r="F278" s="931"/>
      <c r="G278" s="1800"/>
      <c r="H278" s="1800"/>
      <c r="I278" s="1800"/>
      <c r="J278" s="410"/>
      <c r="K278" s="909"/>
      <c r="L278" s="1801"/>
      <c r="M278" s="918"/>
      <c r="N278" s="1800"/>
      <c r="O278" s="1802"/>
      <c r="P278" s="228"/>
      <c r="Q278" s="1803"/>
      <c r="R278" s="1800"/>
      <c r="S278" s="1800"/>
      <c r="T278" s="1800"/>
      <c r="U278" s="1800"/>
      <c r="V278" s="1802"/>
      <c r="W278" s="228"/>
      <c r="X278" s="416"/>
      <c r="Y278" s="415"/>
      <c r="Z278" s="415"/>
      <c r="AA278" s="1013"/>
      <c r="AB278" s="1013"/>
      <c r="AC278" s="1013"/>
      <c r="AD278" s="1013"/>
      <c r="AE278" s="1013"/>
      <c r="AF278" s="1013"/>
      <c r="AG278" s="1013"/>
      <c r="AH278" s="1013"/>
      <c r="AI278" s="1013"/>
      <c r="AJ278" s="1013"/>
      <c r="AK278" s="323">
        <f t="shared" si="1304"/>
        <v>0</v>
      </c>
      <c r="AL278" s="437"/>
      <c r="AM278" s="438"/>
      <c r="AN278" s="812"/>
      <c r="AO278" s="812"/>
      <c r="AP278" s="811"/>
      <c r="AQ278" s="811"/>
      <c r="AR278" s="812"/>
      <c r="AS278" s="812"/>
      <c r="AT278" s="420"/>
      <c r="AU278" s="408"/>
      <c r="AV278" s="426"/>
      <c r="AW278" s="427"/>
      <c r="AX278" s="428"/>
      <c r="AY278" s="230"/>
      <c r="AZ278" s="1017"/>
      <c r="BA278" s="1020"/>
      <c r="BB278" s="1023"/>
      <c r="BC278" s="1020"/>
      <c r="BD278" s="1026"/>
      <c r="BE278" s="1029"/>
      <c r="BG278" s="490"/>
      <c r="BH278" s="312">
        <v>0.4</v>
      </c>
      <c r="BI278" s="239" t="str">
        <f t="shared" ref="BI278" si="1327">IF(ISERROR(IF(V275="R.INHERENTE
2","R. INHERENTE",(IF(BD275="R.RESIDUAL
2","R. RESIDUAL"," ")))),"",(IF(V275="R.INHERENTE
2","R. INHERENTE",(IF(BD275="R.RESIDUAL
2","R. RESIDUAL"," ")))))</f>
        <v xml:space="preserve"> </v>
      </c>
      <c r="BJ278" s="236" t="str">
        <f t="shared" ref="BJ278" si="1328">IF(ISERROR(IF(V275="R.INHERENTE
7","R. INHERENTE",(IF(BD275="R.RESIDUAL
7","R. RESIDUAL"," ")))),"",(IF(V275="R.INHERENTE
7","R. INHERENTE",(IF(BD275="R.RESIDUAL
7","R. RESIDUAL"," ")))))</f>
        <v xml:space="preserve"> </v>
      </c>
      <c r="BK278" s="236" t="str">
        <f t="shared" ref="BK278" si="1329">IF(ISERROR(IF(V275="R.INHERENTE
12","R. INHERENTE",(IF(BD275="R.RESIDUAL
12","R. RESIDUAL"," ")))),"",(IF(V275="R.INHERENTE
12","R. INHERENTE",(IF(BD275="R.RESIDUAL
12","R. RESIDUAL"," ")))))</f>
        <v xml:space="preserve"> </v>
      </c>
      <c r="BL278" s="237" t="str">
        <f t="shared" ref="BL278" si="1330">IF(ISERROR(IF(V275="R.INHERENTE
17","R. INHERENTE",(IF(BD275="R.RESIDUAL
17","R. RESIDUAL"," ")))),"",(IF(V275="R.INHERENTE
17","R. INHERENTE",(IF(BD275="R.RESIDUAL
17","R. RESIDUAL"," ")))))</f>
        <v xml:space="preserve"> </v>
      </c>
      <c r="BM278" s="238" t="str">
        <f t="shared" ref="BM278" si="1331">IF(ISERROR(IF(V275="R.INHERENTE
22","R. INHERENTE",(IF(BD275="R.RESIDUAL
22","R. RESIDUAL"," ")))),"",(IF(V275="R.INHERENTE
22","R. INHERENTE",(IF(BD275="R.RESIDUAL
22","R. RESIDUAL"," ")))))</f>
        <v xml:space="preserve"> </v>
      </c>
      <c r="BN278" s="234"/>
      <c r="BO278" s="846"/>
      <c r="BP278" s="855"/>
      <c r="BQ278" s="887"/>
      <c r="BR278" s="887"/>
      <c r="BS278" s="859"/>
      <c r="BT278" s="862"/>
      <c r="BU278" s="309"/>
      <c r="BV278" s="959"/>
      <c r="BW278" s="855"/>
      <c r="BX278" s="965"/>
      <c r="BY278" s="229"/>
      <c r="BZ278" s="816"/>
      <c r="CA278" s="819"/>
      <c r="CB278" s="822"/>
      <c r="CC278" s="819"/>
      <c r="CD278" s="793"/>
      <c r="CE278" s="793"/>
      <c r="CF278" s="793"/>
      <c r="CG278" s="793"/>
      <c r="CH278" s="793"/>
      <c r="CI278" s="793"/>
      <c r="CJ278" s="793"/>
      <c r="CK278" s="793"/>
      <c r="CL278" s="793"/>
      <c r="CM278" s="793"/>
      <c r="CN278" s="793"/>
      <c r="CO278" s="793"/>
      <c r="CP278" s="793"/>
      <c r="CQ278" s="793"/>
      <c r="CR278" s="793"/>
      <c r="CS278" s="793"/>
      <c r="CT278" s="796"/>
      <c r="CU278" s="248"/>
      <c r="CV278" s="816"/>
      <c r="CW278" s="819"/>
      <c r="CX278" s="822"/>
      <c r="CY278" s="819"/>
      <c r="CZ278" s="826"/>
      <c r="DA278" s="827"/>
      <c r="DB278" s="826"/>
      <c r="DC278" s="827"/>
      <c r="DD278" s="790"/>
      <c r="DE278" s="790"/>
      <c r="DF278" s="790"/>
      <c r="DG278" s="793"/>
      <c r="DH278" s="790"/>
      <c r="DI278" s="790"/>
      <c r="DJ278" s="790"/>
      <c r="DK278" s="793"/>
      <c r="DL278" s="790"/>
      <c r="DM278" s="790"/>
      <c r="DN278" s="790"/>
      <c r="DO278" s="793"/>
      <c r="DP278" s="790"/>
      <c r="DQ278" s="790"/>
      <c r="DR278" s="790"/>
      <c r="DS278" s="790"/>
      <c r="DT278" s="796"/>
      <c r="DU278" s="245"/>
      <c r="DV278" s="799"/>
      <c r="DW278" s="802"/>
      <c r="DX278" s="799"/>
      <c r="DY278" s="805"/>
    </row>
    <row r="279" spans="2:129" ht="48.75" customHeight="1">
      <c r="B279" s="922"/>
      <c r="C279" s="925"/>
      <c r="D279" s="928"/>
      <c r="E279" s="1805"/>
      <c r="F279" s="932"/>
      <c r="G279" s="1805"/>
      <c r="H279" s="1805"/>
      <c r="I279" s="1805"/>
      <c r="J279" s="411"/>
      <c r="K279" s="910"/>
      <c r="L279" s="1806"/>
      <c r="M279" s="919"/>
      <c r="N279" s="1805"/>
      <c r="O279" s="1807"/>
      <c r="P279" s="228"/>
      <c r="Q279" s="1808"/>
      <c r="R279" s="1805"/>
      <c r="S279" s="1805"/>
      <c r="T279" s="1805"/>
      <c r="U279" s="1805"/>
      <c r="V279" s="1807"/>
      <c r="W279" s="228"/>
      <c r="X279" s="417"/>
      <c r="Y279" s="418"/>
      <c r="Z279" s="418"/>
      <c r="AA279" s="1014"/>
      <c r="AB279" s="1014"/>
      <c r="AC279" s="1014"/>
      <c r="AD279" s="1014"/>
      <c r="AE279" s="1014"/>
      <c r="AF279" s="1014"/>
      <c r="AG279" s="1014"/>
      <c r="AH279" s="1014"/>
      <c r="AI279" s="1014"/>
      <c r="AJ279" s="1014"/>
      <c r="AK279" s="324">
        <f t="shared" si="1304"/>
        <v>0</v>
      </c>
      <c r="AL279" s="441"/>
      <c r="AM279" s="442"/>
      <c r="AN279" s="1031"/>
      <c r="AO279" s="1031"/>
      <c r="AP279" s="1032"/>
      <c r="AQ279" s="1032"/>
      <c r="AR279" s="1031"/>
      <c r="AS279" s="1031"/>
      <c r="AT279" s="421"/>
      <c r="AU279" s="422"/>
      <c r="AV279" s="429"/>
      <c r="AW279" s="430"/>
      <c r="AX279" s="431"/>
      <c r="AY279" s="230"/>
      <c r="AZ279" s="1018"/>
      <c r="BA279" s="1021"/>
      <c r="BB279" s="1024"/>
      <c r="BC279" s="1021"/>
      <c r="BD279" s="1027"/>
      <c r="BE279" s="1030"/>
      <c r="BG279" s="490"/>
      <c r="BH279" s="313">
        <v>0.2</v>
      </c>
      <c r="BI279" s="240" t="str">
        <f t="shared" ref="BI279" si="1332">IF(ISERROR(IF(V275="R.INHERENTE
1","R. INHERENTE",(IF(BD275="R.RESIDUAL
1","R. RESIDUAL"," ")))),"",(IF(V275="R.INHERENTE
1","R. INHERENTE",(IF(BD275="R.RESIDUAL
1","R. RESIDUAL"," ")))))</f>
        <v xml:space="preserve"> </v>
      </c>
      <c r="BJ279" s="241" t="str">
        <f t="shared" ref="BJ279" si="1333">IF(ISERROR(IF(V275="R.INHERENTE
6","R. INHERENTE",(IF(BD275="R.RESIDUAL
6","R. RESIDUAL"," ")))),"",(IF(V275="R.INHERENTE
6","R. INHERENTE",(IF(BD275="R.RESIDUAL
6","R. RESIDUAL"," ")))))</f>
        <v xml:space="preserve"> </v>
      </c>
      <c r="BK279" s="242" t="str">
        <f t="shared" ref="BK279" si="1334">IF(ISERROR(IF(V275="R.INHERENTE
11","R. INHERENTE",(IF(BD275="R.RESIDUAL
11","R. RESIDUAL"," ")))),"",(IF(V275="R.INHERENTE
11","R. INHERENTE",(IF(BD275="R.RESIDUAL
11","R. RESIDUAL"," ")))))</f>
        <v xml:space="preserve"> </v>
      </c>
      <c r="BL279" s="243" t="str">
        <f t="shared" ref="BL279" si="1335">IF(ISERROR(IF(V275="R.INHERENTE
16","R. INHERENTE",(IF(BD275="R.RESIDUAL
16","R. RESIDUAL"," ")))),"",(IF(V275="R.INHERENTE
16","R. INHERENTE",(IF(BD275="R.RESIDUAL
16","R. RESIDUAL"," ")))))</f>
        <v xml:space="preserve"> </v>
      </c>
      <c r="BM279" s="244" t="str">
        <f t="shared" ref="BM279" si="1336">IF(ISERROR(IF(V275="R.INHERENTE
21","R. INHERENTE",(IF(BD275="R.RESIDUAL
21","R. RESIDUAL"," ")))),"",(IF(V275="R.INHERENTE
21","R. INHERENTE",(IF(BD275="R.RESIDUAL
21","R. RESIDUAL"," ")))))</f>
        <v xml:space="preserve"> </v>
      </c>
      <c r="BN279" s="234"/>
      <c r="BO279" s="847"/>
      <c r="BP279" s="856"/>
      <c r="BQ279" s="888"/>
      <c r="BR279" s="888"/>
      <c r="BS279" s="860"/>
      <c r="BT279" s="863"/>
      <c r="BU279" s="309"/>
      <c r="BV279" s="960"/>
      <c r="BW279" s="856"/>
      <c r="BX279" s="966"/>
      <c r="BY279" s="229"/>
      <c r="BZ279" s="817"/>
      <c r="CA279" s="820"/>
      <c r="CB279" s="823"/>
      <c r="CC279" s="820"/>
      <c r="CD279" s="794"/>
      <c r="CE279" s="794"/>
      <c r="CF279" s="794"/>
      <c r="CG279" s="794"/>
      <c r="CH279" s="794"/>
      <c r="CI279" s="794"/>
      <c r="CJ279" s="794"/>
      <c r="CK279" s="794"/>
      <c r="CL279" s="794"/>
      <c r="CM279" s="794"/>
      <c r="CN279" s="794"/>
      <c r="CO279" s="794"/>
      <c r="CP279" s="794"/>
      <c r="CQ279" s="794"/>
      <c r="CR279" s="794"/>
      <c r="CS279" s="794"/>
      <c r="CT279" s="797"/>
      <c r="CU279" s="248"/>
      <c r="CV279" s="817"/>
      <c r="CW279" s="820"/>
      <c r="CX279" s="823"/>
      <c r="CY279" s="820"/>
      <c r="CZ279" s="828"/>
      <c r="DA279" s="829"/>
      <c r="DB279" s="828"/>
      <c r="DC279" s="829"/>
      <c r="DD279" s="791"/>
      <c r="DE279" s="791"/>
      <c r="DF279" s="791"/>
      <c r="DG279" s="794"/>
      <c r="DH279" s="791"/>
      <c r="DI279" s="791"/>
      <c r="DJ279" s="791"/>
      <c r="DK279" s="794"/>
      <c r="DL279" s="791"/>
      <c r="DM279" s="791"/>
      <c r="DN279" s="791"/>
      <c r="DO279" s="794"/>
      <c r="DP279" s="791"/>
      <c r="DQ279" s="791"/>
      <c r="DR279" s="791"/>
      <c r="DS279" s="791"/>
      <c r="DT279" s="797"/>
      <c r="DU279" s="245"/>
      <c r="DV279" s="800"/>
      <c r="DW279" s="803"/>
      <c r="DX279" s="800"/>
      <c r="DY279" s="806"/>
    </row>
    <row r="280" spans="2:129" ht="18" customHeight="1">
      <c r="C280" s="311">
        <v>4</v>
      </c>
      <c r="BI280" s="321">
        <v>0.2</v>
      </c>
      <c r="BJ280" s="322">
        <v>0.4</v>
      </c>
      <c r="BK280" s="322">
        <v>0.60000000000000009</v>
      </c>
      <c r="BL280" s="322">
        <v>0.8</v>
      </c>
      <c r="BM280" s="322">
        <v>1</v>
      </c>
    </row>
    <row r="281" spans="2:129" ht="48.75" customHeight="1">
      <c r="B281" s="920" t="s">
        <v>1071</v>
      </c>
      <c r="C281" s="923">
        <v>45</v>
      </c>
      <c r="D281" s="926" t="s">
        <v>1254</v>
      </c>
      <c r="E281" s="929" t="s">
        <v>1255</v>
      </c>
      <c r="F281" s="930" t="s">
        <v>587</v>
      </c>
      <c r="G281" s="907" t="s">
        <v>780</v>
      </c>
      <c r="H281" s="948" t="s">
        <v>589</v>
      </c>
      <c r="I281" s="949" t="s">
        <v>1321</v>
      </c>
      <c r="J281" s="409" t="s">
        <v>1322</v>
      </c>
      <c r="K281" s="908" t="s">
        <v>1323</v>
      </c>
      <c r="L281" s="950" t="str">
        <f>IF(H281="","",(CONCATENATE("Posibilidad de afectación ",H281," ",I281," ",J281," ",J282," ",J283," ",J284," ",J285)))</f>
        <v xml:space="preserve">Posibilidad de afectación económica y reputacional por demandas y sanciones en la asignación de citas para el servicio de terapia ocupacional, física y del lenguaje,  debido a fallas en los equipos, falta de recurso humano y equivocaciones en el agendamiento.    </v>
      </c>
      <c r="M281" s="917" t="s">
        <v>593</v>
      </c>
      <c r="N281" s="951" t="s">
        <v>594</v>
      </c>
      <c r="O281" s="864" t="s">
        <v>595</v>
      </c>
      <c r="P281" s="228"/>
      <c r="Q281" s="865" t="s">
        <v>630</v>
      </c>
      <c r="R281" s="866">
        <f>IF(ISERROR(VLOOKUP($Q281,Listas!$E$20:$F$24,2,FALSE)),"",(VLOOKUP($Q281,Listas!$E$20:$F$24,2,FALSE)))</f>
        <v>1</v>
      </c>
      <c r="S281" s="867" t="str">
        <f>IF(ISERROR(VLOOKUP($R281,Listas!$E$3:$F$7,2,FALSE)),"",(VLOOKUP($R281,Listas!$E$3:$F$7,2,FALSE)))</f>
        <v xml:space="preserve">MUY ALTA </v>
      </c>
      <c r="T281" s="868" t="s">
        <v>678</v>
      </c>
      <c r="U281" s="867">
        <f>IF(ISERROR(VLOOKUP($T281,Listas!$E$28:$F$35,2,FALSE)),"",(VLOOKUP($T281,Listas!$E$28:$F$35,2,FALSE)))</f>
        <v>0.4</v>
      </c>
      <c r="V281" s="869" t="str">
        <f t="shared" ref="V281" si="1337">IF(R281="","",(CONCATENATE("R.INHERENTE
",(IF(AND($R281=0.2,$U281=0.2),1,(IF(AND($R281=0.2,$U281=0.4),6,(IF(AND($R281=0.2,$U281=0.6),11,(IF(AND($R281=0.2,$U281=0.8),16,(IF(AND($R281=0.2,$U281=1),21,(IF(AND($R281=0.4,$U281=0.2),2,(IF(AND($R281=0.4,$U281=0.4),7,(IF(AND($R281=0.4,$U281=0.6),12,(IF(AND($R281=0.4,$U281=0.8),17,(IF(AND($R281=0.4,$U281=1),22,(IF(AND($R281=0.6,$U281=0.2),3,(IF(AND($R281=0.6,$U281=0.4),8,(IF(AND($R281=0.6,$U281=0.6),13,(IF(AND($R281=0.6,$U281=0.8),18,(IF(AND($R281=0.6,$U281=1),23,(IF(AND($R281=0.8,$U281=0.2),4,(IF(AND($R281=0.8,$U281=0.4),9,(IF(AND($R281=0.8,$U281=0.6),14,(IF(AND($R281=0.8,$U281=0.8),19,(IF(AND($R281=0.8,$U281=1),24,(IF(AND($R281=1,$U281=0.2),5,(IF(AND($R281=1,$U281=0.4),10,(IF(AND($R281=1,$U281=0.6),15,(IF(AND($R281=1,$U281=0.8),20,(IF(AND($R281=1,$U281=1),25,"")))))))))))))))))))))))))))))))))))))))))))))))))))))</f>
        <v>R.INHERENTE
10</v>
      </c>
      <c r="W281" s="228">
        <f>+VLOOKUP($V281,Listas!$D$112:$E$136,2,FALSE)</f>
        <v>10</v>
      </c>
      <c r="X281" s="432" t="s">
        <v>1324</v>
      </c>
      <c r="Y281" s="413" t="s">
        <v>599</v>
      </c>
      <c r="Z281" s="413"/>
      <c r="AA281" s="870"/>
      <c r="AB281" s="871"/>
      <c r="AC281" s="870">
        <v>15</v>
      </c>
      <c r="AD281" s="871"/>
      <c r="AE281" s="870"/>
      <c r="AF281" s="871"/>
      <c r="AG281" s="870"/>
      <c r="AH281" s="871"/>
      <c r="AI281" s="870">
        <v>15</v>
      </c>
      <c r="AJ281" s="871"/>
      <c r="AK281" s="340">
        <f t="shared" ref="AK281:AK285" si="1338">AA281+AC281+AE281+AG281+AI281</f>
        <v>30</v>
      </c>
      <c r="AL281" s="319">
        <v>0.56000000000000005</v>
      </c>
      <c r="AM281" s="320"/>
      <c r="AN281" s="906" t="s">
        <v>562</v>
      </c>
      <c r="AO281" s="906"/>
      <c r="AP281" s="907" t="s">
        <v>600</v>
      </c>
      <c r="AQ281" s="907"/>
      <c r="AR281" s="906" t="s">
        <v>562</v>
      </c>
      <c r="AS281" s="906"/>
      <c r="AT281" s="419" t="s">
        <v>1325</v>
      </c>
      <c r="AU281" s="407" t="s">
        <v>633</v>
      </c>
      <c r="AV281" s="423" t="s">
        <v>1326</v>
      </c>
      <c r="AW281" s="424" t="s">
        <v>1327</v>
      </c>
      <c r="AX281" s="425" t="s">
        <v>1327</v>
      </c>
      <c r="AY281" s="247">
        <f t="shared" ref="AY281" si="1339">+(IF(AND($AZ281&gt;0,$AZ281&lt;=0.2),0.2,(IF(AND($AZ281&gt;0.2,$AZ281&lt;=0.4),0.4,(IF(AND($AZ281&gt;0.4,$AZ281&lt;=0.6),0.6,(IF(AND($AZ281&gt;0.6,$AZ281&lt;=0.8),0.8,(IF($AZ281&gt;0.8,1,""))))))))))</f>
        <v>0.4</v>
      </c>
      <c r="AZ281" s="878">
        <f t="shared" ref="AZ281" si="1340">+MIN(AL281:AL285)</f>
        <v>0.23</v>
      </c>
      <c r="BA281" s="836" t="str">
        <f t="shared" ref="BA281" si="1341">+(IF($AY281=0.2,"MUY BAJA",(IF($AY281=0.4,"BAJA",(IF($AY281=0.6,"MEDIA",(IF($AY281=0.8,"ALTA",(IF($AY281=1,"MUY ALTA",""))))))))))</f>
        <v>BAJA</v>
      </c>
      <c r="BB281" s="833">
        <f t="shared" ref="BB281" si="1342">+MIN(AM281:AM285)</f>
        <v>0.6</v>
      </c>
      <c r="BC281" s="836" t="str">
        <f t="shared" ref="BC281" si="1343">+(IF($BF281=0.2,"MUY BAJA",(IF($BF281=0.4,"BAJA",(IF($BF281=0.6,"MEDIA",(IF($BF281=0.8,"ALTA",(IF($BF281=1,"MUY ALTA",""))))))))))</f>
        <v>MEDIA</v>
      </c>
      <c r="BD281" s="839" t="str">
        <f t="shared" ref="BD281" si="1344">IF($AY281="","",(CONCATENATE("R.RESIDUAL
",(IF(AND($AY281=0.2,$BF281=0.2),1,(IF(AND($AY281=0.2,$BF281=0.4),6,(IF(AND($AY281=0.2,$BF281=0.6),11,(IF(AND($AY281=0.2,$BF281=0.8),16,(IF(AND($AY281=0.2,$BF281=1),21,(IF(AND($AY281=0.4,$BF281=0.2),2,(IF(AND($AY281=0.4,$BF281=0.4),7,(IF(AND($AY281=0.4,$BF281=0.6),12,(IF(AND($AY281=0.4,$BF281=0.8),17,(IF(AND($AY281=0.4,$BF281=1),22,(IF(AND($AY281=0.6,$BF281=0.2),3,(IF(AND($AY281=0.6,$BF281=0.4),8,(IF(AND($AY281=0.6,$BF281=0.6),13,(IF(AND($AY281=0.6,$BF281=0.8),18,(IF(AND($AY281=0.6,$BF281=1),23,(IF(AND($AY281=0.8,$BF281=0.2),4,(IF(AND($AY281=0.8,$BF281=0.4),9,(IF(AND($AY281=0.8,$BF281=0.6),14,(IF(AND($AY281=0.8,$BF281=0.8),19,(IF(AND($AY281=0.8,$BF281=1),24,(IF(AND($AY281=1,$BF281=0.2),5,(IF(AND($AY281=1,$BF281=0.4),10,(IF(AND($AY281=1,$BF281=0.6),15,(IF(AND($AY281=1,$BF281=0.8),20,(IF(AND($AY281=1,$BF281=1),25,"")))))))))))))))))))))))))))))))))))))))))))))))))))))</f>
        <v>R.RESIDUAL
12</v>
      </c>
      <c r="BE281" s="842" t="s">
        <v>606</v>
      </c>
      <c r="BF281" s="247">
        <f t="shared" ref="BF281" si="1345">+(IF(AND($BB281&gt;0,$BB281&lt;=0.2),0.2,(IF(AND($BB281&gt;0.2,$BB281&lt;=0.4),0.4,(IF(AND($BB281&gt;0.4,$BB281&lt;=0.6),0.6,(IF(AND($BB281&gt;0.6,$BB281&lt;=0.8),0.8,(IF($BB281&gt;0.8,1,""))))))))))</f>
        <v>0.6</v>
      </c>
      <c r="BG281" s="230">
        <f>+VLOOKUP($BD281,Listas!$F$112:$G$136,2,FALSE)</f>
        <v>12</v>
      </c>
      <c r="BH281" s="312">
        <v>1</v>
      </c>
      <c r="BI281" s="231" t="str">
        <f t="shared" ref="BI281" si="1346">IF(ISERROR(IF(V281="R.INHERENTE
5","R. INHERENTE",(IF(BD281="R.RESIDUAL
5","R. RESIDUAL"," ")))),"",(IF(V281="R.INHERENTE
5","R. INHERENTE",(IF(BD281="R.RESIDUAL
5","R. RESIDUAL"," ")))))</f>
        <v xml:space="preserve"> </v>
      </c>
      <c r="BJ281" s="232" t="str">
        <f t="shared" ref="BJ281" si="1347">IF(ISERROR(IF(V281="R.INHERENTE
10","R. INHERENTE",(IF(BD281="R.RESIDUAL
10","R. RESIDUAL"," ")))),"",(IF(V281="R.INHERENTE
10","R. INHERENTE",(IF(BD281="R.RESIDUAL
10","R. RESIDUAL"," ")))))</f>
        <v>R. INHERENTE</v>
      </c>
      <c r="BK281" s="232" t="str">
        <f t="shared" ref="BK281" si="1348">IF(ISERROR(IF(V281="R.INHERENTE
15","R. INHERENTE",(IF(BD281="R.RESIDUAL
15","R. RESIDUAL"," ")))),"",(IF(V281="R.INHERENTE
15","R. INHERENTE",(IF(BD281="R.RESIDUAL
15","R. RESIDUAL"," ")))))</f>
        <v xml:space="preserve"> </v>
      </c>
      <c r="BL281" s="232" t="str">
        <f t="shared" ref="BL281" si="1349">IF(ISERROR(IF(V281="R.INHERENTE
20","R. INHERENTE",(IF(BD281="R.RESIDUAL
20","R. RESIDUAL"," ")))),"",(IF(V281="R.INHERENTE
20","R. INHERENTE",(IF(BD281="R.RESIDUAL
20","R. RESIDUAL"," ")))))</f>
        <v xml:space="preserve"> </v>
      </c>
      <c r="BM281" s="233" t="str">
        <f t="shared" ref="BM281" si="1350">IF(ISERROR(IF(V281="R.INHERENTE
25","R. INHERENTE",(IF(BD281="R.RESIDUAL
25","R. RESIDUAL"," ")))),"",(IF(V281="R.INHERENTE
25","R. INHERENTE",(IF(BD281="R.RESIDUAL
25","R. RESIDUAL"," ")))))</f>
        <v xml:space="preserve"> </v>
      </c>
      <c r="BN281" s="234"/>
      <c r="BO281" s="845" t="s">
        <v>1328</v>
      </c>
      <c r="BP281" s="854" t="s">
        <v>1329</v>
      </c>
      <c r="BQ281" s="886">
        <v>46023</v>
      </c>
      <c r="BR281" s="886">
        <v>46357</v>
      </c>
      <c r="BS281" s="858" t="s">
        <v>609</v>
      </c>
      <c r="BT281" s="861" t="s">
        <v>610</v>
      </c>
      <c r="BU281" s="309"/>
      <c r="BV281" s="958" t="s">
        <v>1330</v>
      </c>
      <c r="BW281" s="854" t="s">
        <v>1331</v>
      </c>
      <c r="BX281" s="964" t="s">
        <v>1329</v>
      </c>
      <c r="BY281" s="229"/>
      <c r="BZ281" s="815" t="s">
        <v>614</v>
      </c>
      <c r="CA281" s="818" t="s">
        <v>615</v>
      </c>
      <c r="CB281" s="821" t="s">
        <v>616</v>
      </c>
      <c r="CC281" s="818" t="s">
        <v>617</v>
      </c>
      <c r="CD281" s="792"/>
      <c r="CE281" s="792"/>
      <c r="CF281" s="792"/>
      <c r="CG281" s="792"/>
      <c r="CH281" s="792"/>
      <c r="CI281" s="792"/>
      <c r="CJ281" s="792"/>
      <c r="CK281" s="792"/>
      <c r="CL281" s="792"/>
      <c r="CM281" s="792"/>
      <c r="CN281" s="792"/>
      <c r="CO281" s="792"/>
      <c r="CP281" s="792"/>
      <c r="CQ281" s="792"/>
      <c r="CR281" s="792"/>
      <c r="CS281" s="792"/>
      <c r="CT281" s="795" t="s">
        <v>618</v>
      </c>
      <c r="CU281" s="248"/>
      <c r="CV281" s="815" t="s">
        <v>614</v>
      </c>
      <c r="CW281" s="818" t="s">
        <v>615</v>
      </c>
      <c r="CX281" s="821" t="s">
        <v>616</v>
      </c>
      <c r="CY281" s="818" t="s">
        <v>617</v>
      </c>
      <c r="CZ281" s="824"/>
      <c r="DA281" s="825"/>
      <c r="DB281" s="824"/>
      <c r="DC281" s="825"/>
      <c r="DD281" s="789"/>
      <c r="DE281" s="789"/>
      <c r="DF281" s="789"/>
      <c r="DG281" s="792"/>
      <c r="DH281" s="789"/>
      <c r="DI281" s="789"/>
      <c r="DJ281" s="789"/>
      <c r="DK281" s="792"/>
      <c r="DL281" s="789"/>
      <c r="DM281" s="789"/>
      <c r="DN281" s="789"/>
      <c r="DO281" s="792"/>
      <c r="DP281" s="789"/>
      <c r="DQ281" s="789"/>
      <c r="DR281" s="789"/>
      <c r="DS281" s="789"/>
      <c r="DT281" s="795" t="s">
        <v>619</v>
      </c>
      <c r="DU281" s="245"/>
      <c r="DV281" s="798"/>
      <c r="DW281" s="801"/>
      <c r="DX281" s="798"/>
      <c r="DY281" s="804"/>
    </row>
    <row r="282" spans="2:129" ht="48.75" customHeight="1">
      <c r="B282" s="921"/>
      <c r="C282" s="924"/>
      <c r="D282" s="927"/>
      <c r="E282" s="1800"/>
      <c r="F282" s="931"/>
      <c r="G282" s="1800"/>
      <c r="H282" s="1800"/>
      <c r="I282" s="1800"/>
      <c r="J282" s="410"/>
      <c r="K282" s="909"/>
      <c r="L282" s="1801"/>
      <c r="M282" s="918"/>
      <c r="N282" s="1800"/>
      <c r="O282" s="1802"/>
      <c r="P282" s="228"/>
      <c r="Q282" s="1803"/>
      <c r="R282" s="1800"/>
      <c r="S282" s="1800"/>
      <c r="T282" s="1800"/>
      <c r="U282" s="1800"/>
      <c r="V282" s="1802"/>
      <c r="W282" s="228"/>
      <c r="X282" s="414" t="s">
        <v>1332</v>
      </c>
      <c r="Y282" s="413" t="s">
        <v>599</v>
      </c>
      <c r="Z282" s="413"/>
      <c r="AA282" s="870"/>
      <c r="AB282" s="871"/>
      <c r="AC282" s="870">
        <v>15</v>
      </c>
      <c r="AD282" s="871"/>
      <c r="AE282" s="870"/>
      <c r="AF282" s="871"/>
      <c r="AG282" s="870"/>
      <c r="AH282" s="871"/>
      <c r="AI282" s="870">
        <v>15</v>
      </c>
      <c r="AJ282" s="871"/>
      <c r="AK282" s="323">
        <f t="shared" si="1338"/>
        <v>30</v>
      </c>
      <c r="AL282" s="315">
        <v>0.39200000000000002</v>
      </c>
      <c r="AM282" s="316"/>
      <c r="AN282" s="809"/>
      <c r="AO282" s="810"/>
      <c r="AP282" s="813"/>
      <c r="AQ282" s="814"/>
      <c r="AR282" s="809"/>
      <c r="AS282" s="810"/>
      <c r="AT282" s="420" t="s">
        <v>1333</v>
      </c>
      <c r="AU282" s="408" t="s">
        <v>633</v>
      </c>
      <c r="AV282" s="426" t="s">
        <v>1334</v>
      </c>
      <c r="AW282" s="424" t="s">
        <v>1327</v>
      </c>
      <c r="AX282" s="425" t="s">
        <v>1327</v>
      </c>
      <c r="AY282" s="230"/>
      <c r="AZ282" s="879"/>
      <c r="BA282" s="837"/>
      <c r="BB282" s="834"/>
      <c r="BC282" s="837"/>
      <c r="BD282" s="840"/>
      <c r="BE282" s="843"/>
      <c r="BG282" s="490"/>
      <c r="BH282" s="312">
        <v>0.8</v>
      </c>
      <c r="BI282" s="235" t="str">
        <f t="shared" ref="BI282" si="1351">IF(ISERROR(IF(V281="R.INHERENTE
4","R. INHERENTE",(IF(BD281="R.RESIDUAL
4","R. RESIDUAL"," ")))),"",(IF(V281="R.INHERENTE
4","R. INHERENTE",(IF(BD281="R.RESIDUAL
4","R. RESIDUAL"," ")))))</f>
        <v xml:space="preserve"> </v>
      </c>
      <c r="BJ282" s="236" t="str">
        <f t="shared" ref="BJ282" si="1352">IF(ISERROR(IF(V281="R.INHERENTE
9","R. INHERENTE",(IF(BD281="R.RESIDUAL
9","R. RESIDUAL"," ")))),"",(IF(V281="R.INHERENTE
9","R. INHERENTE",(IF(BD281="R.RESIDUAL
9","R. RESIDUAL"," ")))))</f>
        <v xml:space="preserve"> </v>
      </c>
      <c r="BK282" s="237" t="str">
        <f t="shared" ref="BK282" si="1353">IF(ISERROR(IF(V281="R.INHERENTE
14","R. INHERENTE",(IF(BD281="R.RESIDUAL
14","R. RESIDUAL"," ")))),"",(IF(V281="R.INHERENTE
14","R. INHERENTE",(IF(BD281="R.RESIDUAL
14","R. RESIDUAL"," ")))))</f>
        <v xml:space="preserve"> </v>
      </c>
      <c r="BL282" s="237" t="str">
        <f t="shared" ref="BL282" si="1354">IF(ISERROR(IF(V281="R.INHERENTE
19","R. INHERENTE",(IF(BD281="R.RESIDUAL
19","R. RESIDUAL"," ")))),"",(IF(V281="R.INHERENTE
19","R. INHERENTE",(IF(BD281="R.RESIDUAL
19","R. RESIDUAL"," ")))))</f>
        <v xml:space="preserve"> </v>
      </c>
      <c r="BM282" s="238" t="str">
        <f t="shared" ref="BM282" si="1355">IF(ISERROR(IF(V281="R.INHERENTE
24","R. INHERENTE",(IF(BD281="R.RESIDUAL
24","R. RESIDUAL"," ")))),"",(IF(V281="R.INHERENTE
24","R. INHERENTE",(IF(BD281="R.RESIDUAL
24","R. RESIDUAL"," ")))))</f>
        <v xml:space="preserve"> </v>
      </c>
      <c r="BN282" s="234"/>
      <c r="BO282" s="846"/>
      <c r="BP282" s="855"/>
      <c r="BQ282" s="887"/>
      <c r="BR282" s="887"/>
      <c r="BS282" s="859"/>
      <c r="BT282" s="862"/>
      <c r="BU282" s="309"/>
      <c r="BV282" s="959"/>
      <c r="BW282" s="855"/>
      <c r="BX282" s="965"/>
      <c r="BY282" s="229"/>
      <c r="BZ282" s="816"/>
      <c r="CA282" s="819"/>
      <c r="CB282" s="822"/>
      <c r="CC282" s="819"/>
      <c r="CD282" s="793"/>
      <c r="CE282" s="793"/>
      <c r="CF282" s="793"/>
      <c r="CG282" s="793"/>
      <c r="CH282" s="793"/>
      <c r="CI282" s="793"/>
      <c r="CJ282" s="793"/>
      <c r="CK282" s="793"/>
      <c r="CL282" s="793"/>
      <c r="CM282" s="793"/>
      <c r="CN282" s="793"/>
      <c r="CO282" s="793"/>
      <c r="CP282" s="793"/>
      <c r="CQ282" s="793"/>
      <c r="CR282" s="793"/>
      <c r="CS282" s="793"/>
      <c r="CT282" s="796"/>
      <c r="CU282" s="248"/>
      <c r="CV282" s="816"/>
      <c r="CW282" s="819"/>
      <c r="CX282" s="822"/>
      <c r="CY282" s="819"/>
      <c r="CZ282" s="826"/>
      <c r="DA282" s="827"/>
      <c r="DB282" s="826"/>
      <c r="DC282" s="827"/>
      <c r="DD282" s="790"/>
      <c r="DE282" s="790"/>
      <c r="DF282" s="790"/>
      <c r="DG282" s="793"/>
      <c r="DH282" s="790"/>
      <c r="DI282" s="790"/>
      <c r="DJ282" s="790"/>
      <c r="DK282" s="793"/>
      <c r="DL282" s="790"/>
      <c r="DM282" s="790"/>
      <c r="DN282" s="790"/>
      <c r="DO282" s="793"/>
      <c r="DP282" s="790"/>
      <c r="DQ282" s="790"/>
      <c r="DR282" s="790"/>
      <c r="DS282" s="790"/>
      <c r="DT282" s="796"/>
      <c r="DU282" s="245"/>
      <c r="DV282" s="799"/>
      <c r="DW282" s="802"/>
      <c r="DX282" s="799"/>
      <c r="DY282" s="805"/>
    </row>
    <row r="283" spans="2:129" ht="48.75" customHeight="1">
      <c r="B283" s="921"/>
      <c r="C283" s="924"/>
      <c r="D283" s="927"/>
      <c r="E283" s="1800"/>
      <c r="F283" s="931"/>
      <c r="G283" s="1800"/>
      <c r="H283" s="1800"/>
      <c r="I283" s="1800"/>
      <c r="J283" s="410"/>
      <c r="K283" s="909"/>
      <c r="L283" s="1801"/>
      <c r="M283" s="918"/>
      <c r="N283" s="1800"/>
      <c r="O283" s="1802"/>
      <c r="P283" s="228"/>
      <c r="Q283" s="1803"/>
      <c r="R283" s="1800"/>
      <c r="S283" s="1800"/>
      <c r="T283" s="1800"/>
      <c r="U283" s="1800"/>
      <c r="V283" s="1802"/>
      <c r="W283" s="228"/>
      <c r="X283" s="414" t="s">
        <v>1335</v>
      </c>
      <c r="Y283" s="413" t="s">
        <v>599</v>
      </c>
      <c r="Z283" s="413"/>
      <c r="AA283" s="870"/>
      <c r="AB283" s="871"/>
      <c r="AC283" s="870">
        <v>15</v>
      </c>
      <c r="AD283" s="871"/>
      <c r="AE283" s="870"/>
      <c r="AF283" s="871"/>
      <c r="AG283" s="870"/>
      <c r="AH283" s="871"/>
      <c r="AI283" s="870">
        <v>15</v>
      </c>
      <c r="AJ283" s="871"/>
      <c r="AK283" s="323">
        <f t="shared" si="1338"/>
        <v>30</v>
      </c>
      <c r="AL283" s="315">
        <v>0.23</v>
      </c>
      <c r="AM283" s="316">
        <v>0.6</v>
      </c>
      <c r="AN283" s="809"/>
      <c r="AO283" s="810"/>
      <c r="AP283" s="813"/>
      <c r="AQ283" s="814"/>
      <c r="AR283" s="809"/>
      <c r="AS283" s="810"/>
      <c r="AT283" s="420" t="s">
        <v>1336</v>
      </c>
      <c r="AU283" s="408" t="s">
        <v>633</v>
      </c>
      <c r="AV283" s="426" t="s">
        <v>1337</v>
      </c>
      <c r="AW283" s="424" t="s">
        <v>1327</v>
      </c>
      <c r="AX283" s="425" t="s">
        <v>1327</v>
      </c>
      <c r="AY283" s="230"/>
      <c r="AZ283" s="879"/>
      <c r="BA283" s="837"/>
      <c r="BB283" s="834"/>
      <c r="BC283" s="837"/>
      <c r="BD283" s="840"/>
      <c r="BE283" s="843"/>
      <c r="BG283" s="490"/>
      <c r="BH283" s="312">
        <v>0.60000000000000009</v>
      </c>
      <c r="BI283" s="235" t="str">
        <f t="shared" ref="BI283" si="1356">IF(ISERROR(IF(V281="R.INHERENTE
3","R. INHERENTE",(IF(BD281="R.RESIDUAL
3","R. RESIDUAL"," ")))),"",(IF(V281="R.INHERENTE
3","R. INHERENTE",(IF(BD281="R.RESIDUAL
3","R. RESIDUAL"," ")))))</f>
        <v xml:space="preserve"> </v>
      </c>
      <c r="BJ283" s="236" t="str">
        <f t="shared" ref="BJ283" si="1357">IF(ISERROR(IF(V281="R.INHERENTE
8","R. INHERENTE",(IF(BD281="R.RESIDUAL
8","R. RESIDUAL"," ")))),"",(IF(V281="R.INHERENTE
8","R. INHERENTE",(IF(BD281="R.RESIDUAL
8","R. RESIDUAL"," ")))))</f>
        <v xml:space="preserve"> </v>
      </c>
      <c r="BK283" s="236" t="str">
        <f t="shared" ref="BK283" si="1358">IF(ISERROR(IF(V281="R.INHERENTE
13","R. INHERENTE",(IF(BD281="R.RESIDUAL
13","R. RESIDUAL"," ")))),"",(IF(V281="R.INHERENTE
13","R. INHERENTE",(IF(BD281="R.RESIDUAL
13","R. RESIDUAL"," ")))))</f>
        <v xml:space="preserve"> </v>
      </c>
      <c r="BL283" s="237" t="str">
        <f t="shared" ref="BL283" si="1359">IF(ISERROR(IF(V281="R.INHERENTE
18","R. INHERENTE",(IF(BD281="R.RESIDUAL
18","R. RESIDUAL"," ")))),"",(IF(V281="R.INHERENTE
18","R. INHERENTE",(IF(BD281="R.RESIDUAL
18","R. RESIDUAL"," ")))))</f>
        <v xml:space="preserve"> </v>
      </c>
      <c r="BM283" s="238" t="str">
        <f t="shared" ref="BM283" si="1360">IF(ISERROR(IF(V281="R.INHERENTE
23","R. INHERENTE",(IF(BD281="R.RESIDUAL
23","R. RESIDUAL"," ")))),"",(IF(V281="R.INHERENTE
23","R. INHERENTE",(IF(BD281="R.RESIDUAL
23","R. RESIDUAL"," ")))))</f>
        <v xml:space="preserve"> </v>
      </c>
      <c r="BN283" s="234"/>
      <c r="BO283" s="846"/>
      <c r="BP283" s="855"/>
      <c r="BQ283" s="887"/>
      <c r="BR283" s="887"/>
      <c r="BS283" s="859"/>
      <c r="BT283" s="862"/>
      <c r="BU283" s="309"/>
      <c r="BV283" s="959"/>
      <c r="BW283" s="855"/>
      <c r="BX283" s="965"/>
      <c r="BY283" s="229"/>
      <c r="BZ283" s="816"/>
      <c r="CA283" s="819"/>
      <c r="CB283" s="822"/>
      <c r="CC283" s="819"/>
      <c r="CD283" s="793"/>
      <c r="CE283" s="793"/>
      <c r="CF283" s="793"/>
      <c r="CG283" s="793"/>
      <c r="CH283" s="793"/>
      <c r="CI283" s="793"/>
      <c r="CJ283" s="793"/>
      <c r="CK283" s="793"/>
      <c r="CL283" s="793"/>
      <c r="CM283" s="793"/>
      <c r="CN283" s="793"/>
      <c r="CO283" s="793"/>
      <c r="CP283" s="793"/>
      <c r="CQ283" s="793"/>
      <c r="CR283" s="793"/>
      <c r="CS283" s="793"/>
      <c r="CT283" s="796"/>
      <c r="CU283" s="248"/>
      <c r="CV283" s="816"/>
      <c r="CW283" s="819"/>
      <c r="CX283" s="822"/>
      <c r="CY283" s="819"/>
      <c r="CZ283" s="826"/>
      <c r="DA283" s="827"/>
      <c r="DB283" s="826"/>
      <c r="DC283" s="827"/>
      <c r="DD283" s="790"/>
      <c r="DE283" s="790"/>
      <c r="DF283" s="790"/>
      <c r="DG283" s="793"/>
      <c r="DH283" s="790"/>
      <c r="DI283" s="790"/>
      <c r="DJ283" s="790"/>
      <c r="DK283" s="793"/>
      <c r="DL283" s="790"/>
      <c r="DM283" s="790"/>
      <c r="DN283" s="790"/>
      <c r="DO283" s="793"/>
      <c r="DP283" s="790"/>
      <c r="DQ283" s="790"/>
      <c r="DR283" s="790"/>
      <c r="DS283" s="790"/>
      <c r="DT283" s="796"/>
      <c r="DU283" s="245"/>
      <c r="DV283" s="799"/>
      <c r="DW283" s="802"/>
      <c r="DX283" s="799"/>
      <c r="DY283" s="805"/>
    </row>
    <row r="284" spans="2:129" ht="48.75" customHeight="1">
      <c r="B284" s="921"/>
      <c r="C284" s="924"/>
      <c r="D284" s="927"/>
      <c r="E284" s="1800"/>
      <c r="F284" s="931"/>
      <c r="G284" s="1800"/>
      <c r="H284" s="1800"/>
      <c r="I284" s="1800"/>
      <c r="J284" s="410"/>
      <c r="K284" s="909"/>
      <c r="L284" s="1801"/>
      <c r="M284" s="918"/>
      <c r="N284" s="1800"/>
      <c r="O284" s="1802"/>
      <c r="P284" s="228"/>
      <c r="Q284" s="1803"/>
      <c r="R284" s="1800"/>
      <c r="S284" s="1800"/>
      <c r="T284" s="1800"/>
      <c r="U284" s="1800"/>
      <c r="V284" s="1802"/>
      <c r="W284" s="228"/>
      <c r="X284" s="416"/>
      <c r="Y284" s="415"/>
      <c r="Z284" s="415"/>
      <c r="AA284" s="807"/>
      <c r="AB284" s="808"/>
      <c r="AC284" s="807"/>
      <c r="AD284" s="808"/>
      <c r="AE284" s="807"/>
      <c r="AF284" s="808"/>
      <c r="AG284" s="807"/>
      <c r="AH284" s="808"/>
      <c r="AI284" s="807"/>
      <c r="AJ284" s="808"/>
      <c r="AK284" s="323">
        <f t="shared" si="1338"/>
        <v>0</v>
      </c>
      <c r="AL284" s="315"/>
      <c r="AM284" s="316"/>
      <c r="AN284" s="809"/>
      <c r="AO284" s="810"/>
      <c r="AP284" s="813"/>
      <c r="AQ284" s="814"/>
      <c r="AR284" s="809"/>
      <c r="AS284" s="810"/>
      <c r="AT284" s="420"/>
      <c r="AU284" s="408"/>
      <c r="AV284" s="426"/>
      <c r="AW284" s="427"/>
      <c r="AX284" s="428"/>
      <c r="AY284" s="230"/>
      <c r="AZ284" s="879"/>
      <c r="BA284" s="837"/>
      <c r="BB284" s="834"/>
      <c r="BC284" s="837"/>
      <c r="BD284" s="840"/>
      <c r="BE284" s="843"/>
      <c r="BG284" s="490"/>
      <c r="BH284" s="312">
        <v>0.4</v>
      </c>
      <c r="BI284" s="239" t="str">
        <f t="shared" ref="BI284" si="1361">IF(ISERROR(IF(V281="R.INHERENTE
2","R. INHERENTE",(IF(BD281="R.RESIDUAL
2","R. RESIDUAL"," ")))),"",(IF(V281="R.INHERENTE
2","R. INHERENTE",(IF(BD281="R.RESIDUAL
2","R. RESIDUAL"," ")))))</f>
        <v xml:space="preserve"> </v>
      </c>
      <c r="BJ284" s="236" t="str">
        <f t="shared" ref="BJ284" si="1362">IF(ISERROR(IF(V281="R.INHERENTE
7","R. INHERENTE",(IF(BD281="R.RESIDUAL
7","R. RESIDUAL"," ")))),"",(IF(V281="R.INHERENTE
7","R. INHERENTE",(IF(BD281="R.RESIDUAL
7","R. RESIDUAL"," ")))))</f>
        <v xml:space="preserve"> </v>
      </c>
      <c r="BK284" s="236" t="str">
        <f t="shared" ref="BK284" si="1363">IF(ISERROR(IF(V281="R.INHERENTE
12","R. INHERENTE",(IF(BD281="R.RESIDUAL
12","R. RESIDUAL"," ")))),"",(IF(V281="R.INHERENTE
12","R. INHERENTE",(IF(BD281="R.RESIDUAL
12","R. RESIDUAL"," ")))))</f>
        <v>R. RESIDUAL</v>
      </c>
      <c r="BL284" s="237" t="str">
        <f t="shared" ref="BL284" si="1364">IF(ISERROR(IF(V281="R.INHERENTE
17","R. INHERENTE",(IF(BD281="R.RESIDUAL
17","R. RESIDUAL"," ")))),"",(IF(V281="R.INHERENTE
17","R. INHERENTE",(IF(BD281="R.RESIDUAL
17","R. RESIDUAL"," ")))))</f>
        <v xml:space="preserve"> </v>
      </c>
      <c r="BM284" s="238" t="str">
        <f t="shared" ref="BM284" si="1365">IF(ISERROR(IF(V281="R.INHERENTE
22","R. INHERENTE",(IF(BD281="R.RESIDUAL
22","R. RESIDUAL"," ")))),"",(IF(V281="R.INHERENTE
22","R. INHERENTE",(IF(BD281="R.RESIDUAL
22","R. RESIDUAL"," ")))))</f>
        <v xml:space="preserve"> </v>
      </c>
      <c r="BN284" s="234"/>
      <c r="BO284" s="846"/>
      <c r="BP284" s="855"/>
      <c r="BQ284" s="887"/>
      <c r="BR284" s="887"/>
      <c r="BS284" s="859"/>
      <c r="BT284" s="862"/>
      <c r="BU284" s="309"/>
      <c r="BV284" s="959"/>
      <c r="BW284" s="855"/>
      <c r="BX284" s="965"/>
      <c r="BY284" s="229"/>
      <c r="BZ284" s="816"/>
      <c r="CA284" s="819"/>
      <c r="CB284" s="822"/>
      <c r="CC284" s="819"/>
      <c r="CD284" s="793"/>
      <c r="CE284" s="793"/>
      <c r="CF284" s="793"/>
      <c r="CG284" s="793"/>
      <c r="CH284" s="793"/>
      <c r="CI284" s="793"/>
      <c r="CJ284" s="793"/>
      <c r="CK284" s="793"/>
      <c r="CL284" s="793"/>
      <c r="CM284" s="793"/>
      <c r="CN284" s="793"/>
      <c r="CO284" s="793"/>
      <c r="CP284" s="793"/>
      <c r="CQ284" s="793"/>
      <c r="CR284" s="793"/>
      <c r="CS284" s="793"/>
      <c r="CT284" s="796"/>
      <c r="CU284" s="248"/>
      <c r="CV284" s="816"/>
      <c r="CW284" s="819"/>
      <c r="CX284" s="822"/>
      <c r="CY284" s="819"/>
      <c r="CZ284" s="826"/>
      <c r="DA284" s="827"/>
      <c r="DB284" s="826"/>
      <c r="DC284" s="827"/>
      <c r="DD284" s="790"/>
      <c r="DE284" s="790"/>
      <c r="DF284" s="790"/>
      <c r="DG284" s="793"/>
      <c r="DH284" s="790"/>
      <c r="DI284" s="790"/>
      <c r="DJ284" s="790"/>
      <c r="DK284" s="793"/>
      <c r="DL284" s="790"/>
      <c r="DM284" s="790"/>
      <c r="DN284" s="790"/>
      <c r="DO284" s="793"/>
      <c r="DP284" s="790"/>
      <c r="DQ284" s="790"/>
      <c r="DR284" s="790"/>
      <c r="DS284" s="790"/>
      <c r="DT284" s="796"/>
      <c r="DU284" s="245"/>
      <c r="DV284" s="799"/>
      <c r="DW284" s="802"/>
      <c r="DX284" s="799"/>
      <c r="DY284" s="805"/>
    </row>
    <row r="285" spans="2:129" ht="48.75" customHeight="1">
      <c r="B285" s="922"/>
      <c r="C285" s="925"/>
      <c r="D285" s="928"/>
      <c r="E285" s="1805"/>
      <c r="F285" s="932"/>
      <c r="G285" s="1805"/>
      <c r="H285" s="1805"/>
      <c r="I285" s="1805"/>
      <c r="J285" s="411"/>
      <c r="K285" s="910"/>
      <c r="L285" s="1806"/>
      <c r="M285" s="919"/>
      <c r="N285" s="1805"/>
      <c r="O285" s="1807"/>
      <c r="P285" s="228"/>
      <c r="Q285" s="1808"/>
      <c r="R285" s="1805"/>
      <c r="S285" s="1805"/>
      <c r="T285" s="1805"/>
      <c r="U285" s="1805"/>
      <c r="V285" s="1807"/>
      <c r="W285" s="228"/>
      <c r="X285" s="417"/>
      <c r="Y285" s="418"/>
      <c r="Z285" s="418"/>
      <c r="AA285" s="848"/>
      <c r="AB285" s="849"/>
      <c r="AC285" s="848"/>
      <c r="AD285" s="849"/>
      <c r="AE285" s="848"/>
      <c r="AF285" s="849"/>
      <c r="AG285" s="848"/>
      <c r="AH285" s="849"/>
      <c r="AI285" s="848"/>
      <c r="AJ285" s="849"/>
      <c r="AK285" s="324">
        <f t="shared" si="1338"/>
        <v>0</v>
      </c>
      <c r="AL285" s="317"/>
      <c r="AM285" s="318"/>
      <c r="AN285" s="850"/>
      <c r="AO285" s="851"/>
      <c r="AP285" s="852"/>
      <c r="AQ285" s="853"/>
      <c r="AR285" s="850"/>
      <c r="AS285" s="851"/>
      <c r="AT285" s="421"/>
      <c r="AU285" s="422"/>
      <c r="AV285" s="429"/>
      <c r="AW285" s="430"/>
      <c r="AX285" s="431"/>
      <c r="AY285" s="230"/>
      <c r="AZ285" s="880"/>
      <c r="BA285" s="838"/>
      <c r="BB285" s="835"/>
      <c r="BC285" s="838"/>
      <c r="BD285" s="841"/>
      <c r="BE285" s="844"/>
      <c r="BG285" s="490"/>
      <c r="BH285" s="313">
        <v>0.2</v>
      </c>
      <c r="BI285" s="240" t="str">
        <f t="shared" ref="BI285" si="1366">IF(ISERROR(IF(V281="R.INHERENTE
1","R. INHERENTE",(IF(BD281="R.RESIDUAL
1","R. RESIDUAL"," ")))),"",(IF(V281="R.INHERENTE
1","R. INHERENTE",(IF(BD281="R.RESIDUAL
1","R. RESIDUAL"," ")))))</f>
        <v xml:space="preserve"> </v>
      </c>
      <c r="BJ285" s="241" t="str">
        <f t="shared" ref="BJ285" si="1367">IF(ISERROR(IF(V281="R.INHERENTE
6","R. INHERENTE",(IF(BD281="R.RESIDUAL
6","R. RESIDUAL"," ")))),"",(IF(V281="R.INHERENTE
6","R. INHERENTE",(IF(BD281="R.RESIDUAL
6","R. RESIDUAL"," ")))))</f>
        <v xml:space="preserve"> </v>
      </c>
      <c r="BK285" s="242" t="str">
        <f t="shared" ref="BK285" si="1368">IF(ISERROR(IF(V281="R.INHERENTE
11","R. INHERENTE",(IF(BD281="R.RESIDUAL
11","R. RESIDUAL"," ")))),"",(IF(V281="R.INHERENTE
11","R. INHERENTE",(IF(BD281="R.RESIDUAL
11","R. RESIDUAL"," ")))))</f>
        <v xml:space="preserve"> </v>
      </c>
      <c r="BL285" s="243" t="str">
        <f t="shared" ref="BL285" si="1369">IF(ISERROR(IF(V281="R.INHERENTE
16","R. INHERENTE",(IF(BD281="R.RESIDUAL
16","R. RESIDUAL"," ")))),"",(IF(V281="R.INHERENTE
16","R. INHERENTE",(IF(BD281="R.RESIDUAL
16","R. RESIDUAL"," ")))))</f>
        <v xml:space="preserve"> </v>
      </c>
      <c r="BM285" s="244" t="str">
        <f t="shared" ref="BM285" si="1370">IF(ISERROR(IF(V281="R.INHERENTE
21","R. INHERENTE",(IF(BD281="R.RESIDUAL
21","R. RESIDUAL"," ")))),"",(IF(V281="R.INHERENTE
21","R. INHERENTE",(IF(BD281="R.RESIDUAL
21","R. RESIDUAL"," ")))))</f>
        <v xml:space="preserve"> </v>
      </c>
      <c r="BN285" s="234"/>
      <c r="BO285" s="847"/>
      <c r="BP285" s="856"/>
      <c r="BQ285" s="888"/>
      <c r="BR285" s="888"/>
      <c r="BS285" s="860"/>
      <c r="BT285" s="863"/>
      <c r="BU285" s="309"/>
      <c r="BV285" s="960"/>
      <c r="BW285" s="856"/>
      <c r="BX285" s="966"/>
      <c r="BY285" s="229"/>
      <c r="BZ285" s="817"/>
      <c r="CA285" s="820"/>
      <c r="CB285" s="823"/>
      <c r="CC285" s="820"/>
      <c r="CD285" s="794"/>
      <c r="CE285" s="794"/>
      <c r="CF285" s="794"/>
      <c r="CG285" s="794"/>
      <c r="CH285" s="794"/>
      <c r="CI285" s="794"/>
      <c r="CJ285" s="794"/>
      <c r="CK285" s="794"/>
      <c r="CL285" s="794"/>
      <c r="CM285" s="794"/>
      <c r="CN285" s="794"/>
      <c r="CO285" s="794"/>
      <c r="CP285" s="794"/>
      <c r="CQ285" s="794"/>
      <c r="CR285" s="794"/>
      <c r="CS285" s="794"/>
      <c r="CT285" s="797"/>
      <c r="CU285" s="248"/>
      <c r="CV285" s="817"/>
      <c r="CW285" s="820"/>
      <c r="CX285" s="823"/>
      <c r="CY285" s="820"/>
      <c r="CZ285" s="828"/>
      <c r="DA285" s="829"/>
      <c r="DB285" s="828"/>
      <c r="DC285" s="829"/>
      <c r="DD285" s="791"/>
      <c r="DE285" s="791"/>
      <c r="DF285" s="791"/>
      <c r="DG285" s="794"/>
      <c r="DH285" s="791"/>
      <c r="DI285" s="791"/>
      <c r="DJ285" s="791"/>
      <c r="DK285" s="794"/>
      <c r="DL285" s="791"/>
      <c r="DM285" s="791"/>
      <c r="DN285" s="791"/>
      <c r="DO285" s="794"/>
      <c r="DP285" s="791"/>
      <c r="DQ285" s="791"/>
      <c r="DR285" s="791"/>
      <c r="DS285" s="791"/>
      <c r="DT285" s="797"/>
      <c r="DU285" s="245"/>
      <c r="DV285" s="800"/>
      <c r="DW285" s="803"/>
      <c r="DX285" s="800"/>
      <c r="DY285" s="806"/>
    </row>
    <row r="286" spans="2:129" ht="18" customHeight="1">
      <c r="BI286" s="321">
        <v>0.2</v>
      </c>
      <c r="BJ286" s="322">
        <v>0.4</v>
      </c>
      <c r="BK286" s="322">
        <v>0.60000000000000009</v>
      </c>
      <c r="BL286" s="322">
        <v>0.8</v>
      </c>
      <c r="BM286" s="322">
        <v>1</v>
      </c>
    </row>
    <row r="287" spans="2:129" ht="48.75" customHeight="1">
      <c r="B287" s="920" t="s">
        <v>1071</v>
      </c>
      <c r="C287" s="923">
        <v>46</v>
      </c>
      <c r="D287" s="926" t="s">
        <v>1338</v>
      </c>
      <c r="E287" s="929" t="s">
        <v>1339</v>
      </c>
      <c r="F287" s="930" t="s">
        <v>587</v>
      </c>
      <c r="G287" s="907" t="s">
        <v>1074</v>
      </c>
      <c r="H287" s="948" t="s">
        <v>589</v>
      </c>
      <c r="I287" s="949" t="s">
        <v>1340</v>
      </c>
      <c r="J287" s="409" t="s">
        <v>1341</v>
      </c>
      <c r="K287" s="908" t="s">
        <v>1342</v>
      </c>
      <c r="L287" s="950" t="str">
        <f>IF(H287="","",(CONCATENATE("Posibilidad de afectación ",H287," ",I287," ",J287," ",J288," ",J289," ",J290," ",J291)))</f>
        <v xml:space="preserve">Posibilidad de afectación económica y reputacional por la generación de glosas de las actividades del plan de intervenciones colectivas en sus 4 líneas transversales y cada uno de los 5 entornos, debido a la idoneidad  del talento humano en sus competencias,  calidad del dato registrado en el instrumento del lineamiento y asignación, seguimiento, cumplimiento y soportes de metas a cargo y registros posteriores a la fecha de entrega formal de los formatos públicos definidos.  </v>
      </c>
      <c r="M287" s="917" t="s">
        <v>593</v>
      </c>
      <c r="N287" s="951" t="s">
        <v>594</v>
      </c>
      <c r="O287" s="864" t="s">
        <v>595</v>
      </c>
      <c r="P287" s="228"/>
      <c r="Q287" s="865" t="s">
        <v>630</v>
      </c>
      <c r="R287" s="866">
        <f>IF(ISERROR(VLOOKUP($Q287,Listas!$E$20:$F$24,2,FALSE)),"",(VLOOKUP($Q287,Listas!$E$20:$F$24,2,FALSE)))</f>
        <v>1</v>
      </c>
      <c r="S287" s="867" t="str">
        <f>IF(ISERROR(VLOOKUP($R287,Listas!$E$3:$F$7,2,FALSE)),"",(VLOOKUP($R287,Listas!$E$3:$F$7,2,FALSE)))</f>
        <v xml:space="preserve">MUY ALTA </v>
      </c>
      <c r="T287" s="868" t="s">
        <v>699</v>
      </c>
      <c r="U287" s="867">
        <f>IF(ISERROR(VLOOKUP($T287,Listas!$E$28:$F$35,2,FALSE)),"",(VLOOKUP($T287,Listas!$E$28:$F$35,2,FALSE)))</f>
        <v>0.8</v>
      </c>
      <c r="V287" s="869" t="str">
        <f t="shared" ref="V287" si="1371">IF(R287="","",(CONCATENATE("R.INHERENTE
",(IF(AND($R287=0.2,$U287=0.2),1,(IF(AND($R287=0.2,$U287=0.4),6,(IF(AND($R287=0.2,$U287=0.6),11,(IF(AND($R287=0.2,$U287=0.8),16,(IF(AND($R287=0.2,$U287=1),21,(IF(AND($R287=0.4,$U287=0.2),2,(IF(AND($R287=0.4,$U287=0.4),7,(IF(AND($R287=0.4,$U287=0.6),12,(IF(AND($R287=0.4,$U287=0.8),17,(IF(AND($R287=0.4,$U287=1),22,(IF(AND($R287=0.6,$U287=0.2),3,(IF(AND($R287=0.6,$U287=0.4),8,(IF(AND($R287=0.6,$U287=0.6),13,(IF(AND($R287=0.6,$U287=0.8),18,(IF(AND($R287=0.6,$U287=1),23,(IF(AND($R287=0.8,$U287=0.2),4,(IF(AND($R287=0.8,$U287=0.4),9,(IF(AND($R287=0.8,$U287=0.6),14,(IF(AND($R287=0.8,$U287=0.8),19,(IF(AND($R287=0.8,$U287=1),24,(IF(AND($R287=1,$U287=0.2),5,(IF(AND($R287=1,$U287=0.4),10,(IF(AND($R287=1,$U287=0.6),15,(IF(AND($R287=1,$U287=0.8),20,(IF(AND($R287=1,$U287=1),25,"")))))))))))))))))))))))))))))))))))))))))))))))))))))</f>
        <v>R.INHERENTE
20</v>
      </c>
      <c r="W287" s="228">
        <f>+VLOOKUP($V287,Listas!$D$112:$E$136,2,FALSE)</f>
        <v>20</v>
      </c>
      <c r="X287" s="445" t="s">
        <v>1343</v>
      </c>
      <c r="Y287" s="413" t="s">
        <v>599</v>
      </c>
      <c r="Z287" s="413"/>
      <c r="AA287" s="870">
        <v>25</v>
      </c>
      <c r="AB287" s="871"/>
      <c r="AC287" s="870"/>
      <c r="AD287" s="871"/>
      <c r="AE287" s="870"/>
      <c r="AF287" s="871"/>
      <c r="AG287" s="870"/>
      <c r="AH287" s="871"/>
      <c r="AI287" s="870">
        <v>15</v>
      </c>
      <c r="AJ287" s="871"/>
      <c r="AK287" s="487">
        <f t="shared" ref="AK287:AK290" si="1372">(SUM(AA287:AJ287))/100</f>
        <v>0.4</v>
      </c>
      <c r="AL287" s="319">
        <f>((R287-(R287*AK287)))</f>
        <v>0.6</v>
      </c>
      <c r="AM287" s="320"/>
      <c r="AN287" s="906" t="s">
        <v>562</v>
      </c>
      <c r="AO287" s="906"/>
      <c r="AP287" s="907" t="s">
        <v>600</v>
      </c>
      <c r="AQ287" s="907"/>
      <c r="AR287" s="906" t="s">
        <v>562</v>
      </c>
      <c r="AS287" s="906"/>
      <c r="AT287" s="419" t="s">
        <v>1344</v>
      </c>
      <c r="AU287" s="407" t="s">
        <v>633</v>
      </c>
      <c r="AV287" s="423" t="s">
        <v>1345</v>
      </c>
      <c r="AW287" s="424" t="s">
        <v>1346</v>
      </c>
      <c r="AX287" s="425" t="s">
        <v>1347</v>
      </c>
      <c r="AY287" s="247">
        <f t="shared" ref="AY287" si="1373">+(IF(AND($AZ287&gt;0,$AZ287&lt;=0.2),0.2,(IF(AND($AZ287&gt;0.2,$AZ287&lt;=0.4),0.4,(IF(AND($AZ287&gt;0.4,$AZ287&lt;=0.6),0.6,(IF(AND($AZ287&gt;0.6,$AZ287&lt;=0.8),0.8,(IF($AZ287&gt;0.8,1,""))))))))))</f>
        <v>0.2</v>
      </c>
      <c r="AZ287" s="878">
        <f t="shared" ref="AZ287" si="1374">+MIN(AL287:AL291)</f>
        <v>0.1512</v>
      </c>
      <c r="BA287" s="836" t="str">
        <f t="shared" ref="BA287" si="1375">+(IF($AY287=0.2,"MUY BAJA",(IF($AY287=0.4,"BAJA",(IF($AY287=0.6,"MEDIA",(IF($AY287=0.8,"ALTA",(IF($AY287=1,"MUY ALTA",""))))))))))</f>
        <v>MUY BAJA</v>
      </c>
      <c r="BB287" s="833">
        <f t="shared" ref="BB287" si="1376">+MIN(AM287:AM291)</f>
        <v>0.8</v>
      </c>
      <c r="BC287" s="836" t="str">
        <f t="shared" ref="BC287" si="1377">+(IF($BF287=0.2,"MUY BAJA",(IF($BF287=0.4,"BAJA",(IF($BF287=0.6,"MEDIA",(IF($BF287=0.8,"ALTA",(IF($BF287=1,"MUY ALTA",""))))))))))</f>
        <v>ALTA</v>
      </c>
      <c r="BD287" s="839" t="str">
        <f t="shared" ref="BD287" si="1378">IF($AY287="","",(CONCATENATE("R.RESIDUAL
",(IF(AND($AY287=0.2,$BF287=0.2),1,(IF(AND($AY287=0.2,$BF287=0.4),6,(IF(AND($AY287=0.2,$BF287=0.6),11,(IF(AND($AY287=0.2,$BF287=0.8),16,(IF(AND($AY287=0.2,$BF287=1),21,(IF(AND($AY287=0.4,$BF287=0.2),2,(IF(AND($AY287=0.4,$BF287=0.4),7,(IF(AND($AY287=0.4,$BF287=0.6),12,(IF(AND($AY287=0.4,$BF287=0.8),17,(IF(AND($AY287=0.4,$BF287=1),22,(IF(AND($AY287=0.6,$BF287=0.2),3,(IF(AND($AY287=0.6,$BF287=0.4),8,(IF(AND($AY287=0.6,$BF287=0.6),13,(IF(AND($AY287=0.6,$BF287=0.8),18,(IF(AND($AY287=0.6,$BF287=1),23,(IF(AND($AY287=0.8,$BF287=0.2),4,(IF(AND($AY287=0.8,$BF287=0.4),9,(IF(AND($AY287=0.8,$BF287=0.6),14,(IF(AND($AY287=0.8,$BF287=0.8),19,(IF(AND($AY287=0.8,$BF287=1),24,(IF(AND($AY287=1,$BF287=0.2),5,(IF(AND($AY287=1,$BF287=0.4),10,(IF(AND($AY287=1,$BF287=0.6),15,(IF(AND($AY287=1,$BF287=0.8),20,(IF(AND($AY287=1,$BF287=1),25,"")))))))))))))))))))))))))))))))))))))))))))))))))))))</f>
        <v>R.RESIDUAL
16</v>
      </c>
      <c r="BE287" s="842" t="s">
        <v>606</v>
      </c>
      <c r="BF287" s="247">
        <f t="shared" ref="BF287" si="1379">+(IF(AND($BB287&gt;0,$BB287&lt;=0.2),0.2,(IF(AND($BB287&gt;0.2,$BB287&lt;=0.4),0.4,(IF(AND($BB287&gt;0.4,$BB287&lt;=0.6),0.6,(IF(AND($BB287&gt;0.6,$BB287&lt;=0.8),0.8,(IF($BB287&gt;0.8,1,""))))))))))</f>
        <v>0.8</v>
      </c>
      <c r="BG287" s="230">
        <f>+VLOOKUP($BD287,Listas!$F$112:$G$136,2,FALSE)</f>
        <v>16</v>
      </c>
      <c r="BH287" s="312">
        <v>1</v>
      </c>
      <c r="BI287" s="231" t="str">
        <f t="shared" ref="BI287" si="1380">IF(ISERROR(IF(V287="R.INHERENTE
5","R. INHERENTE",(IF(BD287="R.RESIDUAL
5","R. RESIDUAL"," ")))),"",(IF(V287="R.INHERENTE
5","R. INHERENTE",(IF(BD287="R.RESIDUAL
5","R. RESIDUAL"," ")))))</f>
        <v xml:space="preserve"> </v>
      </c>
      <c r="BJ287" s="232" t="str">
        <f t="shared" ref="BJ287" si="1381">IF(ISERROR(IF(V287="R.INHERENTE
10","R. INHERENTE",(IF(BD287="R.RESIDUAL
10","R. RESIDUAL"," ")))),"",(IF(V287="R.INHERENTE
10","R. INHERENTE",(IF(BD287="R.RESIDUAL
10","R. RESIDUAL"," ")))))</f>
        <v xml:space="preserve"> </v>
      </c>
      <c r="BK287" s="232" t="str">
        <f t="shared" ref="BK287" si="1382">IF(ISERROR(IF(V287="R.INHERENTE
15","R. INHERENTE",(IF(BD287="R.RESIDUAL
15","R. RESIDUAL"," ")))),"",(IF(V287="R.INHERENTE
15","R. INHERENTE",(IF(BD287="R.RESIDUAL
15","R. RESIDUAL"," ")))))</f>
        <v xml:space="preserve"> </v>
      </c>
      <c r="BL287" s="232" t="str">
        <f t="shared" ref="BL287" si="1383">IF(ISERROR(IF(V287="R.INHERENTE
20","R. INHERENTE",(IF(BD287="R.RESIDUAL
20","R. RESIDUAL"," ")))),"",(IF(V287="R.INHERENTE
20","R. INHERENTE",(IF(BD287="R.RESIDUAL
20","R. RESIDUAL"," ")))))</f>
        <v>R. INHERENTE</v>
      </c>
      <c r="BM287" s="233" t="str">
        <f t="shared" ref="BM287" si="1384">IF(ISERROR(IF(V287="R.INHERENTE
25","R. INHERENTE",(IF(BD287="R.RESIDUAL
25","R. RESIDUAL"," ")))),"",(IF(V287="R.INHERENTE
25","R. INHERENTE",(IF(BD287="R.RESIDUAL
25","R. RESIDUAL"," ")))))</f>
        <v xml:space="preserve"> </v>
      </c>
      <c r="BN287" s="234"/>
      <c r="BO287" s="845" t="s">
        <v>1348</v>
      </c>
      <c r="BP287" s="854" t="s">
        <v>1349</v>
      </c>
      <c r="BQ287" s="886">
        <v>46023</v>
      </c>
      <c r="BR287" s="886">
        <v>46357</v>
      </c>
      <c r="BS287" s="858" t="s">
        <v>633</v>
      </c>
      <c r="BT287" s="861" t="s">
        <v>610</v>
      </c>
      <c r="BU287" s="309"/>
      <c r="BV287" s="1004" t="s">
        <v>1350</v>
      </c>
      <c r="BW287" s="1007" t="s">
        <v>1349</v>
      </c>
      <c r="BX287" s="1010" t="s">
        <v>1351</v>
      </c>
      <c r="BY287" s="229"/>
      <c r="BZ287" s="815" t="s">
        <v>614</v>
      </c>
      <c r="CA287" s="818" t="s">
        <v>615</v>
      </c>
      <c r="CB287" s="821" t="s">
        <v>616</v>
      </c>
      <c r="CC287" s="818" t="s">
        <v>617</v>
      </c>
      <c r="CD287" s="792"/>
      <c r="CE287" s="792"/>
      <c r="CF287" s="792"/>
      <c r="CG287" s="792"/>
      <c r="CH287" s="792"/>
      <c r="CI287" s="792"/>
      <c r="CJ287" s="792"/>
      <c r="CK287" s="792"/>
      <c r="CL287" s="792"/>
      <c r="CM287" s="792"/>
      <c r="CN287" s="792"/>
      <c r="CO287" s="792"/>
      <c r="CP287" s="792"/>
      <c r="CQ287" s="792"/>
      <c r="CR287" s="792"/>
      <c r="CS287" s="792"/>
      <c r="CT287" s="795" t="s">
        <v>618</v>
      </c>
      <c r="CU287" s="248"/>
      <c r="CV287" s="815" t="s">
        <v>614</v>
      </c>
      <c r="CW287" s="818" t="s">
        <v>615</v>
      </c>
      <c r="CX287" s="821" t="s">
        <v>616</v>
      </c>
      <c r="CY287" s="818" t="s">
        <v>617</v>
      </c>
      <c r="CZ287" s="824"/>
      <c r="DA287" s="825"/>
      <c r="DB287" s="824"/>
      <c r="DC287" s="825"/>
      <c r="DD287" s="789"/>
      <c r="DE287" s="789"/>
      <c r="DF287" s="789"/>
      <c r="DG287" s="792"/>
      <c r="DH287" s="789"/>
      <c r="DI287" s="789"/>
      <c r="DJ287" s="789"/>
      <c r="DK287" s="792"/>
      <c r="DL287" s="792"/>
      <c r="DM287" s="792"/>
      <c r="DN287" s="789"/>
      <c r="DO287" s="792"/>
      <c r="DP287" s="789"/>
      <c r="DQ287" s="789"/>
      <c r="DR287" s="789"/>
      <c r="DS287" s="789"/>
      <c r="DT287" s="795" t="s">
        <v>619</v>
      </c>
      <c r="DU287" s="245"/>
      <c r="DV287" s="798"/>
      <c r="DW287" s="801"/>
      <c r="DX287" s="798"/>
      <c r="DY287" s="804"/>
    </row>
    <row r="288" spans="2:129" ht="48.75" customHeight="1">
      <c r="B288" s="921"/>
      <c r="C288" s="924"/>
      <c r="D288" s="927"/>
      <c r="E288" s="1800"/>
      <c r="F288" s="931"/>
      <c r="G288" s="1800"/>
      <c r="H288" s="1800"/>
      <c r="I288" s="1800"/>
      <c r="J288" s="410" t="s">
        <v>1352</v>
      </c>
      <c r="K288" s="909"/>
      <c r="L288" s="1801"/>
      <c r="M288" s="918"/>
      <c r="N288" s="1800"/>
      <c r="O288" s="1802"/>
      <c r="P288" s="228"/>
      <c r="Q288" s="1803"/>
      <c r="R288" s="1800"/>
      <c r="S288" s="1800"/>
      <c r="T288" s="1800"/>
      <c r="U288" s="1800"/>
      <c r="V288" s="1802"/>
      <c r="W288" s="228"/>
      <c r="X288" s="446" t="s">
        <v>1353</v>
      </c>
      <c r="Y288" s="415" t="s">
        <v>599</v>
      </c>
      <c r="Z288" s="415"/>
      <c r="AA288" s="807"/>
      <c r="AB288" s="808"/>
      <c r="AC288" s="807">
        <v>15</v>
      </c>
      <c r="AD288" s="808"/>
      <c r="AE288" s="807"/>
      <c r="AF288" s="808"/>
      <c r="AG288" s="807"/>
      <c r="AH288" s="808"/>
      <c r="AI288" s="807">
        <v>15</v>
      </c>
      <c r="AJ288" s="808"/>
      <c r="AK288" s="487">
        <f t="shared" si="1372"/>
        <v>0.3</v>
      </c>
      <c r="AL288" s="315">
        <f>AL287-(AL287*AK288)</f>
        <v>0.42</v>
      </c>
      <c r="AM288" s="316"/>
      <c r="AN288" s="809" t="s">
        <v>562</v>
      </c>
      <c r="AO288" s="810"/>
      <c r="AP288" s="813" t="s">
        <v>600</v>
      </c>
      <c r="AQ288" s="814"/>
      <c r="AR288" s="809" t="s">
        <v>562</v>
      </c>
      <c r="AS288" s="810"/>
      <c r="AT288" s="420" t="s">
        <v>1354</v>
      </c>
      <c r="AU288" s="408" t="s">
        <v>633</v>
      </c>
      <c r="AV288" s="426" t="s">
        <v>1355</v>
      </c>
      <c r="AW288" s="427" t="s">
        <v>1346</v>
      </c>
      <c r="AX288" s="428" t="s">
        <v>1347</v>
      </c>
      <c r="AY288" s="230"/>
      <c r="AZ288" s="879"/>
      <c r="BA288" s="837"/>
      <c r="BB288" s="834"/>
      <c r="BC288" s="837"/>
      <c r="BD288" s="840"/>
      <c r="BE288" s="843"/>
      <c r="BG288" s="490"/>
      <c r="BH288" s="312">
        <v>0.8</v>
      </c>
      <c r="BI288" s="235" t="str">
        <f t="shared" ref="BI288" si="1385">IF(ISERROR(IF(V287="R.INHERENTE
4","R. INHERENTE",(IF(BD287="R.RESIDUAL
4","R. RESIDUAL"," ")))),"",(IF(V287="R.INHERENTE
4","R. INHERENTE",(IF(BD287="R.RESIDUAL
4","R. RESIDUAL"," ")))))</f>
        <v xml:space="preserve"> </v>
      </c>
      <c r="BJ288" s="236" t="str">
        <f t="shared" ref="BJ288" si="1386">IF(ISERROR(IF(V287="R.INHERENTE
9","R. INHERENTE",(IF(BD287="R.RESIDUAL
9","R. RESIDUAL"," ")))),"",(IF(V287="R.INHERENTE
9","R. INHERENTE",(IF(BD287="R.RESIDUAL
9","R. RESIDUAL"," ")))))</f>
        <v xml:space="preserve"> </v>
      </c>
      <c r="BK288" s="237" t="str">
        <f t="shared" ref="BK288" si="1387">IF(ISERROR(IF(V287="R.INHERENTE
14","R. INHERENTE",(IF(BD287="R.RESIDUAL
14","R. RESIDUAL"," ")))),"",(IF(V287="R.INHERENTE
14","R. INHERENTE",(IF(BD287="R.RESIDUAL
14","R. RESIDUAL"," ")))))</f>
        <v xml:space="preserve"> </v>
      </c>
      <c r="BL288" s="237" t="str">
        <f t="shared" ref="BL288" si="1388">IF(ISERROR(IF(V287="R.INHERENTE
19","R. INHERENTE",(IF(BD287="R.RESIDUAL
19","R. RESIDUAL"," ")))),"",(IF(V287="R.INHERENTE
19","R. INHERENTE",(IF(BD287="R.RESIDUAL
19","R. RESIDUAL"," ")))))</f>
        <v xml:space="preserve"> </v>
      </c>
      <c r="BM288" s="238" t="str">
        <f t="shared" ref="BM288" si="1389">IF(ISERROR(IF(V287="R.INHERENTE
24","R. INHERENTE",(IF(BD287="R.RESIDUAL
24","R. RESIDUAL"," ")))),"",(IF(V287="R.INHERENTE
24","R. INHERENTE",(IF(BD287="R.RESIDUAL
24","R. RESIDUAL"," ")))))</f>
        <v xml:space="preserve"> </v>
      </c>
      <c r="BN288" s="234"/>
      <c r="BO288" s="846"/>
      <c r="BP288" s="855"/>
      <c r="BQ288" s="887"/>
      <c r="BR288" s="887"/>
      <c r="BS288" s="859"/>
      <c r="BT288" s="862"/>
      <c r="BU288" s="309"/>
      <c r="BV288" s="1005"/>
      <c r="BW288" s="1008"/>
      <c r="BX288" s="1011"/>
      <c r="BY288" s="229"/>
      <c r="BZ288" s="816"/>
      <c r="CA288" s="819"/>
      <c r="CB288" s="822"/>
      <c r="CC288" s="819"/>
      <c r="CD288" s="793"/>
      <c r="CE288" s="793"/>
      <c r="CF288" s="793"/>
      <c r="CG288" s="793"/>
      <c r="CH288" s="793"/>
      <c r="CI288" s="793"/>
      <c r="CJ288" s="793"/>
      <c r="CK288" s="793"/>
      <c r="CL288" s="793"/>
      <c r="CM288" s="793"/>
      <c r="CN288" s="793"/>
      <c r="CO288" s="793"/>
      <c r="CP288" s="793"/>
      <c r="CQ288" s="793"/>
      <c r="CR288" s="793"/>
      <c r="CS288" s="793"/>
      <c r="CT288" s="796"/>
      <c r="CU288" s="248"/>
      <c r="CV288" s="816"/>
      <c r="CW288" s="819"/>
      <c r="CX288" s="822"/>
      <c r="CY288" s="819"/>
      <c r="CZ288" s="826"/>
      <c r="DA288" s="827"/>
      <c r="DB288" s="826"/>
      <c r="DC288" s="827"/>
      <c r="DD288" s="790"/>
      <c r="DE288" s="790"/>
      <c r="DF288" s="790"/>
      <c r="DG288" s="793"/>
      <c r="DH288" s="790"/>
      <c r="DI288" s="790"/>
      <c r="DJ288" s="790"/>
      <c r="DK288" s="793"/>
      <c r="DL288" s="793"/>
      <c r="DM288" s="793"/>
      <c r="DN288" s="790"/>
      <c r="DO288" s="793"/>
      <c r="DP288" s="790"/>
      <c r="DQ288" s="790"/>
      <c r="DR288" s="790"/>
      <c r="DS288" s="790"/>
      <c r="DT288" s="796"/>
      <c r="DU288" s="245"/>
      <c r="DV288" s="799"/>
      <c r="DW288" s="802"/>
      <c r="DX288" s="799"/>
      <c r="DY288" s="805"/>
    </row>
    <row r="289" spans="2:129" ht="48.75" customHeight="1">
      <c r="B289" s="921"/>
      <c r="C289" s="924"/>
      <c r="D289" s="927"/>
      <c r="E289" s="1800"/>
      <c r="F289" s="931"/>
      <c r="G289" s="1800"/>
      <c r="H289" s="1800"/>
      <c r="I289" s="1800"/>
      <c r="J289" s="410" t="s">
        <v>1356</v>
      </c>
      <c r="K289" s="909"/>
      <c r="L289" s="1801"/>
      <c r="M289" s="918"/>
      <c r="N289" s="1800"/>
      <c r="O289" s="1802"/>
      <c r="P289" s="228"/>
      <c r="Q289" s="1803"/>
      <c r="R289" s="1800"/>
      <c r="S289" s="1800"/>
      <c r="T289" s="1800"/>
      <c r="U289" s="1800"/>
      <c r="V289" s="1802"/>
      <c r="W289" s="228"/>
      <c r="X289" s="446" t="s">
        <v>1357</v>
      </c>
      <c r="Y289" s="415" t="s">
        <v>599</v>
      </c>
      <c r="Z289" s="415"/>
      <c r="AA289" s="807">
        <v>25</v>
      </c>
      <c r="AB289" s="808"/>
      <c r="AC289" s="807"/>
      <c r="AD289" s="808"/>
      <c r="AE289" s="807"/>
      <c r="AF289" s="808"/>
      <c r="AG289" s="807"/>
      <c r="AH289" s="808"/>
      <c r="AI289" s="807">
        <v>15</v>
      </c>
      <c r="AJ289" s="808"/>
      <c r="AK289" s="487">
        <f t="shared" si="1372"/>
        <v>0.4</v>
      </c>
      <c r="AL289" s="315">
        <f>AL288-(AL288*AK289)</f>
        <v>0.252</v>
      </c>
      <c r="AM289" s="316"/>
      <c r="AN289" s="809" t="s">
        <v>562</v>
      </c>
      <c r="AO289" s="810"/>
      <c r="AP289" s="813" t="s">
        <v>600</v>
      </c>
      <c r="AQ289" s="814"/>
      <c r="AR289" s="809" t="s">
        <v>562</v>
      </c>
      <c r="AS289" s="810"/>
      <c r="AT289" s="420" t="s">
        <v>1358</v>
      </c>
      <c r="AU289" s="408" t="s">
        <v>602</v>
      </c>
      <c r="AV289" s="426" t="s">
        <v>1359</v>
      </c>
      <c r="AW289" s="427" t="s">
        <v>1346</v>
      </c>
      <c r="AX289" s="428" t="s">
        <v>1347</v>
      </c>
      <c r="AY289" s="230"/>
      <c r="AZ289" s="879"/>
      <c r="BA289" s="837"/>
      <c r="BB289" s="834"/>
      <c r="BC289" s="837"/>
      <c r="BD289" s="840"/>
      <c r="BE289" s="843"/>
      <c r="BG289" s="490"/>
      <c r="BH289" s="312">
        <v>0.60000000000000009</v>
      </c>
      <c r="BI289" s="235" t="str">
        <f t="shared" ref="BI289" si="1390">IF(ISERROR(IF(V287="R.INHERENTE
3","R. INHERENTE",(IF(BD287="R.RESIDUAL
3","R. RESIDUAL"," ")))),"",(IF(V287="R.INHERENTE
3","R. INHERENTE",(IF(BD287="R.RESIDUAL
3","R. RESIDUAL"," ")))))</f>
        <v xml:space="preserve"> </v>
      </c>
      <c r="BJ289" s="236" t="str">
        <f t="shared" ref="BJ289" si="1391">IF(ISERROR(IF(V287="R.INHERENTE
8","R. INHERENTE",(IF(BD287="R.RESIDUAL
8","R. RESIDUAL"," ")))),"",(IF(V287="R.INHERENTE
8","R. INHERENTE",(IF(BD287="R.RESIDUAL
8","R. RESIDUAL"," ")))))</f>
        <v xml:space="preserve"> </v>
      </c>
      <c r="BK289" s="236" t="str">
        <f t="shared" ref="BK289" si="1392">IF(ISERROR(IF(V287="R.INHERENTE
13","R. INHERENTE",(IF(BD287="R.RESIDUAL
13","R. RESIDUAL"," ")))),"",(IF(V287="R.INHERENTE
13","R. INHERENTE",(IF(BD287="R.RESIDUAL
13","R. RESIDUAL"," ")))))</f>
        <v xml:space="preserve"> </v>
      </c>
      <c r="BL289" s="237" t="str">
        <f t="shared" ref="BL289" si="1393">IF(ISERROR(IF(V287="R.INHERENTE
18","R. INHERENTE",(IF(BD287="R.RESIDUAL
18","R. RESIDUAL"," ")))),"",(IF(V287="R.INHERENTE
18","R. INHERENTE",(IF(BD287="R.RESIDUAL
18","R. RESIDUAL"," ")))))</f>
        <v xml:space="preserve"> </v>
      </c>
      <c r="BM289" s="238" t="str">
        <f t="shared" ref="BM289" si="1394">IF(ISERROR(IF(V287="R.INHERENTE
23","R. INHERENTE",(IF(BD287="R.RESIDUAL
23","R. RESIDUAL"," ")))),"",(IF(V287="R.INHERENTE
23","R. INHERENTE",(IF(BD287="R.RESIDUAL
23","R. RESIDUAL"," ")))))</f>
        <v xml:space="preserve"> </v>
      </c>
      <c r="BN289" s="234"/>
      <c r="BO289" s="846"/>
      <c r="BP289" s="855"/>
      <c r="BQ289" s="887"/>
      <c r="BR289" s="887"/>
      <c r="BS289" s="859"/>
      <c r="BT289" s="862"/>
      <c r="BU289" s="309"/>
      <c r="BV289" s="1005"/>
      <c r="BW289" s="1008"/>
      <c r="BX289" s="1011"/>
      <c r="BY289" s="229"/>
      <c r="BZ289" s="816"/>
      <c r="CA289" s="819"/>
      <c r="CB289" s="822"/>
      <c r="CC289" s="819"/>
      <c r="CD289" s="793"/>
      <c r="CE289" s="793"/>
      <c r="CF289" s="793"/>
      <c r="CG289" s="793"/>
      <c r="CH289" s="793"/>
      <c r="CI289" s="793"/>
      <c r="CJ289" s="793"/>
      <c r="CK289" s="793"/>
      <c r="CL289" s="793"/>
      <c r="CM289" s="793"/>
      <c r="CN289" s="793"/>
      <c r="CO289" s="793"/>
      <c r="CP289" s="793"/>
      <c r="CQ289" s="793"/>
      <c r="CR289" s="793"/>
      <c r="CS289" s="793"/>
      <c r="CT289" s="796"/>
      <c r="CU289" s="248"/>
      <c r="CV289" s="816"/>
      <c r="CW289" s="819"/>
      <c r="CX289" s="822"/>
      <c r="CY289" s="819"/>
      <c r="CZ289" s="826"/>
      <c r="DA289" s="827"/>
      <c r="DB289" s="826"/>
      <c r="DC289" s="827"/>
      <c r="DD289" s="790"/>
      <c r="DE289" s="790"/>
      <c r="DF289" s="790"/>
      <c r="DG289" s="793"/>
      <c r="DH289" s="790"/>
      <c r="DI289" s="790"/>
      <c r="DJ289" s="790"/>
      <c r="DK289" s="793"/>
      <c r="DL289" s="793"/>
      <c r="DM289" s="793"/>
      <c r="DN289" s="790"/>
      <c r="DO289" s="793"/>
      <c r="DP289" s="790"/>
      <c r="DQ289" s="790"/>
      <c r="DR289" s="790"/>
      <c r="DS289" s="790"/>
      <c r="DT289" s="796"/>
      <c r="DU289" s="245"/>
      <c r="DV289" s="799"/>
      <c r="DW289" s="802"/>
      <c r="DX289" s="799"/>
      <c r="DY289" s="805"/>
    </row>
    <row r="290" spans="2:129" ht="63.75" customHeight="1">
      <c r="B290" s="921"/>
      <c r="C290" s="924"/>
      <c r="D290" s="927"/>
      <c r="E290" s="1800"/>
      <c r="F290" s="931"/>
      <c r="G290" s="1800"/>
      <c r="H290" s="1800"/>
      <c r="I290" s="1800"/>
      <c r="J290" s="410" t="s">
        <v>1360</v>
      </c>
      <c r="K290" s="909"/>
      <c r="L290" s="1801"/>
      <c r="M290" s="918"/>
      <c r="N290" s="1800"/>
      <c r="O290" s="1802"/>
      <c r="P290" s="228"/>
      <c r="Q290" s="1803"/>
      <c r="R290" s="1800"/>
      <c r="S290" s="1800"/>
      <c r="T290" s="1800"/>
      <c r="U290" s="1800"/>
      <c r="V290" s="1802"/>
      <c r="W290" s="228"/>
      <c r="X290" s="416" t="s">
        <v>1361</v>
      </c>
      <c r="Y290" s="493" t="s">
        <v>599</v>
      </c>
      <c r="Z290" s="415"/>
      <c r="AA290" s="1000">
        <v>25</v>
      </c>
      <c r="AB290" s="1001"/>
      <c r="AC290" s="1002" t="s">
        <v>1362</v>
      </c>
      <c r="AD290" s="1003"/>
      <c r="AE290" s="1002" t="s">
        <v>1362</v>
      </c>
      <c r="AF290" s="1003"/>
      <c r="AG290" s="1002">
        <v>0</v>
      </c>
      <c r="AH290" s="1003"/>
      <c r="AI290" s="1000">
        <v>15</v>
      </c>
      <c r="AJ290" s="1001"/>
      <c r="AK290" s="487">
        <f t="shared" si="1372"/>
        <v>0.4</v>
      </c>
      <c r="AL290" s="316">
        <f>AL289-(AL289*AK290)</f>
        <v>0.1512</v>
      </c>
      <c r="AM290" s="316">
        <v>0.8</v>
      </c>
      <c r="AN290" s="809"/>
      <c r="AO290" s="810"/>
      <c r="AP290" s="813"/>
      <c r="AQ290" s="814"/>
      <c r="AR290" s="809"/>
      <c r="AS290" s="810"/>
      <c r="AT290" s="494" t="s">
        <v>1363</v>
      </c>
      <c r="AU290" s="408" t="s">
        <v>602</v>
      </c>
      <c r="AV290" s="495" t="s">
        <v>1364</v>
      </c>
      <c r="AW290" s="496" t="s">
        <v>1365</v>
      </c>
      <c r="AX290" s="497" t="s">
        <v>1366</v>
      </c>
      <c r="AY290" s="230"/>
      <c r="AZ290" s="879"/>
      <c r="BA290" s="837"/>
      <c r="BB290" s="834"/>
      <c r="BC290" s="837"/>
      <c r="BD290" s="840"/>
      <c r="BE290" s="843"/>
      <c r="BG290" s="490"/>
      <c r="BH290" s="312">
        <v>0.4</v>
      </c>
      <c r="BI290" s="239" t="str">
        <f t="shared" ref="BI290" si="1395">IF(ISERROR(IF(V287="R.INHERENTE
2","R. INHERENTE",(IF(BD287="R.RESIDUAL
2","R. RESIDUAL"," ")))),"",(IF(V287="R.INHERENTE
2","R. INHERENTE",(IF(BD287="R.RESIDUAL
2","R. RESIDUAL"," ")))))</f>
        <v xml:space="preserve"> </v>
      </c>
      <c r="BJ290" s="236" t="str">
        <f t="shared" ref="BJ290" si="1396">IF(ISERROR(IF(V287="R.INHERENTE
7","R. INHERENTE",(IF(BD287="R.RESIDUAL
7","R. RESIDUAL"," ")))),"",(IF(V287="R.INHERENTE
7","R. INHERENTE",(IF(BD287="R.RESIDUAL
7","R. RESIDUAL"," ")))))</f>
        <v xml:space="preserve"> </v>
      </c>
      <c r="BK290" s="236" t="str">
        <f t="shared" ref="BK290" si="1397">IF(ISERROR(IF(V287="R.INHERENTE
12","R. INHERENTE",(IF(BD287="R.RESIDUAL
12","R. RESIDUAL"," ")))),"",(IF(V287="R.INHERENTE
12","R. INHERENTE",(IF(BD287="R.RESIDUAL
12","R. RESIDUAL"," ")))))</f>
        <v xml:space="preserve"> </v>
      </c>
      <c r="BL290" s="237" t="str">
        <f t="shared" ref="BL290" si="1398">IF(ISERROR(IF(V287="R.INHERENTE
17","R. INHERENTE",(IF(BD287="R.RESIDUAL
17","R. RESIDUAL"," ")))),"",(IF(V287="R.INHERENTE
17","R. INHERENTE",(IF(BD287="R.RESIDUAL
17","R. RESIDUAL"," ")))))</f>
        <v xml:space="preserve"> </v>
      </c>
      <c r="BM290" s="238" t="str">
        <f t="shared" ref="BM290" si="1399">IF(ISERROR(IF(V287="R.INHERENTE
22","R. INHERENTE",(IF(BD287="R.RESIDUAL
22","R. RESIDUAL"," ")))),"",(IF(V287="R.INHERENTE
22","R. INHERENTE",(IF(BD287="R.RESIDUAL
22","R. RESIDUAL"," ")))))</f>
        <v xml:space="preserve"> </v>
      </c>
      <c r="BN290" s="234"/>
      <c r="BO290" s="846"/>
      <c r="BP290" s="855"/>
      <c r="BQ290" s="887"/>
      <c r="BR290" s="887"/>
      <c r="BS290" s="859"/>
      <c r="BT290" s="862"/>
      <c r="BU290" s="309"/>
      <c r="BV290" s="1005"/>
      <c r="BW290" s="1008"/>
      <c r="BX290" s="1011"/>
      <c r="BY290" s="229"/>
      <c r="BZ290" s="816"/>
      <c r="CA290" s="819"/>
      <c r="CB290" s="822"/>
      <c r="CC290" s="819"/>
      <c r="CD290" s="793"/>
      <c r="CE290" s="793"/>
      <c r="CF290" s="793"/>
      <c r="CG290" s="793"/>
      <c r="CH290" s="793"/>
      <c r="CI290" s="793"/>
      <c r="CJ290" s="793"/>
      <c r="CK290" s="793"/>
      <c r="CL290" s="793"/>
      <c r="CM290" s="793"/>
      <c r="CN290" s="793"/>
      <c r="CO290" s="793"/>
      <c r="CP290" s="793"/>
      <c r="CQ290" s="793"/>
      <c r="CR290" s="793"/>
      <c r="CS290" s="793"/>
      <c r="CT290" s="796"/>
      <c r="CU290" s="248"/>
      <c r="CV290" s="816"/>
      <c r="CW290" s="819"/>
      <c r="CX290" s="822"/>
      <c r="CY290" s="819"/>
      <c r="CZ290" s="826"/>
      <c r="DA290" s="827"/>
      <c r="DB290" s="826"/>
      <c r="DC290" s="827"/>
      <c r="DD290" s="790"/>
      <c r="DE290" s="790"/>
      <c r="DF290" s="790"/>
      <c r="DG290" s="793"/>
      <c r="DH290" s="790"/>
      <c r="DI290" s="790"/>
      <c r="DJ290" s="790"/>
      <c r="DK290" s="793"/>
      <c r="DL290" s="793"/>
      <c r="DM290" s="793"/>
      <c r="DN290" s="790"/>
      <c r="DO290" s="793"/>
      <c r="DP290" s="790"/>
      <c r="DQ290" s="790"/>
      <c r="DR290" s="790"/>
      <c r="DS290" s="790"/>
      <c r="DT290" s="796"/>
      <c r="DU290" s="245"/>
      <c r="DV290" s="799"/>
      <c r="DW290" s="802"/>
      <c r="DX290" s="799"/>
      <c r="DY290" s="805"/>
    </row>
    <row r="291" spans="2:129" ht="48.75" customHeight="1">
      <c r="B291" s="922"/>
      <c r="C291" s="925"/>
      <c r="D291" s="928"/>
      <c r="E291" s="1805"/>
      <c r="F291" s="932"/>
      <c r="G291" s="1805"/>
      <c r="H291" s="1805"/>
      <c r="I291" s="1805"/>
      <c r="J291" s="411"/>
      <c r="K291" s="910"/>
      <c r="L291" s="1806"/>
      <c r="M291" s="919"/>
      <c r="N291" s="1805"/>
      <c r="O291" s="1807"/>
      <c r="P291" s="228"/>
      <c r="Q291" s="1808"/>
      <c r="R291" s="1805"/>
      <c r="S291" s="1805"/>
      <c r="T291" s="1805"/>
      <c r="U291" s="1805"/>
      <c r="V291" s="1807"/>
      <c r="W291" s="228"/>
      <c r="X291" s="417"/>
      <c r="Y291" s="418"/>
      <c r="Z291" s="418"/>
      <c r="AA291" s="848"/>
      <c r="AB291" s="849"/>
      <c r="AC291" s="848"/>
      <c r="AD291" s="849"/>
      <c r="AE291" s="848"/>
      <c r="AF291" s="849"/>
      <c r="AG291" s="848"/>
      <c r="AH291" s="849"/>
      <c r="AI291" s="848"/>
      <c r="AJ291" s="849"/>
      <c r="AK291" s="324">
        <f t="shared" ref="AK291" si="1400">AA291+AC291+AE291+AG291+AI291</f>
        <v>0</v>
      </c>
      <c r="AL291" s="317"/>
      <c r="AM291" s="318"/>
      <c r="AN291" s="850"/>
      <c r="AO291" s="851"/>
      <c r="AP291" s="852"/>
      <c r="AQ291" s="853"/>
      <c r="AR291" s="850"/>
      <c r="AS291" s="851"/>
      <c r="AT291" s="421"/>
      <c r="AU291" s="422"/>
      <c r="AV291" s="429"/>
      <c r="AW291" s="430"/>
      <c r="AX291" s="431"/>
      <c r="AY291" s="230"/>
      <c r="AZ291" s="880"/>
      <c r="BA291" s="838"/>
      <c r="BB291" s="835"/>
      <c r="BC291" s="838"/>
      <c r="BD291" s="841"/>
      <c r="BE291" s="844"/>
      <c r="BG291" s="490"/>
      <c r="BH291" s="313">
        <v>0.2</v>
      </c>
      <c r="BI291" s="240" t="str">
        <f t="shared" ref="BI291" si="1401">IF(ISERROR(IF(V287="R.INHERENTE
1","R. INHERENTE",(IF(BD287="R.RESIDUAL
1","R. RESIDUAL"," ")))),"",(IF(V287="R.INHERENTE
1","R. INHERENTE",(IF(BD287="R.RESIDUAL
1","R. RESIDUAL"," ")))))</f>
        <v xml:space="preserve"> </v>
      </c>
      <c r="BJ291" s="241" t="str">
        <f t="shared" ref="BJ291" si="1402">IF(ISERROR(IF(V287="R.INHERENTE
6","R. INHERENTE",(IF(BD287="R.RESIDUAL
6","R. RESIDUAL"," ")))),"",(IF(V287="R.INHERENTE
6","R. INHERENTE",(IF(BD287="R.RESIDUAL
6","R. RESIDUAL"," ")))))</f>
        <v xml:space="preserve"> </v>
      </c>
      <c r="BK291" s="242" t="str">
        <f t="shared" ref="BK291" si="1403">IF(ISERROR(IF(V287="R.INHERENTE
11","R. INHERENTE",(IF(BD287="R.RESIDUAL
11","R. RESIDUAL"," ")))),"",(IF(V287="R.INHERENTE
11","R. INHERENTE",(IF(BD287="R.RESIDUAL
11","R. RESIDUAL"," ")))))</f>
        <v xml:space="preserve"> </v>
      </c>
      <c r="BL291" s="243" t="str">
        <f t="shared" ref="BL291" si="1404">IF(ISERROR(IF(V287="R.INHERENTE
16","R. INHERENTE",(IF(BD287="R.RESIDUAL
16","R. RESIDUAL"," ")))),"",(IF(V287="R.INHERENTE
16","R. INHERENTE",(IF(BD287="R.RESIDUAL
16","R. RESIDUAL"," ")))))</f>
        <v>R. RESIDUAL</v>
      </c>
      <c r="BM291" s="244" t="str">
        <f t="shared" ref="BM291" si="1405">IF(ISERROR(IF(V287="R.INHERENTE
21","R. INHERENTE",(IF(BD287="R.RESIDUAL
21","R. RESIDUAL"," ")))),"",(IF(V287="R.INHERENTE
21","R. INHERENTE",(IF(BD287="R.RESIDUAL
21","R. RESIDUAL"," ")))))</f>
        <v xml:space="preserve"> </v>
      </c>
      <c r="BN291" s="234"/>
      <c r="BO291" s="847"/>
      <c r="BP291" s="856"/>
      <c r="BQ291" s="888"/>
      <c r="BR291" s="888"/>
      <c r="BS291" s="860"/>
      <c r="BT291" s="863"/>
      <c r="BU291" s="309"/>
      <c r="BV291" s="1006"/>
      <c r="BW291" s="1009"/>
      <c r="BX291" s="1012"/>
      <c r="BY291" s="229"/>
      <c r="BZ291" s="817"/>
      <c r="CA291" s="820"/>
      <c r="CB291" s="823"/>
      <c r="CC291" s="820"/>
      <c r="CD291" s="794"/>
      <c r="CE291" s="794"/>
      <c r="CF291" s="794"/>
      <c r="CG291" s="794"/>
      <c r="CH291" s="794"/>
      <c r="CI291" s="794"/>
      <c r="CJ291" s="794"/>
      <c r="CK291" s="794"/>
      <c r="CL291" s="794"/>
      <c r="CM291" s="794"/>
      <c r="CN291" s="794"/>
      <c r="CO291" s="794"/>
      <c r="CP291" s="794"/>
      <c r="CQ291" s="794"/>
      <c r="CR291" s="794"/>
      <c r="CS291" s="794"/>
      <c r="CT291" s="797"/>
      <c r="CU291" s="248"/>
      <c r="CV291" s="817"/>
      <c r="CW291" s="820"/>
      <c r="CX291" s="823"/>
      <c r="CY291" s="820"/>
      <c r="CZ291" s="828"/>
      <c r="DA291" s="829"/>
      <c r="DB291" s="828"/>
      <c r="DC291" s="829"/>
      <c r="DD291" s="791"/>
      <c r="DE291" s="791"/>
      <c r="DF291" s="791"/>
      <c r="DG291" s="794"/>
      <c r="DH291" s="791"/>
      <c r="DI291" s="791"/>
      <c r="DJ291" s="791"/>
      <c r="DK291" s="794"/>
      <c r="DL291" s="794"/>
      <c r="DM291" s="794"/>
      <c r="DN291" s="791"/>
      <c r="DO291" s="794"/>
      <c r="DP291" s="791"/>
      <c r="DQ291" s="791"/>
      <c r="DR291" s="791"/>
      <c r="DS291" s="791"/>
      <c r="DT291" s="797"/>
      <c r="DU291" s="245"/>
      <c r="DV291" s="800"/>
      <c r="DW291" s="803"/>
      <c r="DX291" s="800"/>
      <c r="DY291" s="806"/>
    </row>
    <row r="292" spans="2:129" ht="18" customHeight="1">
      <c r="BI292" s="321">
        <v>0.2</v>
      </c>
      <c r="BJ292" s="322">
        <v>0.4</v>
      </c>
      <c r="BK292" s="322">
        <v>0.60000000000000009</v>
      </c>
      <c r="BL292" s="322">
        <v>0.8</v>
      </c>
      <c r="BM292" s="322">
        <v>1</v>
      </c>
    </row>
    <row r="293" spans="2:129" ht="48.75" customHeight="1">
      <c r="B293" s="920" t="s">
        <v>1071</v>
      </c>
      <c r="C293" s="923">
        <v>47</v>
      </c>
      <c r="D293" s="926" t="s">
        <v>1338</v>
      </c>
      <c r="E293" s="929" t="s">
        <v>1339</v>
      </c>
      <c r="F293" s="930" t="s">
        <v>587</v>
      </c>
      <c r="G293" s="907" t="s">
        <v>1074</v>
      </c>
      <c r="H293" s="948" t="s">
        <v>589</v>
      </c>
      <c r="I293" s="949" t="s">
        <v>1367</v>
      </c>
      <c r="J293" s="409" t="s">
        <v>1368</v>
      </c>
      <c r="K293" s="999" t="s">
        <v>1369</v>
      </c>
      <c r="L293" s="950" t="str">
        <f>IF(H293="","",(CONCATENATE("Posibilidad de afectación ",H293," ",I293," ",J293," ",J294," ",J295," ",J296," ",J297)))</f>
        <v xml:space="preserve">Posibilidad de afectación económica y reputacional por demandas y sanciones en los recobros como bien público relacionados con el Programa de Inmunoprevenibles PAI, debido al manejo de inventarios,
 novedades en el procedimiento de dilución de la vacuna y política de frasco abierto,
 calidad del dato del registro de la vacuna en los instrumentos de monitoreo y,
  pérdida de la cadena de frío. </v>
      </c>
      <c r="M293" s="917" t="s">
        <v>593</v>
      </c>
      <c r="N293" s="951" t="s">
        <v>594</v>
      </c>
      <c r="O293" s="864" t="s">
        <v>595</v>
      </c>
      <c r="P293" s="228"/>
      <c r="Q293" s="865" t="s">
        <v>630</v>
      </c>
      <c r="R293" s="866">
        <f>IF(ISERROR(VLOOKUP($Q293,Listas!$E$20:$F$24,2,FALSE)),"",(VLOOKUP($Q293,Listas!$E$20:$F$24,2,FALSE)))</f>
        <v>1</v>
      </c>
      <c r="S293" s="867" t="str">
        <f>IF(ISERROR(VLOOKUP($R293,Listas!$E$3:$F$7,2,FALSE)),"",(VLOOKUP($R293,Listas!$E$3:$F$7,2,FALSE)))</f>
        <v xml:space="preserve">MUY ALTA </v>
      </c>
      <c r="T293" s="868" t="s">
        <v>699</v>
      </c>
      <c r="U293" s="867">
        <f>IF(ISERROR(VLOOKUP($T293,Listas!$E$28:$F$35,2,FALSE)),"",(VLOOKUP($T293,Listas!$E$28:$F$35,2,FALSE)))</f>
        <v>0.8</v>
      </c>
      <c r="V293" s="869" t="str">
        <f t="shared" ref="V293" si="1406">IF(R293="","",(CONCATENATE("R.INHERENTE
",(IF(AND($R293=0.2,$U293=0.2),1,(IF(AND($R293=0.2,$U293=0.4),6,(IF(AND($R293=0.2,$U293=0.6),11,(IF(AND($R293=0.2,$U293=0.8),16,(IF(AND($R293=0.2,$U293=1),21,(IF(AND($R293=0.4,$U293=0.2),2,(IF(AND($R293=0.4,$U293=0.4),7,(IF(AND($R293=0.4,$U293=0.6),12,(IF(AND($R293=0.4,$U293=0.8),17,(IF(AND($R293=0.4,$U293=1),22,(IF(AND($R293=0.6,$U293=0.2),3,(IF(AND($R293=0.6,$U293=0.4),8,(IF(AND($R293=0.6,$U293=0.6),13,(IF(AND($R293=0.6,$U293=0.8),18,(IF(AND($R293=0.6,$U293=1),23,(IF(AND($R293=0.8,$U293=0.2),4,(IF(AND($R293=0.8,$U293=0.4),9,(IF(AND($R293=0.8,$U293=0.6),14,(IF(AND($R293=0.8,$U293=0.8),19,(IF(AND($R293=0.8,$U293=1),24,(IF(AND($R293=1,$U293=0.2),5,(IF(AND($R293=1,$U293=0.4),10,(IF(AND($R293=1,$U293=0.6),15,(IF(AND($R293=1,$U293=0.8),20,(IF(AND($R293=1,$U293=1),25,"")))))))))))))))))))))))))))))))))))))))))))))))))))))</f>
        <v>R.INHERENTE
20</v>
      </c>
      <c r="W293" s="228">
        <f>+VLOOKUP($V293,Listas!$D$112:$E$136,2,FALSE)</f>
        <v>20</v>
      </c>
      <c r="X293" s="445" t="s">
        <v>1370</v>
      </c>
      <c r="Y293" s="413" t="s">
        <v>599</v>
      </c>
      <c r="Z293" s="413"/>
      <c r="AA293" s="870"/>
      <c r="AB293" s="871"/>
      <c r="AC293" s="870">
        <v>15</v>
      </c>
      <c r="AD293" s="871"/>
      <c r="AE293" s="870"/>
      <c r="AF293" s="871"/>
      <c r="AG293" s="870"/>
      <c r="AH293" s="871"/>
      <c r="AI293" s="870">
        <v>15</v>
      </c>
      <c r="AJ293" s="871"/>
      <c r="AK293" s="340">
        <f t="shared" ref="AK293:AK297" si="1407">AA293+AC293+AE293+AG293+AI293</f>
        <v>30</v>
      </c>
      <c r="AL293" s="319">
        <v>0.7</v>
      </c>
      <c r="AM293" s="320"/>
      <c r="AN293" s="906" t="s">
        <v>562</v>
      </c>
      <c r="AO293" s="906"/>
      <c r="AP293" s="907" t="s">
        <v>600</v>
      </c>
      <c r="AQ293" s="907"/>
      <c r="AR293" s="906" t="s">
        <v>562</v>
      </c>
      <c r="AS293" s="906"/>
      <c r="AT293" s="419" t="s">
        <v>1371</v>
      </c>
      <c r="AU293" s="407" t="s">
        <v>633</v>
      </c>
      <c r="AV293" s="423" t="s">
        <v>1372</v>
      </c>
      <c r="AW293" s="424" t="s">
        <v>1373</v>
      </c>
      <c r="AX293" s="425" t="s">
        <v>1374</v>
      </c>
      <c r="AY293" s="247">
        <f t="shared" ref="AY293" si="1408">+(IF(AND($AZ293&gt;0,$AZ293&lt;=0.2),0.2,(IF(AND($AZ293&gt;0.2,$AZ293&lt;=0.4),0.4,(IF(AND($AZ293&gt;0.4,$AZ293&lt;=0.6),0.6,(IF(AND($AZ293&gt;0.6,$AZ293&lt;=0.8),0.8,(IF($AZ293&gt;0.8,1,""))))))))))</f>
        <v>0.4</v>
      </c>
      <c r="AZ293" s="878">
        <f t="shared" ref="AZ293" si="1409">+MIN(AL293:AL297)</f>
        <v>0.20599999999999999</v>
      </c>
      <c r="BA293" s="836" t="str">
        <f t="shared" ref="BA293" si="1410">+(IF($AY293=0.2,"MUY BAJA",(IF($AY293=0.4,"BAJA",(IF($AY293=0.6,"MEDIA",(IF($AY293=0.8,"ALTA",(IF($AY293=1,"MUY ALTA",""))))))))))</f>
        <v>BAJA</v>
      </c>
      <c r="BB293" s="833">
        <f t="shared" ref="BB293" si="1411">+MIN(AM293:AM297)</f>
        <v>0.8</v>
      </c>
      <c r="BC293" s="836" t="str">
        <f t="shared" ref="BC293" si="1412">+(IF($BF293=0.2,"MUY BAJA",(IF($BF293=0.4,"BAJA",(IF($BF293=0.6,"MEDIA",(IF($BF293=0.8,"ALTA",(IF($BF293=1,"MUY ALTA",""))))))))))</f>
        <v>ALTA</v>
      </c>
      <c r="BD293" s="839" t="str">
        <f t="shared" ref="BD293" si="1413">IF($AY293="","",(CONCATENATE("R.RESIDUAL
",(IF(AND($AY293=0.2,$BF293=0.2),1,(IF(AND($AY293=0.2,$BF293=0.4),6,(IF(AND($AY293=0.2,$BF293=0.6),11,(IF(AND($AY293=0.2,$BF293=0.8),16,(IF(AND($AY293=0.2,$BF293=1),21,(IF(AND($AY293=0.4,$BF293=0.2),2,(IF(AND($AY293=0.4,$BF293=0.4),7,(IF(AND($AY293=0.4,$BF293=0.6),12,(IF(AND($AY293=0.4,$BF293=0.8),17,(IF(AND($AY293=0.4,$BF293=1),22,(IF(AND($AY293=0.6,$BF293=0.2),3,(IF(AND($AY293=0.6,$BF293=0.4),8,(IF(AND($AY293=0.6,$BF293=0.6),13,(IF(AND($AY293=0.6,$BF293=0.8),18,(IF(AND($AY293=0.6,$BF293=1),23,(IF(AND($AY293=0.8,$BF293=0.2),4,(IF(AND($AY293=0.8,$BF293=0.4),9,(IF(AND($AY293=0.8,$BF293=0.6),14,(IF(AND($AY293=0.8,$BF293=0.8),19,(IF(AND($AY293=0.8,$BF293=1),24,(IF(AND($AY293=1,$BF293=0.2),5,(IF(AND($AY293=1,$BF293=0.4),10,(IF(AND($AY293=1,$BF293=0.6),15,(IF(AND($AY293=1,$BF293=0.8),20,(IF(AND($AY293=1,$BF293=1),25,"")))))))))))))))))))))))))))))))))))))))))))))))))))))</f>
        <v>R.RESIDUAL
17</v>
      </c>
      <c r="BE293" s="842" t="s">
        <v>606</v>
      </c>
      <c r="BF293" s="247">
        <f t="shared" ref="BF293" si="1414">+(IF(AND($BB293&gt;0,$BB293&lt;=0.2),0.2,(IF(AND($BB293&gt;0.2,$BB293&lt;=0.4),0.4,(IF(AND($BB293&gt;0.4,$BB293&lt;=0.6),0.6,(IF(AND($BB293&gt;0.6,$BB293&lt;=0.8),0.8,(IF($BB293&gt;0.8,1,""))))))))))</f>
        <v>0.8</v>
      </c>
      <c r="BG293" s="230">
        <f>+VLOOKUP($BD293,Listas!$F$112:$G$136,2,FALSE)</f>
        <v>17</v>
      </c>
      <c r="BH293" s="312">
        <v>1</v>
      </c>
      <c r="BI293" s="231" t="str">
        <f t="shared" ref="BI293" si="1415">IF(ISERROR(IF(V293="R.INHERENTE
5","R. INHERENTE",(IF(BD293="R.RESIDUAL
5","R. RESIDUAL"," ")))),"",(IF(V293="R.INHERENTE
5","R. INHERENTE",(IF(BD293="R.RESIDUAL
5","R. RESIDUAL"," ")))))</f>
        <v xml:space="preserve"> </v>
      </c>
      <c r="BJ293" s="232" t="str">
        <f t="shared" ref="BJ293" si="1416">IF(ISERROR(IF(V293="R.INHERENTE
10","R. INHERENTE",(IF(BD293="R.RESIDUAL
10","R. RESIDUAL"," ")))),"",(IF(V293="R.INHERENTE
10","R. INHERENTE",(IF(BD293="R.RESIDUAL
10","R. RESIDUAL"," ")))))</f>
        <v xml:space="preserve"> </v>
      </c>
      <c r="BK293" s="232" t="str">
        <f t="shared" ref="BK293" si="1417">IF(ISERROR(IF(V293="R.INHERENTE
15","R. INHERENTE",(IF(BD293="R.RESIDUAL
15","R. RESIDUAL"," ")))),"",(IF(V293="R.INHERENTE
15","R. INHERENTE",(IF(BD293="R.RESIDUAL
15","R. RESIDUAL"," ")))))</f>
        <v xml:space="preserve"> </v>
      </c>
      <c r="BL293" s="232" t="str">
        <f t="shared" ref="BL293" si="1418">IF(ISERROR(IF(V293="R.INHERENTE
20","R. INHERENTE",(IF(BD293="R.RESIDUAL
20","R. RESIDUAL"," ")))),"",(IF(V293="R.INHERENTE
20","R. INHERENTE",(IF(BD293="R.RESIDUAL
20","R. RESIDUAL"," ")))))</f>
        <v>R. INHERENTE</v>
      </c>
      <c r="BM293" s="233" t="str">
        <f t="shared" ref="BM293" si="1419">IF(ISERROR(IF(V293="R.INHERENTE
25","R. INHERENTE",(IF(BD293="R.RESIDUAL
25","R. RESIDUAL"," ")))),"",(IF(V293="R.INHERENTE
25","R. INHERENTE",(IF(BD293="R.RESIDUAL
25","R. RESIDUAL"," ")))))</f>
        <v xml:space="preserve"> </v>
      </c>
      <c r="BN293" s="234"/>
      <c r="BO293" s="845" t="s">
        <v>1348</v>
      </c>
      <c r="BP293" s="854" t="s">
        <v>1349</v>
      </c>
      <c r="BQ293" s="886">
        <v>46023</v>
      </c>
      <c r="BR293" s="886">
        <v>46357</v>
      </c>
      <c r="BS293" s="858" t="s">
        <v>633</v>
      </c>
      <c r="BT293" s="861"/>
      <c r="BU293" s="309"/>
      <c r="BV293" s="958" t="s">
        <v>1375</v>
      </c>
      <c r="BW293" s="854" t="s">
        <v>1349</v>
      </c>
      <c r="BX293" s="964" t="s">
        <v>1351</v>
      </c>
      <c r="BY293" s="229"/>
      <c r="BZ293" s="815" t="s">
        <v>614</v>
      </c>
      <c r="CA293" s="818" t="s">
        <v>615</v>
      </c>
      <c r="CB293" s="821" t="s">
        <v>616</v>
      </c>
      <c r="CC293" s="818" t="s">
        <v>617</v>
      </c>
      <c r="CD293" s="792"/>
      <c r="CE293" s="792"/>
      <c r="CF293" s="792"/>
      <c r="CG293" s="792"/>
      <c r="CH293" s="792"/>
      <c r="CI293" s="792"/>
      <c r="CJ293" s="792"/>
      <c r="CK293" s="792"/>
      <c r="CL293" s="792"/>
      <c r="CM293" s="792"/>
      <c r="CN293" s="792"/>
      <c r="CO293" s="792"/>
      <c r="CP293" s="792"/>
      <c r="CQ293" s="792"/>
      <c r="CR293" s="792"/>
      <c r="CS293" s="792"/>
      <c r="CT293" s="795" t="s">
        <v>618</v>
      </c>
      <c r="CU293" s="248"/>
      <c r="CV293" s="815" t="s">
        <v>614</v>
      </c>
      <c r="CW293" s="818" t="s">
        <v>615</v>
      </c>
      <c r="CX293" s="821" t="s">
        <v>616</v>
      </c>
      <c r="CY293" s="818" t="s">
        <v>617</v>
      </c>
      <c r="CZ293" s="824"/>
      <c r="DA293" s="825"/>
      <c r="DB293" s="824"/>
      <c r="DC293" s="825"/>
      <c r="DD293" s="789"/>
      <c r="DE293" s="789"/>
      <c r="DF293" s="789"/>
      <c r="DG293" s="792"/>
      <c r="DH293" s="789"/>
      <c r="DI293" s="789"/>
      <c r="DJ293" s="789"/>
      <c r="DK293" s="792"/>
      <c r="DL293" s="789"/>
      <c r="DM293" s="789"/>
      <c r="DN293" s="789"/>
      <c r="DO293" s="792"/>
      <c r="DP293" s="789"/>
      <c r="DQ293" s="789"/>
      <c r="DR293" s="789"/>
      <c r="DS293" s="789"/>
      <c r="DT293" s="795" t="s">
        <v>619</v>
      </c>
      <c r="DU293" s="245"/>
      <c r="DV293" s="798"/>
      <c r="DW293" s="801"/>
      <c r="DX293" s="798"/>
      <c r="DY293" s="804"/>
    </row>
    <row r="294" spans="2:129" ht="48.75" customHeight="1">
      <c r="B294" s="921"/>
      <c r="C294" s="924"/>
      <c r="D294" s="927"/>
      <c r="E294" s="1800"/>
      <c r="F294" s="931"/>
      <c r="G294" s="1800"/>
      <c r="H294" s="1800"/>
      <c r="I294" s="1800"/>
      <c r="J294" s="410" t="s">
        <v>1376</v>
      </c>
      <c r="K294" s="909"/>
      <c r="L294" s="1801"/>
      <c r="M294" s="918"/>
      <c r="N294" s="1800"/>
      <c r="O294" s="1802"/>
      <c r="P294" s="228"/>
      <c r="Q294" s="1803"/>
      <c r="R294" s="1800"/>
      <c r="S294" s="1800"/>
      <c r="T294" s="1800"/>
      <c r="U294" s="1800"/>
      <c r="V294" s="1802"/>
      <c r="W294" s="228"/>
      <c r="X294" s="446" t="s">
        <v>1377</v>
      </c>
      <c r="Y294" s="415" t="s">
        <v>599</v>
      </c>
      <c r="Z294" s="415"/>
      <c r="AA294" s="807">
        <v>25</v>
      </c>
      <c r="AB294" s="808"/>
      <c r="AC294" s="807"/>
      <c r="AD294" s="808"/>
      <c r="AE294" s="807"/>
      <c r="AF294" s="808"/>
      <c r="AG294" s="807"/>
      <c r="AH294" s="808"/>
      <c r="AI294" s="807">
        <v>15</v>
      </c>
      <c r="AJ294" s="808"/>
      <c r="AK294" s="323">
        <f t="shared" si="1407"/>
        <v>40</v>
      </c>
      <c r="AL294" s="315">
        <v>0.42</v>
      </c>
      <c r="AM294" s="316"/>
      <c r="AN294" s="809" t="s">
        <v>562</v>
      </c>
      <c r="AO294" s="810"/>
      <c r="AP294" s="813" t="s">
        <v>600</v>
      </c>
      <c r="AQ294" s="814"/>
      <c r="AR294" s="809" t="s">
        <v>562</v>
      </c>
      <c r="AS294" s="810"/>
      <c r="AT294" s="420" t="s">
        <v>1378</v>
      </c>
      <c r="AU294" s="408" t="s">
        <v>561</v>
      </c>
      <c r="AV294" s="426" t="s">
        <v>1379</v>
      </c>
      <c r="AW294" s="427" t="s">
        <v>1373</v>
      </c>
      <c r="AX294" s="428" t="s">
        <v>1374</v>
      </c>
      <c r="AY294" s="230"/>
      <c r="AZ294" s="879"/>
      <c r="BA294" s="837"/>
      <c r="BB294" s="834"/>
      <c r="BC294" s="837"/>
      <c r="BD294" s="840"/>
      <c r="BE294" s="843"/>
      <c r="BG294" s="490"/>
      <c r="BH294" s="312">
        <v>0.8</v>
      </c>
      <c r="BI294" s="235" t="str">
        <f t="shared" ref="BI294" si="1420">IF(ISERROR(IF(V293="R.INHERENTE
4","R. INHERENTE",(IF(BD293="R.RESIDUAL
4","R. RESIDUAL"," ")))),"",(IF(V293="R.INHERENTE
4","R. INHERENTE",(IF(BD293="R.RESIDUAL
4","R. RESIDUAL"," ")))))</f>
        <v xml:space="preserve"> </v>
      </c>
      <c r="BJ294" s="236" t="str">
        <f t="shared" ref="BJ294" si="1421">IF(ISERROR(IF(V293="R.INHERENTE
9","R. INHERENTE",(IF(BD293="R.RESIDUAL
9","R. RESIDUAL"," ")))),"",(IF(V293="R.INHERENTE
9","R. INHERENTE",(IF(BD293="R.RESIDUAL
9","R. RESIDUAL"," ")))))</f>
        <v xml:space="preserve"> </v>
      </c>
      <c r="BK294" s="237" t="str">
        <f t="shared" ref="BK294" si="1422">IF(ISERROR(IF(V293="R.INHERENTE
14","R. INHERENTE",(IF(BD293="R.RESIDUAL
14","R. RESIDUAL"," ")))),"",(IF(V293="R.INHERENTE
14","R. INHERENTE",(IF(BD293="R.RESIDUAL
14","R. RESIDUAL"," ")))))</f>
        <v xml:space="preserve"> </v>
      </c>
      <c r="BL294" s="237" t="str">
        <f t="shared" ref="BL294" si="1423">IF(ISERROR(IF(V293="R.INHERENTE
19","R. INHERENTE",(IF(BD293="R.RESIDUAL
19","R. RESIDUAL"," ")))),"",(IF(V293="R.INHERENTE
19","R. INHERENTE",(IF(BD293="R.RESIDUAL
19","R. RESIDUAL"," ")))))</f>
        <v xml:space="preserve"> </v>
      </c>
      <c r="BM294" s="238" t="str">
        <f t="shared" ref="BM294" si="1424">IF(ISERROR(IF(V293="R.INHERENTE
24","R. INHERENTE",(IF(BD293="R.RESIDUAL
24","R. RESIDUAL"," ")))),"",(IF(V293="R.INHERENTE
24","R. INHERENTE",(IF(BD293="R.RESIDUAL
24","R. RESIDUAL"," ")))))</f>
        <v xml:space="preserve"> </v>
      </c>
      <c r="BN294" s="234"/>
      <c r="BO294" s="846"/>
      <c r="BP294" s="855"/>
      <c r="BQ294" s="887"/>
      <c r="BR294" s="887"/>
      <c r="BS294" s="859"/>
      <c r="BT294" s="862"/>
      <c r="BU294" s="309"/>
      <c r="BV294" s="959"/>
      <c r="BW294" s="855"/>
      <c r="BX294" s="965"/>
      <c r="BY294" s="229"/>
      <c r="BZ294" s="816"/>
      <c r="CA294" s="819"/>
      <c r="CB294" s="822"/>
      <c r="CC294" s="819"/>
      <c r="CD294" s="793"/>
      <c r="CE294" s="793"/>
      <c r="CF294" s="793"/>
      <c r="CG294" s="793"/>
      <c r="CH294" s="793"/>
      <c r="CI294" s="793"/>
      <c r="CJ294" s="793"/>
      <c r="CK294" s="793"/>
      <c r="CL294" s="793"/>
      <c r="CM294" s="793"/>
      <c r="CN294" s="793"/>
      <c r="CO294" s="793"/>
      <c r="CP294" s="793"/>
      <c r="CQ294" s="793"/>
      <c r="CR294" s="793"/>
      <c r="CS294" s="793"/>
      <c r="CT294" s="796"/>
      <c r="CU294" s="248"/>
      <c r="CV294" s="816"/>
      <c r="CW294" s="819"/>
      <c r="CX294" s="822"/>
      <c r="CY294" s="819"/>
      <c r="CZ294" s="826"/>
      <c r="DA294" s="827"/>
      <c r="DB294" s="826"/>
      <c r="DC294" s="827"/>
      <c r="DD294" s="790"/>
      <c r="DE294" s="790"/>
      <c r="DF294" s="790"/>
      <c r="DG294" s="793"/>
      <c r="DH294" s="790"/>
      <c r="DI294" s="790"/>
      <c r="DJ294" s="790"/>
      <c r="DK294" s="793"/>
      <c r="DL294" s="790"/>
      <c r="DM294" s="790"/>
      <c r="DN294" s="790"/>
      <c r="DO294" s="793"/>
      <c r="DP294" s="790"/>
      <c r="DQ294" s="790"/>
      <c r="DR294" s="790"/>
      <c r="DS294" s="790"/>
      <c r="DT294" s="796"/>
      <c r="DU294" s="245"/>
      <c r="DV294" s="799"/>
      <c r="DW294" s="802"/>
      <c r="DX294" s="799"/>
      <c r="DY294" s="805"/>
    </row>
    <row r="295" spans="2:129" ht="48.75" customHeight="1">
      <c r="B295" s="921"/>
      <c r="C295" s="924"/>
      <c r="D295" s="927"/>
      <c r="E295" s="1800"/>
      <c r="F295" s="931"/>
      <c r="G295" s="1800"/>
      <c r="H295" s="1800"/>
      <c r="I295" s="1800"/>
      <c r="J295" s="410" t="s">
        <v>1380</v>
      </c>
      <c r="K295" s="909"/>
      <c r="L295" s="1801"/>
      <c r="M295" s="918"/>
      <c r="N295" s="1800"/>
      <c r="O295" s="1802"/>
      <c r="P295" s="228"/>
      <c r="Q295" s="1803"/>
      <c r="R295" s="1800"/>
      <c r="S295" s="1800"/>
      <c r="T295" s="1800"/>
      <c r="U295" s="1800"/>
      <c r="V295" s="1802"/>
      <c r="W295" s="228"/>
      <c r="X295" s="446" t="s">
        <v>1381</v>
      </c>
      <c r="Y295" s="415" t="s">
        <v>599</v>
      </c>
      <c r="Z295" s="415"/>
      <c r="AA295" s="807"/>
      <c r="AB295" s="808"/>
      <c r="AC295" s="807">
        <v>15</v>
      </c>
      <c r="AD295" s="808"/>
      <c r="AE295" s="807"/>
      <c r="AF295" s="808"/>
      <c r="AG295" s="807"/>
      <c r="AH295" s="808"/>
      <c r="AI295" s="807">
        <v>15</v>
      </c>
      <c r="AJ295" s="808"/>
      <c r="AK295" s="323">
        <f t="shared" si="1407"/>
        <v>30</v>
      </c>
      <c r="AL295" s="315">
        <v>0.29399999999999998</v>
      </c>
      <c r="AM295" s="316"/>
      <c r="AN295" s="809" t="s">
        <v>562</v>
      </c>
      <c r="AO295" s="810"/>
      <c r="AP295" s="813" t="s">
        <v>600</v>
      </c>
      <c r="AQ295" s="814"/>
      <c r="AR295" s="809" t="s">
        <v>562</v>
      </c>
      <c r="AS295" s="810"/>
      <c r="AT295" s="420" t="s">
        <v>1382</v>
      </c>
      <c r="AU295" s="408" t="s">
        <v>633</v>
      </c>
      <c r="AV295" s="426" t="s">
        <v>1383</v>
      </c>
      <c r="AW295" s="427" t="s">
        <v>1373</v>
      </c>
      <c r="AX295" s="428" t="s">
        <v>1374</v>
      </c>
      <c r="AY295" s="230"/>
      <c r="AZ295" s="879"/>
      <c r="BA295" s="837"/>
      <c r="BB295" s="834"/>
      <c r="BC295" s="837"/>
      <c r="BD295" s="840"/>
      <c r="BE295" s="843"/>
      <c r="BG295" s="490"/>
      <c r="BH295" s="312">
        <v>0.60000000000000009</v>
      </c>
      <c r="BI295" s="235" t="str">
        <f t="shared" ref="BI295" si="1425">IF(ISERROR(IF(V293="R.INHERENTE
3","R. INHERENTE",(IF(BD293="R.RESIDUAL
3","R. RESIDUAL"," ")))),"",(IF(V293="R.INHERENTE
3","R. INHERENTE",(IF(BD293="R.RESIDUAL
3","R. RESIDUAL"," ")))))</f>
        <v xml:space="preserve"> </v>
      </c>
      <c r="BJ295" s="236" t="str">
        <f t="shared" ref="BJ295" si="1426">IF(ISERROR(IF(V293="R.INHERENTE
8","R. INHERENTE",(IF(BD293="R.RESIDUAL
8","R. RESIDUAL"," ")))),"",(IF(V293="R.INHERENTE
8","R. INHERENTE",(IF(BD293="R.RESIDUAL
8","R. RESIDUAL"," ")))))</f>
        <v xml:space="preserve"> </v>
      </c>
      <c r="BK295" s="236" t="str">
        <f t="shared" ref="BK295" si="1427">IF(ISERROR(IF(V293="R.INHERENTE
13","R. INHERENTE",(IF(BD293="R.RESIDUAL
13","R. RESIDUAL"," ")))),"",(IF(V293="R.INHERENTE
13","R. INHERENTE",(IF(BD293="R.RESIDUAL
13","R. RESIDUAL"," ")))))</f>
        <v xml:space="preserve"> </v>
      </c>
      <c r="BL295" s="237" t="str">
        <f t="shared" ref="BL295" si="1428">IF(ISERROR(IF(V293="R.INHERENTE
18","R. INHERENTE",(IF(BD293="R.RESIDUAL
18","R. RESIDUAL"," ")))),"",(IF(V293="R.INHERENTE
18","R. INHERENTE",(IF(BD293="R.RESIDUAL
18","R. RESIDUAL"," ")))))</f>
        <v xml:space="preserve"> </v>
      </c>
      <c r="BM295" s="238" t="str">
        <f t="shared" ref="BM295" si="1429">IF(ISERROR(IF(V293="R.INHERENTE
23","R. INHERENTE",(IF(BD293="R.RESIDUAL
23","R. RESIDUAL"," ")))),"",(IF(V293="R.INHERENTE
23","R. INHERENTE",(IF(BD293="R.RESIDUAL
23","R. RESIDUAL"," ")))))</f>
        <v xml:space="preserve"> </v>
      </c>
      <c r="BN295" s="234"/>
      <c r="BO295" s="846"/>
      <c r="BP295" s="855"/>
      <c r="BQ295" s="887"/>
      <c r="BR295" s="887"/>
      <c r="BS295" s="859"/>
      <c r="BT295" s="862"/>
      <c r="BU295" s="309"/>
      <c r="BV295" s="959"/>
      <c r="BW295" s="855"/>
      <c r="BX295" s="965"/>
      <c r="BY295" s="229"/>
      <c r="BZ295" s="816"/>
      <c r="CA295" s="819"/>
      <c r="CB295" s="822"/>
      <c r="CC295" s="819"/>
      <c r="CD295" s="793"/>
      <c r="CE295" s="793"/>
      <c r="CF295" s="793"/>
      <c r="CG295" s="793"/>
      <c r="CH295" s="793"/>
      <c r="CI295" s="793"/>
      <c r="CJ295" s="793"/>
      <c r="CK295" s="793"/>
      <c r="CL295" s="793"/>
      <c r="CM295" s="793"/>
      <c r="CN295" s="793"/>
      <c r="CO295" s="793"/>
      <c r="CP295" s="793"/>
      <c r="CQ295" s="793"/>
      <c r="CR295" s="793"/>
      <c r="CS295" s="793"/>
      <c r="CT295" s="796"/>
      <c r="CU295" s="248"/>
      <c r="CV295" s="816"/>
      <c r="CW295" s="819"/>
      <c r="CX295" s="822"/>
      <c r="CY295" s="819"/>
      <c r="CZ295" s="826"/>
      <c r="DA295" s="827"/>
      <c r="DB295" s="826"/>
      <c r="DC295" s="827"/>
      <c r="DD295" s="790"/>
      <c r="DE295" s="790"/>
      <c r="DF295" s="790"/>
      <c r="DG295" s="793"/>
      <c r="DH295" s="790"/>
      <c r="DI295" s="790"/>
      <c r="DJ295" s="790"/>
      <c r="DK295" s="793"/>
      <c r="DL295" s="790"/>
      <c r="DM295" s="790"/>
      <c r="DN295" s="790"/>
      <c r="DO295" s="793"/>
      <c r="DP295" s="790"/>
      <c r="DQ295" s="790"/>
      <c r="DR295" s="790"/>
      <c r="DS295" s="790"/>
      <c r="DT295" s="796"/>
      <c r="DU295" s="245"/>
      <c r="DV295" s="799"/>
      <c r="DW295" s="802"/>
      <c r="DX295" s="799"/>
      <c r="DY295" s="805"/>
    </row>
    <row r="296" spans="2:129" ht="48.75" customHeight="1">
      <c r="B296" s="921"/>
      <c r="C296" s="924"/>
      <c r="D296" s="927"/>
      <c r="E296" s="1800"/>
      <c r="F296" s="931"/>
      <c r="G296" s="1800"/>
      <c r="H296" s="1800"/>
      <c r="I296" s="1800"/>
      <c r="J296" s="410" t="s">
        <v>1384</v>
      </c>
      <c r="K296" s="909"/>
      <c r="L296" s="1801"/>
      <c r="M296" s="918"/>
      <c r="N296" s="1800"/>
      <c r="O296" s="1802"/>
      <c r="P296" s="228"/>
      <c r="Q296" s="1803"/>
      <c r="R296" s="1800"/>
      <c r="S296" s="1800"/>
      <c r="T296" s="1800"/>
      <c r="U296" s="1800"/>
      <c r="V296" s="1802"/>
      <c r="W296" s="228"/>
      <c r="X296" s="446" t="s">
        <v>1385</v>
      </c>
      <c r="Y296" s="415" t="s">
        <v>599</v>
      </c>
      <c r="Z296" s="415"/>
      <c r="AA296" s="807"/>
      <c r="AB296" s="808"/>
      <c r="AC296" s="807">
        <v>15</v>
      </c>
      <c r="AD296" s="808"/>
      <c r="AE296" s="807"/>
      <c r="AF296" s="808"/>
      <c r="AG296" s="807"/>
      <c r="AH296" s="808"/>
      <c r="AI296" s="807">
        <v>15</v>
      </c>
      <c r="AJ296" s="808"/>
      <c r="AK296" s="323">
        <f t="shared" si="1407"/>
        <v>30</v>
      </c>
      <c r="AL296" s="315">
        <v>0.20599999999999999</v>
      </c>
      <c r="AM296" s="316"/>
      <c r="AN296" s="809" t="s">
        <v>562</v>
      </c>
      <c r="AO296" s="810"/>
      <c r="AP296" s="813" t="s">
        <v>600</v>
      </c>
      <c r="AQ296" s="814"/>
      <c r="AR296" s="809" t="s">
        <v>562</v>
      </c>
      <c r="AS296" s="810"/>
      <c r="AT296" s="420" t="s">
        <v>1386</v>
      </c>
      <c r="AU296" s="408" t="s">
        <v>798</v>
      </c>
      <c r="AV296" s="426" t="s">
        <v>1387</v>
      </c>
      <c r="AW296" s="427" t="s">
        <v>1373</v>
      </c>
      <c r="AX296" s="428" t="s">
        <v>1374</v>
      </c>
      <c r="AY296" s="230"/>
      <c r="AZ296" s="879"/>
      <c r="BA296" s="837"/>
      <c r="BB296" s="834"/>
      <c r="BC296" s="837"/>
      <c r="BD296" s="840"/>
      <c r="BE296" s="843"/>
      <c r="BG296" s="490"/>
      <c r="BH296" s="312">
        <v>0.4</v>
      </c>
      <c r="BI296" s="239" t="str">
        <f t="shared" ref="BI296" si="1430">IF(ISERROR(IF(V293="R.INHERENTE
2","R. INHERENTE",(IF(BD293="R.RESIDUAL
2","R. RESIDUAL"," ")))),"",(IF(V293="R.INHERENTE
2","R. INHERENTE",(IF(BD293="R.RESIDUAL
2","R. RESIDUAL"," ")))))</f>
        <v xml:space="preserve"> </v>
      </c>
      <c r="BJ296" s="236" t="str">
        <f t="shared" ref="BJ296" si="1431">IF(ISERROR(IF(V293="R.INHERENTE
7","R. INHERENTE",(IF(BD293="R.RESIDUAL
7","R. RESIDUAL"," ")))),"",(IF(V293="R.INHERENTE
7","R. INHERENTE",(IF(BD293="R.RESIDUAL
7","R. RESIDUAL"," ")))))</f>
        <v xml:space="preserve"> </v>
      </c>
      <c r="BK296" s="236" t="str">
        <f t="shared" ref="BK296" si="1432">IF(ISERROR(IF(V293="R.INHERENTE
12","R. INHERENTE",(IF(BD293="R.RESIDUAL
12","R. RESIDUAL"," ")))),"",(IF(V293="R.INHERENTE
12","R. INHERENTE",(IF(BD293="R.RESIDUAL
12","R. RESIDUAL"," ")))))</f>
        <v xml:space="preserve"> </v>
      </c>
      <c r="BL296" s="237" t="str">
        <f t="shared" ref="BL296" si="1433">IF(ISERROR(IF(V293="R.INHERENTE
17","R. INHERENTE",(IF(BD293="R.RESIDUAL
17","R. RESIDUAL"," ")))),"",(IF(V293="R.INHERENTE
17","R. INHERENTE",(IF(BD293="R.RESIDUAL
17","R. RESIDUAL"," ")))))</f>
        <v>R. RESIDUAL</v>
      </c>
      <c r="BM296" s="238" t="str">
        <f t="shared" ref="BM296" si="1434">IF(ISERROR(IF(V293="R.INHERENTE
22","R. INHERENTE",(IF(BD293="R.RESIDUAL
22","R. RESIDUAL"," ")))),"",(IF(V293="R.INHERENTE
22","R. INHERENTE",(IF(BD293="R.RESIDUAL
22","R. RESIDUAL"," ")))))</f>
        <v xml:space="preserve"> </v>
      </c>
      <c r="BN296" s="234"/>
      <c r="BO296" s="846"/>
      <c r="BP296" s="855"/>
      <c r="BQ296" s="887"/>
      <c r="BR296" s="887"/>
      <c r="BS296" s="859"/>
      <c r="BT296" s="862"/>
      <c r="BU296" s="309"/>
      <c r="BV296" s="959"/>
      <c r="BW296" s="855"/>
      <c r="BX296" s="965"/>
      <c r="BY296" s="229"/>
      <c r="BZ296" s="816"/>
      <c r="CA296" s="819"/>
      <c r="CB296" s="822"/>
      <c r="CC296" s="819"/>
      <c r="CD296" s="793"/>
      <c r="CE296" s="793"/>
      <c r="CF296" s="793"/>
      <c r="CG296" s="793"/>
      <c r="CH296" s="793"/>
      <c r="CI296" s="793"/>
      <c r="CJ296" s="793"/>
      <c r="CK296" s="793"/>
      <c r="CL296" s="793"/>
      <c r="CM296" s="793"/>
      <c r="CN296" s="793"/>
      <c r="CO296" s="793"/>
      <c r="CP296" s="793"/>
      <c r="CQ296" s="793"/>
      <c r="CR296" s="793"/>
      <c r="CS296" s="793"/>
      <c r="CT296" s="796"/>
      <c r="CU296" s="248"/>
      <c r="CV296" s="816"/>
      <c r="CW296" s="819"/>
      <c r="CX296" s="822"/>
      <c r="CY296" s="819"/>
      <c r="CZ296" s="826"/>
      <c r="DA296" s="827"/>
      <c r="DB296" s="826"/>
      <c r="DC296" s="827"/>
      <c r="DD296" s="790"/>
      <c r="DE296" s="790"/>
      <c r="DF296" s="790"/>
      <c r="DG296" s="793"/>
      <c r="DH296" s="790"/>
      <c r="DI296" s="790"/>
      <c r="DJ296" s="790"/>
      <c r="DK296" s="793"/>
      <c r="DL296" s="790"/>
      <c r="DM296" s="790"/>
      <c r="DN296" s="790"/>
      <c r="DO296" s="793"/>
      <c r="DP296" s="790"/>
      <c r="DQ296" s="790"/>
      <c r="DR296" s="790"/>
      <c r="DS296" s="790"/>
      <c r="DT296" s="796"/>
      <c r="DU296" s="245"/>
      <c r="DV296" s="799"/>
      <c r="DW296" s="802"/>
      <c r="DX296" s="799"/>
      <c r="DY296" s="805"/>
    </row>
    <row r="297" spans="2:129" ht="48.75" customHeight="1">
      <c r="B297" s="922"/>
      <c r="C297" s="925"/>
      <c r="D297" s="928"/>
      <c r="E297" s="1805"/>
      <c r="F297" s="932"/>
      <c r="G297" s="1805"/>
      <c r="H297" s="1805"/>
      <c r="I297" s="1805"/>
      <c r="J297" s="411"/>
      <c r="K297" s="910"/>
      <c r="L297" s="1806"/>
      <c r="M297" s="919"/>
      <c r="N297" s="1805"/>
      <c r="O297" s="1807"/>
      <c r="P297" s="228"/>
      <c r="Q297" s="1808"/>
      <c r="R297" s="1805"/>
      <c r="S297" s="1805"/>
      <c r="T297" s="1805"/>
      <c r="U297" s="1805"/>
      <c r="V297" s="1807"/>
      <c r="W297" s="228"/>
      <c r="X297" s="417"/>
      <c r="Y297" s="418"/>
      <c r="Z297" s="418"/>
      <c r="AA297" s="848"/>
      <c r="AB297" s="849"/>
      <c r="AC297" s="848"/>
      <c r="AD297" s="849"/>
      <c r="AE297" s="848"/>
      <c r="AF297" s="849"/>
      <c r="AG297" s="848"/>
      <c r="AH297" s="849"/>
      <c r="AI297" s="848"/>
      <c r="AJ297" s="849"/>
      <c r="AK297" s="324">
        <f t="shared" si="1407"/>
        <v>0</v>
      </c>
      <c r="AL297" s="317"/>
      <c r="AM297" s="318">
        <v>0.8</v>
      </c>
      <c r="AN297" s="850"/>
      <c r="AO297" s="851"/>
      <c r="AP297" s="852"/>
      <c r="AQ297" s="853"/>
      <c r="AR297" s="850"/>
      <c r="AS297" s="851"/>
      <c r="AT297" s="421"/>
      <c r="AU297" s="422"/>
      <c r="AV297" s="429"/>
      <c r="AW297" s="430"/>
      <c r="AX297" s="431"/>
      <c r="AY297" s="230"/>
      <c r="AZ297" s="880"/>
      <c r="BA297" s="838"/>
      <c r="BB297" s="835"/>
      <c r="BC297" s="838"/>
      <c r="BD297" s="841"/>
      <c r="BE297" s="844"/>
      <c r="BG297" s="490"/>
      <c r="BH297" s="313">
        <v>0.2</v>
      </c>
      <c r="BI297" s="240" t="str">
        <f t="shared" ref="BI297" si="1435">IF(ISERROR(IF(V293="R.INHERENTE
1","R. INHERENTE",(IF(BD293="R.RESIDUAL
1","R. RESIDUAL"," ")))),"",(IF(V293="R.INHERENTE
1","R. INHERENTE",(IF(BD293="R.RESIDUAL
1","R. RESIDUAL"," ")))))</f>
        <v xml:space="preserve"> </v>
      </c>
      <c r="BJ297" s="241" t="str">
        <f t="shared" ref="BJ297" si="1436">IF(ISERROR(IF(V293="R.INHERENTE
6","R. INHERENTE",(IF(BD293="R.RESIDUAL
6","R. RESIDUAL"," ")))),"",(IF(V293="R.INHERENTE
6","R. INHERENTE",(IF(BD293="R.RESIDUAL
6","R. RESIDUAL"," ")))))</f>
        <v xml:space="preserve"> </v>
      </c>
      <c r="BK297" s="242" t="str">
        <f t="shared" ref="BK297" si="1437">IF(ISERROR(IF(V293="R.INHERENTE
11","R. INHERENTE",(IF(BD293="R.RESIDUAL
11","R. RESIDUAL"," ")))),"",(IF(V293="R.INHERENTE
11","R. INHERENTE",(IF(BD293="R.RESIDUAL
11","R. RESIDUAL"," ")))))</f>
        <v xml:space="preserve"> </v>
      </c>
      <c r="BL297" s="243" t="str">
        <f t="shared" ref="BL297" si="1438">IF(ISERROR(IF(V293="R.INHERENTE
16","R. INHERENTE",(IF(BD293="R.RESIDUAL
16","R. RESIDUAL"," ")))),"",(IF(V293="R.INHERENTE
16","R. INHERENTE",(IF(BD293="R.RESIDUAL
16","R. RESIDUAL"," ")))))</f>
        <v xml:space="preserve"> </v>
      </c>
      <c r="BM297" s="244" t="str">
        <f t="shared" ref="BM297" si="1439">IF(ISERROR(IF(V293="R.INHERENTE
21","R. INHERENTE",(IF(BD293="R.RESIDUAL
21","R. RESIDUAL"," ")))),"",(IF(V293="R.INHERENTE
21","R. INHERENTE",(IF(BD293="R.RESIDUAL
21","R. RESIDUAL"," ")))))</f>
        <v xml:space="preserve"> </v>
      </c>
      <c r="BN297" s="234"/>
      <c r="BO297" s="847"/>
      <c r="BP297" s="856"/>
      <c r="BQ297" s="888"/>
      <c r="BR297" s="888"/>
      <c r="BS297" s="860"/>
      <c r="BT297" s="863"/>
      <c r="BU297" s="309"/>
      <c r="BV297" s="960"/>
      <c r="BW297" s="856"/>
      <c r="BX297" s="966"/>
      <c r="BY297" s="229"/>
      <c r="BZ297" s="817"/>
      <c r="CA297" s="820"/>
      <c r="CB297" s="823"/>
      <c r="CC297" s="820"/>
      <c r="CD297" s="794"/>
      <c r="CE297" s="794"/>
      <c r="CF297" s="794"/>
      <c r="CG297" s="794"/>
      <c r="CH297" s="794"/>
      <c r="CI297" s="794"/>
      <c r="CJ297" s="794"/>
      <c r="CK297" s="794"/>
      <c r="CL297" s="794"/>
      <c r="CM297" s="794"/>
      <c r="CN297" s="794"/>
      <c r="CO297" s="794"/>
      <c r="CP297" s="794"/>
      <c r="CQ297" s="794"/>
      <c r="CR297" s="794"/>
      <c r="CS297" s="794"/>
      <c r="CT297" s="797"/>
      <c r="CU297" s="248"/>
      <c r="CV297" s="817"/>
      <c r="CW297" s="820"/>
      <c r="CX297" s="823"/>
      <c r="CY297" s="820"/>
      <c r="CZ297" s="828"/>
      <c r="DA297" s="829"/>
      <c r="DB297" s="828"/>
      <c r="DC297" s="829"/>
      <c r="DD297" s="791"/>
      <c r="DE297" s="791"/>
      <c r="DF297" s="791"/>
      <c r="DG297" s="794"/>
      <c r="DH297" s="791"/>
      <c r="DI297" s="791"/>
      <c r="DJ297" s="791"/>
      <c r="DK297" s="794"/>
      <c r="DL297" s="791"/>
      <c r="DM297" s="791"/>
      <c r="DN297" s="791"/>
      <c r="DO297" s="794"/>
      <c r="DP297" s="791"/>
      <c r="DQ297" s="791"/>
      <c r="DR297" s="791"/>
      <c r="DS297" s="791"/>
      <c r="DT297" s="797"/>
      <c r="DU297" s="245"/>
      <c r="DV297" s="800"/>
      <c r="DW297" s="803"/>
      <c r="DX297" s="800"/>
      <c r="DY297" s="806"/>
    </row>
    <row r="298" spans="2:129" ht="18" customHeight="1">
      <c r="BI298" s="321">
        <v>0.2</v>
      </c>
      <c r="BJ298" s="322">
        <v>0.4</v>
      </c>
      <c r="BK298" s="322">
        <v>0.60000000000000009</v>
      </c>
      <c r="BL298" s="322">
        <v>0.8</v>
      </c>
      <c r="BM298" s="322">
        <v>1</v>
      </c>
    </row>
    <row r="299" spans="2:129" ht="48.75" customHeight="1">
      <c r="B299" s="920" t="s">
        <v>1071</v>
      </c>
      <c r="C299" s="923">
        <v>48</v>
      </c>
      <c r="D299" s="926" t="s">
        <v>1338</v>
      </c>
      <c r="E299" s="929" t="s">
        <v>1339</v>
      </c>
      <c r="F299" s="930" t="s">
        <v>824</v>
      </c>
      <c r="G299" s="907" t="s">
        <v>1163</v>
      </c>
      <c r="H299" s="948" t="s">
        <v>589</v>
      </c>
      <c r="I299" s="949" t="s">
        <v>1388</v>
      </c>
      <c r="J299" s="409" t="s">
        <v>1389</v>
      </c>
      <c r="K299" s="911" t="s">
        <v>1390</v>
      </c>
      <c r="L299" s="950" t="str">
        <f>IF(H299="","",(CONCATENATE("Posibilidad de afectación ",H299," ",I299," ",J299," ",J300," ",J301," ",J302," ",J303)))</f>
        <v xml:space="preserve">Posibilidad de afectación económica y reputacional por el deterioro de la condición clínica del paciente, sus demandas y sanciones,  debido a la baja adherencia de la clasificación de riesgo cardiovascular por parte de los profesionales de la salud del servicio de consulta externa en el marco de la Ruta cardio cerebro vascular y metabólica (HTA – D).    </v>
      </c>
      <c r="M299" s="1319" t="s">
        <v>1078</v>
      </c>
      <c r="N299" s="951" t="s">
        <v>594</v>
      </c>
      <c r="O299" s="864" t="s">
        <v>595</v>
      </c>
      <c r="P299" s="228"/>
      <c r="Q299" s="865" t="s">
        <v>630</v>
      </c>
      <c r="R299" s="866">
        <f>IF(ISERROR(VLOOKUP($Q299,Listas!$E$20:$F$24,2,FALSE)),"",(VLOOKUP($Q299,Listas!$E$20:$F$24,2,FALSE)))</f>
        <v>1</v>
      </c>
      <c r="S299" s="867" t="str">
        <f>IF(ISERROR(VLOOKUP($R299,Listas!$E$3:$F$7,2,FALSE)),"",(VLOOKUP($R299,Listas!$E$3:$F$7,2,FALSE)))</f>
        <v xml:space="preserve">MUY ALTA </v>
      </c>
      <c r="T299" s="868" t="s">
        <v>699</v>
      </c>
      <c r="U299" s="867">
        <f>IF(ISERROR(VLOOKUP($T299,Listas!$E$28:$F$35,2,FALSE)),"",(VLOOKUP($T299,Listas!$E$28:$F$35,2,FALSE)))</f>
        <v>0.8</v>
      </c>
      <c r="V299" s="869" t="str">
        <f t="shared" ref="V299" si="1440">IF(R299="","",(CONCATENATE("R.INHERENTE
",(IF(AND($R299=0.2,$U299=0.2),1,(IF(AND($R299=0.2,$U299=0.4),6,(IF(AND($R299=0.2,$U299=0.6),11,(IF(AND($R299=0.2,$U299=0.8),16,(IF(AND($R299=0.2,$U299=1),21,(IF(AND($R299=0.4,$U299=0.2),2,(IF(AND($R299=0.4,$U299=0.4),7,(IF(AND($R299=0.4,$U299=0.6),12,(IF(AND($R299=0.4,$U299=0.8),17,(IF(AND($R299=0.4,$U299=1),22,(IF(AND($R299=0.6,$U299=0.2),3,(IF(AND($R299=0.6,$U299=0.4),8,(IF(AND($R299=0.6,$U299=0.6),13,(IF(AND($R299=0.6,$U299=0.8),18,(IF(AND($R299=0.6,$U299=1),23,(IF(AND($R299=0.8,$U299=0.2),4,(IF(AND($R299=0.8,$U299=0.4),9,(IF(AND($R299=0.8,$U299=0.6),14,(IF(AND($R299=0.8,$U299=0.8),19,(IF(AND($R299=0.8,$U299=1),24,(IF(AND($R299=1,$U299=0.2),5,(IF(AND($R299=1,$U299=0.4),10,(IF(AND($R299=1,$U299=0.6),15,(IF(AND($R299=1,$U299=0.8),20,(IF(AND($R299=1,$U299=1),25,"")))))))))))))))))))))))))))))))))))))))))))))))))))))</f>
        <v>R.INHERENTE
20</v>
      </c>
      <c r="W299" s="228">
        <f>+VLOOKUP($V299,Listas!$D$112:$E$136,2,FALSE)</f>
        <v>20</v>
      </c>
      <c r="X299" s="445" t="s">
        <v>1391</v>
      </c>
      <c r="Y299" s="413" t="s">
        <v>599</v>
      </c>
      <c r="Z299" s="413"/>
      <c r="AA299" s="870"/>
      <c r="AB299" s="871"/>
      <c r="AC299" s="870">
        <v>15</v>
      </c>
      <c r="AD299" s="871"/>
      <c r="AE299" s="870"/>
      <c r="AF299" s="871"/>
      <c r="AG299" s="870"/>
      <c r="AH299" s="871"/>
      <c r="AI299" s="870">
        <v>15</v>
      </c>
      <c r="AJ299" s="871"/>
      <c r="AK299" s="340">
        <f t="shared" ref="AK299:AK303" si="1441">AA299+AC299+AE299+AG299+AI299</f>
        <v>30</v>
      </c>
      <c r="AL299" s="319">
        <v>0.7</v>
      </c>
      <c r="AM299" s="320"/>
      <c r="AN299" s="906" t="s">
        <v>562</v>
      </c>
      <c r="AO299" s="906"/>
      <c r="AP299" s="907" t="s">
        <v>600</v>
      </c>
      <c r="AQ299" s="907"/>
      <c r="AR299" s="906" t="s">
        <v>562</v>
      </c>
      <c r="AS299" s="906"/>
      <c r="AT299" s="419" t="s">
        <v>1392</v>
      </c>
      <c r="AU299" s="407" t="s">
        <v>602</v>
      </c>
      <c r="AV299" s="423" t="s">
        <v>1393</v>
      </c>
      <c r="AW299" s="424" t="s">
        <v>1373</v>
      </c>
      <c r="AX299" s="425" t="s">
        <v>1374</v>
      </c>
      <c r="AY299" s="247">
        <f t="shared" ref="AY299" si="1442">+(IF(AND($AZ299&gt;0,$AZ299&lt;=0.2),0.2,(IF(AND($AZ299&gt;0.2,$AZ299&lt;=0.4),0.4,(IF(AND($AZ299&gt;0.4,$AZ299&lt;=0.6),0.6,(IF(AND($AZ299&gt;0.6,$AZ299&lt;=0.8),0.8,(IF($AZ299&gt;0.8,1,""))))))))))</f>
        <v>0.4</v>
      </c>
      <c r="AZ299" s="878">
        <f t="shared" ref="AZ299" si="1443">+MIN(AL299:AL303)</f>
        <v>0.29399999999999998</v>
      </c>
      <c r="BA299" s="836" t="str">
        <f t="shared" ref="BA299" si="1444">+(IF($AY299=0.2,"MUY BAJA",(IF($AY299=0.4,"BAJA",(IF($AY299=0.6,"MEDIA",(IF($AY299=0.8,"ALTA",(IF($AY299=1,"MUY ALTA",""))))))))))</f>
        <v>BAJA</v>
      </c>
      <c r="BB299" s="833">
        <f t="shared" ref="BB299" si="1445">+MIN(AM299:AM303)</f>
        <v>0.8</v>
      </c>
      <c r="BC299" s="836" t="str">
        <f t="shared" ref="BC299" si="1446">+(IF($BF299=0.2,"MUY BAJA",(IF($BF299=0.4,"BAJA",(IF($BF299=0.6,"MEDIA",(IF($BF299=0.8,"ALTA",(IF($BF299=1,"MUY ALTA",""))))))))))</f>
        <v>ALTA</v>
      </c>
      <c r="BD299" s="839" t="str">
        <f t="shared" ref="BD299" si="1447">IF($AY299="","",(CONCATENATE("R.RESIDUAL
",(IF(AND($AY299=0.2,$BF299=0.2),1,(IF(AND($AY299=0.2,$BF299=0.4),6,(IF(AND($AY299=0.2,$BF299=0.6),11,(IF(AND($AY299=0.2,$BF299=0.8),16,(IF(AND($AY299=0.2,$BF299=1),21,(IF(AND($AY299=0.4,$BF299=0.2),2,(IF(AND($AY299=0.4,$BF299=0.4),7,(IF(AND($AY299=0.4,$BF299=0.6),12,(IF(AND($AY299=0.4,$BF299=0.8),17,(IF(AND($AY299=0.4,$BF299=1),22,(IF(AND($AY299=0.6,$BF299=0.2),3,(IF(AND($AY299=0.6,$BF299=0.4),8,(IF(AND($AY299=0.6,$BF299=0.6),13,(IF(AND($AY299=0.6,$BF299=0.8),18,(IF(AND($AY299=0.6,$BF299=1),23,(IF(AND($AY299=0.8,$BF299=0.2),4,(IF(AND($AY299=0.8,$BF299=0.4),9,(IF(AND($AY299=0.8,$BF299=0.6),14,(IF(AND($AY299=0.8,$BF299=0.8),19,(IF(AND($AY299=0.8,$BF299=1),24,(IF(AND($AY299=1,$BF299=0.2),5,(IF(AND($AY299=1,$BF299=0.4),10,(IF(AND($AY299=1,$BF299=0.6),15,(IF(AND($AY299=1,$BF299=0.8),20,(IF(AND($AY299=1,$BF299=1),25,"")))))))))))))))))))))))))))))))))))))))))))))))))))))</f>
        <v>R.RESIDUAL
17</v>
      </c>
      <c r="BE299" s="842" t="s">
        <v>606</v>
      </c>
      <c r="BF299" s="247">
        <f t="shared" ref="BF299" si="1448">+(IF(AND($BB299&gt;0,$BB299&lt;=0.2),0.2,(IF(AND($BB299&gt;0.2,$BB299&lt;=0.4),0.4,(IF(AND($BB299&gt;0.4,$BB299&lt;=0.6),0.6,(IF(AND($BB299&gt;0.6,$BB299&lt;=0.8),0.8,(IF($BB299&gt;0.8,1,""))))))))))</f>
        <v>0.8</v>
      </c>
      <c r="BG299" s="230">
        <f>+VLOOKUP($BD299,Listas!$F$112:$G$136,2,FALSE)</f>
        <v>17</v>
      </c>
      <c r="BH299" s="312">
        <v>1</v>
      </c>
      <c r="BI299" s="231" t="str">
        <f t="shared" ref="BI299" si="1449">IF(ISERROR(IF(V299="R.INHERENTE
5","R. INHERENTE",(IF(BD299="R.RESIDUAL
5","R. RESIDUAL"," ")))),"",(IF(V299="R.INHERENTE
5","R. INHERENTE",(IF(BD299="R.RESIDUAL
5","R. RESIDUAL"," ")))))</f>
        <v xml:space="preserve"> </v>
      </c>
      <c r="BJ299" s="232" t="str">
        <f t="shared" ref="BJ299" si="1450">IF(ISERROR(IF(V299="R.INHERENTE
10","R. INHERENTE",(IF(BD299="R.RESIDUAL
10","R. RESIDUAL"," ")))),"",(IF(V299="R.INHERENTE
10","R. INHERENTE",(IF(BD299="R.RESIDUAL
10","R. RESIDUAL"," ")))))</f>
        <v xml:space="preserve"> </v>
      </c>
      <c r="BK299" s="232" t="str">
        <f t="shared" ref="BK299" si="1451">IF(ISERROR(IF(V299="R.INHERENTE
15","R. INHERENTE",(IF(BD299="R.RESIDUAL
15","R. RESIDUAL"," ")))),"",(IF(V299="R.INHERENTE
15","R. INHERENTE",(IF(BD299="R.RESIDUAL
15","R. RESIDUAL"," ")))))</f>
        <v xml:space="preserve"> </v>
      </c>
      <c r="BL299" s="232" t="str">
        <f t="shared" ref="BL299" si="1452">IF(ISERROR(IF(V299="R.INHERENTE
20","R. INHERENTE",(IF(BD299="R.RESIDUAL
20","R. RESIDUAL"," ")))),"",(IF(V299="R.INHERENTE
20","R. INHERENTE",(IF(BD299="R.RESIDUAL
20","R. RESIDUAL"," ")))))</f>
        <v>R. INHERENTE</v>
      </c>
      <c r="BM299" s="233" t="str">
        <f t="shared" ref="BM299" si="1453">IF(ISERROR(IF(V299="R.INHERENTE
25","R. INHERENTE",(IF(BD299="R.RESIDUAL
25","R. RESIDUAL"," ")))),"",(IF(V299="R.INHERENTE
25","R. INHERENTE",(IF(BD299="R.RESIDUAL
25","R. RESIDUAL"," ")))))</f>
        <v xml:space="preserve"> </v>
      </c>
      <c r="BN299" s="234"/>
      <c r="BO299" s="845" t="s">
        <v>1348</v>
      </c>
      <c r="BP299" s="854" t="s">
        <v>1349</v>
      </c>
      <c r="BQ299" s="886">
        <v>46023</v>
      </c>
      <c r="BR299" s="886">
        <v>46357</v>
      </c>
      <c r="BS299" s="858" t="s">
        <v>633</v>
      </c>
      <c r="BT299" s="861"/>
      <c r="BU299" s="309"/>
      <c r="BV299" s="958" t="s">
        <v>1375</v>
      </c>
      <c r="BW299" s="854" t="s">
        <v>1349</v>
      </c>
      <c r="BX299" s="830" t="s">
        <v>1351</v>
      </c>
      <c r="BY299" s="229"/>
      <c r="BZ299" s="815" t="s">
        <v>614</v>
      </c>
      <c r="CA299" s="818" t="s">
        <v>615</v>
      </c>
      <c r="CB299" s="821" t="s">
        <v>616</v>
      </c>
      <c r="CC299" s="818" t="s">
        <v>617</v>
      </c>
      <c r="CD299" s="792"/>
      <c r="CE299" s="792"/>
      <c r="CF299" s="792"/>
      <c r="CG299" s="792"/>
      <c r="CH299" s="792"/>
      <c r="CI299" s="792"/>
      <c r="CJ299" s="792"/>
      <c r="CK299" s="792"/>
      <c r="CL299" s="792"/>
      <c r="CM299" s="792"/>
      <c r="CN299" s="792"/>
      <c r="CO299" s="792"/>
      <c r="CP299" s="792"/>
      <c r="CQ299" s="792"/>
      <c r="CR299" s="792"/>
      <c r="CS299" s="792"/>
      <c r="CT299" s="795" t="s">
        <v>618</v>
      </c>
      <c r="CU299" s="248"/>
      <c r="CV299" s="815" t="s">
        <v>614</v>
      </c>
      <c r="CW299" s="818" t="s">
        <v>615</v>
      </c>
      <c r="CX299" s="821" t="s">
        <v>616</v>
      </c>
      <c r="CY299" s="818" t="s">
        <v>617</v>
      </c>
      <c r="CZ299" s="824"/>
      <c r="DA299" s="825"/>
      <c r="DB299" s="824"/>
      <c r="DC299" s="825"/>
      <c r="DD299" s="789"/>
      <c r="DE299" s="789"/>
      <c r="DF299" s="789"/>
      <c r="DG299" s="792"/>
      <c r="DH299" s="789"/>
      <c r="DI299" s="789"/>
      <c r="DJ299" s="789"/>
      <c r="DK299" s="792"/>
      <c r="DL299" s="789"/>
      <c r="DM299" s="789"/>
      <c r="DN299" s="789"/>
      <c r="DO299" s="792"/>
      <c r="DP299" s="789"/>
      <c r="DQ299" s="789"/>
      <c r="DR299" s="789"/>
      <c r="DS299" s="789"/>
      <c r="DT299" s="795" t="s">
        <v>619</v>
      </c>
      <c r="DU299" s="245"/>
      <c r="DV299" s="798"/>
      <c r="DW299" s="801"/>
      <c r="DX299" s="798"/>
      <c r="DY299" s="804"/>
    </row>
    <row r="300" spans="2:129" ht="48.75" customHeight="1">
      <c r="B300" s="921"/>
      <c r="C300" s="924"/>
      <c r="D300" s="927"/>
      <c r="E300" s="1800"/>
      <c r="F300" s="931"/>
      <c r="G300" s="1800"/>
      <c r="H300" s="1800"/>
      <c r="I300" s="1800"/>
      <c r="J300" s="410"/>
      <c r="K300" s="912"/>
      <c r="L300" s="1801"/>
      <c r="M300" s="918"/>
      <c r="N300" s="1800"/>
      <c r="O300" s="1802"/>
      <c r="P300" s="228"/>
      <c r="Q300" s="1803"/>
      <c r="R300" s="1800"/>
      <c r="S300" s="1800"/>
      <c r="T300" s="1800"/>
      <c r="U300" s="1800"/>
      <c r="V300" s="1802"/>
      <c r="W300" s="228"/>
      <c r="X300" s="446" t="s">
        <v>1394</v>
      </c>
      <c r="Y300" s="415" t="s">
        <v>599</v>
      </c>
      <c r="Z300" s="415"/>
      <c r="AA300" s="807">
        <v>25</v>
      </c>
      <c r="AB300" s="808"/>
      <c r="AC300" s="807"/>
      <c r="AD300" s="808"/>
      <c r="AE300" s="807"/>
      <c r="AF300" s="808"/>
      <c r="AG300" s="807"/>
      <c r="AH300" s="808"/>
      <c r="AI300" s="807">
        <v>15</v>
      </c>
      <c r="AJ300" s="808"/>
      <c r="AK300" s="323">
        <f t="shared" si="1441"/>
        <v>40</v>
      </c>
      <c r="AL300" s="315">
        <v>0.42</v>
      </c>
      <c r="AM300" s="316"/>
      <c r="AN300" s="809" t="s">
        <v>562</v>
      </c>
      <c r="AO300" s="810"/>
      <c r="AP300" s="813" t="s">
        <v>600</v>
      </c>
      <c r="AQ300" s="814"/>
      <c r="AR300" s="809" t="s">
        <v>562</v>
      </c>
      <c r="AS300" s="810"/>
      <c r="AT300" s="420" t="s">
        <v>1395</v>
      </c>
      <c r="AU300" s="408" t="s">
        <v>602</v>
      </c>
      <c r="AV300" s="426" t="s">
        <v>1396</v>
      </c>
      <c r="AW300" s="427" t="s">
        <v>1373</v>
      </c>
      <c r="AX300" s="428" t="s">
        <v>1374</v>
      </c>
      <c r="AY300" s="230"/>
      <c r="AZ300" s="879"/>
      <c r="BA300" s="837"/>
      <c r="BB300" s="834"/>
      <c r="BC300" s="837"/>
      <c r="BD300" s="840"/>
      <c r="BE300" s="843"/>
      <c r="BG300" s="490"/>
      <c r="BH300" s="312">
        <v>0.8</v>
      </c>
      <c r="BI300" s="235" t="str">
        <f t="shared" ref="BI300" si="1454">IF(ISERROR(IF(V299="R.INHERENTE
4","R. INHERENTE",(IF(BD299="R.RESIDUAL
4","R. RESIDUAL"," ")))),"",(IF(V299="R.INHERENTE
4","R. INHERENTE",(IF(BD299="R.RESIDUAL
4","R. RESIDUAL"," ")))))</f>
        <v xml:space="preserve"> </v>
      </c>
      <c r="BJ300" s="236" t="str">
        <f t="shared" ref="BJ300" si="1455">IF(ISERROR(IF(V299="R.INHERENTE
9","R. INHERENTE",(IF(BD299="R.RESIDUAL
9","R. RESIDUAL"," ")))),"",(IF(V299="R.INHERENTE
9","R. INHERENTE",(IF(BD299="R.RESIDUAL
9","R. RESIDUAL"," ")))))</f>
        <v xml:space="preserve"> </v>
      </c>
      <c r="BK300" s="237" t="str">
        <f t="shared" ref="BK300" si="1456">IF(ISERROR(IF(V299="R.INHERENTE
14","R. INHERENTE",(IF(BD299="R.RESIDUAL
14","R. RESIDUAL"," ")))),"",(IF(V299="R.INHERENTE
14","R. INHERENTE",(IF(BD299="R.RESIDUAL
14","R. RESIDUAL"," ")))))</f>
        <v xml:space="preserve"> </v>
      </c>
      <c r="BL300" s="237" t="str">
        <f t="shared" ref="BL300" si="1457">IF(ISERROR(IF(V299="R.INHERENTE
19","R. INHERENTE",(IF(BD299="R.RESIDUAL
19","R. RESIDUAL"," ")))),"",(IF(V299="R.INHERENTE
19","R. INHERENTE",(IF(BD299="R.RESIDUAL
19","R. RESIDUAL"," ")))))</f>
        <v xml:space="preserve"> </v>
      </c>
      <c r="BM300" s="238" t="str">
        <f t="shared" ref="BM300" si="1458">IF(ISERROR(IF(V299="R.INHERENTE
24","R. INHERENTE",(IF(BD299="R.RESIDUAL
24","R. RESIDUAL"," ")))),"",(IF(V299="R.INHERENTE
24","R. INHERENTE",(IF(BD299="R.RESIDUAL
24","R. RESIDUAL"," ")))))</f>
        <v xml:space="preserve"> </v>
      </c>
      <c r="BN300" s="234"/>
      <c r="BO300" s="846"/>
      <c r="BP300" s="855"/>
      <c r="BQ300" s="887"/>
      <c r="BR300" s="887"/>
      <c r="BS300" s="859"/>
      <c r="BT300" s="862"/>
      <c r="BU300" s="309"/>
      <c r="BV300" s="959"/>
      <c r="BW300" s="855"/>
      <c r="BX300" s="831"/>
      <c r="BY300" s="229"/>
      <c r="BZ300" s="816"/>
      <c r="CA300" s="819"/>
      <c r="CB300" s="822"/>
      <c r="CC300" s="819"/>
      <c r="CD300" s="793"/>
      <c r="CE300" s="793"/>
      <c r="CF300" s="793"/>
      <c r="CG300" s="793"/>
      <c r="CH300" s="793"/>
      <c r="CI300" s="793"/>
      <c r="CJ300" s="793"/>
      <c r="CK300" s="793"/>
      <c r="CL300" s="793"/>
      <c r="CM300" s="793"/>
      <c r="CN300" s="793"/>
      <c r="CO300" s="793"/>
      <c r="CP300" s="793"/>
      <c r="CQ300" s="793"/>
      <c r="CR300" s="793"/>
      <c r="CS300" s="793"/>
      <c r="CT300" s="796"/>
      <c r="CU300" s="248"/>
      <c r="CV300" s="816"/>
      <c r="CW300" s="819"/>
      <c r="CX300" s="822"/>
      <c r="CY300" s="819"/>
      <c r="CZ300" s="826"/>
      <c r="DA300" s="827"/>
      <c r="DB300" s="826"/>
      <c r="DC300" s="827"/>
      <c r="DD300" s="790"/>
      <c r="DE300" s="790"/>
      <c r="DF300" s="790"/>
      <c r="DG300" s="793"/>
      <c r="DH300" s="790"/>
      <c r="DI300" s="790"/>
      <c r="DJ300" s="790"/>
      <c r="DK300" s="793"/>
      <c r="DL300" s="790"/>
      <c r="DM300" s="790"/>
      <c r="DN300" s="790"/>
      <c r="DO300" s="793"/>
      <c r="DP300" s="790"/>
      <c r="DQ300" s="790"/>
      <c r="DR300" s="790"/>
      <c r="DS300" s="790"/>
      <c r="DT300" s="796"/>
      <c r="DU300" s="245"/>
      <c r="DV300" s="799"/>
      <c r="DW300" s="802"/>
      <c r="DX300" s="799"/>
      <c r="DY300" s="805"/>
    </row>
    <row r="301" spans="2:129" ht="48.75" customHeight="1">
      <c r="B301" s="921"/>
      <c r="C301" s="924"/>
      <c r="D301" s="927"/>
      <c r="E301" s="1800"/>
      <c r="F301" s="931"/>
      <c r="G301" s="1800"/>
      <c r="H301" s="1800"/>
      <c r="I301" s="1800"/>
      <c r="J301" s="410"/>
      <c r="K301" s="912"/>
      <c r="L301" s="1801"/>
      <c r="M301" s="918"/>
      <c r="N301" s="1800"/>
      <c r="O301" s="1802"/>
      <c r="P301" s="228"/>
      <c r="Q301" s="1803"/>
      <c r="R301" s="1800"/>
      <c r="S301" s="1800"/>
      <c r="T301" s="1800"/>
      <c r="U301" s="1800"/>
      <c r="V301" s="1802"/>
      <c r="W301" s="228"/>
      <c r="X301" s="446" t="s">
        <v>1397</v>
      </c>
      <c r="Y301" s="415" t="s">
        <v>599</v>
      </c>
      <c r="Z301" s="415"/>
      <c r="AA301" s="807"/>
      <c r="AB301" s="808"/>
      <c r="AC301" s="807">
        <v>15</v>
      </c>
      <c r="AD301" s="808"/>
      <c r="AE301" s="807"/>
      <c r="AF301" s="808"/>
      <c r="AG301" s="807"/>
      <c r="AH301" s="808"/>
      <c r="AI301" s="807">
        <v>15</v>
      </c>
      <c r="AJ301" s="808"/>
      <c r="AK301" s="323">
        <f t="shared" si="1441"/>
        <v>30</v>
      </c>
      <c r="AL301" s="315">
        <v>0.29399999999999998</v>
      </c>
      <c r="AM301" s="316"/>
      <c r="AN301" s="809" t="s">
        <v>562</v>
      </c>
      <c r="AO301" s="810"/>
      <c r="AP301" s="813" t="s">
        <v>600</v>
      </c>
      <c r="AQ301" s="814"/>
      <c r="AR301" s="809" t="s">
        <v>562</v>
      </c>
      <c r="AS301" s="810"/>
      <c r="AT301" s="420" t="s">
        <v>1398</v>
      </c>
      <c r="AU301" s="408" t="s">
        <v>561</v>
      </c>
      <c r="AV301" s="426" t="s">
        <v>1399</v>
      </c>
      <c r="AW301" s="427" t="s">
        <v>1373</v>
      </c>
      <c r="AX301" s="428" t="s">
        <v>1374</v>
      </c>
      <c r="AY301" s="230"/>
      <c r="AZ301" s="879"/>
      <c r="BA301" s="837"/>
      <c r="BB301" s="834"/>
      <c r="BC301" s="837"/>
      <c r="BD301" s="840"/>
      <c r="BE301" s="843"/>
      <c r="BG301" s="490"/>
      <c r="BH301" s="312">
        <v>0.60000000000000009</v>
      </c>
      <c r="BI301" s="235" t="str">
        <f t="shared" ref="BI301" si="1459">IF(ISERROR(IF(V299="R.INHERENTE
3","R. INHERENTE",(IF(BD299="R.RESIDUAL
3","R. RESIDUAL"," ")))),"",(IF(V299="R.INHERENTE
3","R. INHERENTE",(IF(BD299="R.RESIDUAL
3","R. RESIDUAL"," ")))))</f>
        <v xml:space="preserve"> </v>
      </c>
      <c r="BJ301" s="236" t="str">
        <f t="shared" ref="BJ301" si="1460">IF(ISERROR(IF(V299="R.INHERENTE
8","R. INHERENTE",(IF(BD299="R.RESIDUAL
8","R. RESIDUAL"," ")))),"",(IF(V299="R.INHERENTE
8","R. INHERENTE",(IF(BD299="R.RESIDUAL
8","R. RESIDUAL"," ")))))</f>
        <v xml:space="preserve"> </v>
      </c>
      <c r="BK301" s="236" t="str">
        <f t="shared" ref="BK301" si="1461">IF(ISERROR(IF(V299="R.INHERENTE
13","R. INHERENTE",(IF(BD299="R.RESIDUAL
13","R. RESIDUAL"," ")))),"",(IF(V299="R.INHERENTE
13","R. INHERENTE",(IF(BD299="R.RESIDUAL
13","R. RESIDUAL"," ")))))</f>
        <v xml:space="preserve"> </v>
      </c>
      <c r="BL301" s="237" t="str">
        <f t="shared" ref="BL301" si="1462">IF(ISERROR(IF(V299="R.INHERENTE
18","R. INHERENTE",(IF(BD299="R.RESIDUAL
18","R. RESIDUAL"," ")))),"",(IF(V299="R.INHERENTE
18","R. INHERENTE",(IF(BD299="R.RESIDUAL
18","R. RESIDUAL"," ")))))</f>
        <v xml:space="preserve"> </v>
      </c>
      <c r="BM301" s="238" t="str">
        <f t="shared" ref="BM301" si="1463">IF(ISERROR(IF(V299="R.INHERENTE
23","R. INHERENTE",(IF(BD299="R.RESIDUAL
23","R. RESIDUAL"," ")))),"",(IF(V299="R.INHERENTE
23","R. INHERENTE",(IF(BD299="R.RESIDUAL
23","R. RESIDUAL"," ")))))</f>
        <v xml:space="preserve"> </v>
      </c>
      <c r="BN301" s="234"/>
      <c r="BO301" s="846"/>
      <c r="BP301" s="855"/>
      <c r="BQ301" s="887"/>
      <c r="BR301" s="887"/>
      <c r="BS301" s="859"/>
      <c r="BT301" s="862"/>
      <c r="BU301" s="309"/>
      <c r="BV301" s="959"/>
      <c r="BW301" s="855"/>
      <c r="BX301" s="831"/>
      <c r="BY301" s="229"/>
      <c r="BZ301" s="816"/>
      <c r="CA301" s="819"/>
      <c r="CB301" s="822"/>
      <c r="CC301" s="819"/>
      <c r="CD301" s="793"/>
      <c r="CE301" s="793"/>
      <c r="CF301" s="793"/>
      <c r="CG301" s="793"/>
      <c r="CH301" s="793"/>
      <c r="CI301" s="793"/>
      <c r="CJ301" s="793"/>
      <c r="CK301" s="793"/>
      <c r="CL301" s="793"/>
      <c r="CM301" s="793"/>
      <c r="CN301" s="793"/>
      <c r="CO301" s="793"/>
      <c r="CP301" s="793"/>
      <c r="CQ301" s="793"/>
      <c r="CR301" s="793"/>
      <c r="CS301" s="793"/>
      <c r="CT301" s="796"/>
      <c r="CU301" s="248"/>
      <c r="CV301" s="816"/>
      <c r="CW301" s="819"/>
      <c r="CX301" s="822"/>
      <c r="CY301" s="819"/>
      <c r="CZ301" s="826"/>
      <c r="DA301" s="827"/>
      <c r="DB301" s="826"/>
      <c r="DC301" s="827"/>
      <c r="DD301" s="790"/>
      <c r="DE301" s="790"/>
      <c r="DF301" s="790"/>
      <c r="DG301" s="793"/>
      <c r="DH301" s="790"/>
      <c r="DI301" s="790"/>
      <c r="DJ301" s="790"/>
      <c r="DK301" s="793"/>
      <c r="DL301" s="790"/>
      <c r="DM301" s="790"/>
      <c r="DN301" s="790"/>
      <c r="DO301" s="793"/>
      <c r="DP301" s="790"/>
      <c r="DQ301" s="790"/>
      <c r="DR301" s="790"/>
      <c r="DS301" s="790"/>
      <c r="DT301" s="796"/>
      <c r="DU301" s="245"/>
      <c r="DV301" s="799"/>
      <c r="DW301" s="802"/>
      <c r="DX301" s="799"/>
      <c r="DY301" s="805"/>
    </row>
    <row r="302" spans="2:129" ht="48.75" customHeight="1">
      <c r="B302" s="921"/>
      <c r="C302" s="924"/>
      <c r="D302" s="927"/>
      <c r="E302" s="1800"/>
      <c r="F302" s="931"/>
      <c r="G302" s="1800"/>
      <c r="H302" s="1800"/>
      <c r="I302" s="1800"/>
      <c r="J302" s="410"/>
      <c r="K302" s="912"/>
      <c r="L302" s="1801"/>
      <c r="M302" s="918"/>
      <c r="N302" s="1800"/>
      <c r="O302" s="1802"/>
      <c r="P302" s="228"/>
      <c r="Q302" s="1803"/>
      <c r="R302" s="1800"/>
      <c r="S302" s="1800"/>
      <c r="T302" s="1800"/>
      <c r="U302" s="1800"/>
      <c r="V302" s="1802"/>
      <c r="W302" s="228"/>
      <c r="X302" s="446"/>
      <c r="Y302" s="418"/>
      <c r="Z302" s="418"/>
      <c r="AA302" s="848"/>
      <c r="AB302" s="849"/>
      <c r="AC302" s="848"/>
      <c r="AD302" s="849"/>
      <c r="AE302" s="848"/>
      <c r="AF302" s="849"/>
      <c r="AG302" s="848"/>
      <c r="AH302" s="849"/>
      <c r="AI302" s="848"/>
      <c r="AJ302" s="849"/>
      <c r="AK302" s="323">
        <f t="shared" si="1441"/>
        <v>0</v>
      </c>
      <c r="AL302" s="315"/>
      <c r="AM302" s="316"/>
      <c r="AN302" s="809" t="s">
        <v>562</v>
      </c>
      <c r="AO302" s="810"/>
      <c r="AP302" s="813" t="s">
        <v>600</v>
      </c>
      <c r="AQ302" s="814"/>
      <c r="AR302" s="809" t="s">
        <v>562</v>
      </c>
      <c r="AS302" s="810"/>
      <c r="AT302" s="421"/>
      <c r="AU302" s="422"/>
      <c r="AV302" s="429"/>
      <c r="AW302" s="430"/>
      <c r="AX302" s="431"/>
      <c r="AY302" s="230"/>
      <c r="AZ302" s="879"/>
      <c r="BA302" s="837"/>
      <c r="BB302" s="834"/>
      <c r="BC302" s="837"/>
      <c r="BD302" s="840"/>
      <c r="BE302" s="843"/>
      <c r="BG302" s="490"/>
      <c r="BH302" s="312">
        <v>0.4</v>
      </c>
      <c r="BI302" s="239" t="str">
        <f t="shared" ref="BI302" si="1464">IF(ISERROR(IF(V299="R.INHERENTE
2","R. INHERENTE",(IF(BD299="R.RESIDUAL
2","R. RESIDUAL"," ")))),"",(IF(V299="R.INHERENTE
2","R. INHERENTE",(IF(BD299="R.RESIDUAL
2","R. RESIDUAL"," ")))))</f>
        <v xml:space="preserve"> </v>
      </c>
      <c r="BJ302" s="236" t="str">
        <f t="shared" ref="BJ302" si="1465">IF(ISERROR(IF(V299="R.INHERENTE
7","R. INHERENTE",(IF(BD299="R.RESIDUAL
7","R. RESIDUAL"," ")))),"",(IF(V299="R.INHERENTE
7","R. INHERENTE",(IF(BD299="R.RESIDUAL
7","R. RESIDUAL"," ")))))</f>
        <v xml:space="preserve"> </v>
      </c>
      <c r="BK302" s="236" t="str">
        <f t="shared" ref="BK302" si="1466">IF(ISERROR(IF(V299="R.INHERENTE
12","R. INHERENTE",(IF(BD299="R.RESIDUAL
12","R. RESIDUAL"," ")))),"",(IF(V299="R.INHERENTE
12","R. INHERENTE",(IF(BD299="R.RESIDUAL
12","R. RESIDUAL"," ")))))</f>
        <v xml:space="preserve"> </v>
      </c>
      <c r="BL302" s="237" t="str">
        <f t="shared" ref="BL302" si="1467">IF(ISERROR(IF(V299="R.INHERENTE
17","R. INHERENTE",(IF(BD299="R.RESIDUAL
17","R. RESIDUAL"," ")))),"",(IF(V299="R.INHERENTE
17","R. INHERENTE",(IF(BD299="R.RESIDUAL
17","R. RESIDUAL"," ")))))</f>
        <v>R. RESIDUAL</v>
      </c>
      <c r="BM302" s="238" t="str">
        <f t="shared" ref="BM302" si="1468">IF(ISERROR(IF(V299="R.INHERENTE
22","R. INHERENTE",(IF(BD299="R.RESIDUAL
22","R. RESIDUAL"," ")))),"",(IF(V299="R.INHERENTE
22","R. INHERENTE",(IF(BD299="R.RESIDUAL
22","R. RESIDUAL"," ")))))</f>
        <v xml:space="preserve"> </v>
      </c>
      <c r="BN302" s="234"/>
      <c r="BO302" s="846"/>
      <c r="BP302" s="855"/>
      <c r="BQ302" s="887"/>
      <c r="BR302" s="887"/>
      <c r="BS302" s="859"/>
      <c r="BT302" s="862"/>
      <c r="BU302" s="309"/>
      <c r="BV302" s="959"/>
      <c r="BW302" s="855"/>
      <c r="BX302" s="831"/>
      <c r="BY302" s="229"/>
      <c r="BZ302" s="816"/>
      <c r="CA302" s="819"/>
      <c r="CB302" s="822"/>
      <c r="CC302" s="819"/>
      <c r="CD302" s="793"/>
      <c r="CE302" s="793"/>
      <c r="CF302" s="793"/>
      <c r="CG302" s="793"/>
      <c r="CH302" s="793"/>
      <c r="CI302" s="793"/>
      <c r="CJ302" s="793"/>
      <c r="CK302" s="793"/>
      <c r="CL302" s="793"/>
      <c r="CM302" s="793"/>
      <c r="CN302" s="793"/>
      <c r="CO302" s="793"/>
      <c r="CP302" s="793"/>
      <c r="CQ302" s="793"/>
      <c r="CR302" s="793"/>
      <c r="CS302" s="793"/>
      <c r="CT302" s="796"/>
      <c r="CU302" s="248"/>
      <c r="CV302" s="816"/>
      <c r="CW302" s="819"/>
      <c r="CX302" s="822"/>
      <c r="CY302" s="819"/>
      <c r="CZ302" s="826"/>
      <c r="DA302" s="827"/>
      <c r="DB302" s="826"/>
      <c r="DC302" s="827"/>
      <c r="DD302" s="790"/>
      <c r="DE302" s="790"/>
      <c r="DF302" s="790"/>
      <c r="DG302" s="793"/>
      <c r="DH302" s="790"/>
      <c r="DI302" s="790"/>
      <c r="DJ302" s="790"/>
      <c r="DK302" s="793"/>
      <c r="DL302" s="790"/>
      <c r="DM302" s="790"/>
      <c r="DN302" s="790"/>
      <c r="DO302" s="793"/>
      <c r="DP302" s="790"/>
      <c r="DQ302" s="790"/>
      <c r="DR302" s="790"/>
      <c r="DS302" s="790"/>
      <c r="DT302" s="796"/>
      <c r="DU302" s="245"/>
      <c r="DV302" s="799"/>
      <c r="DW302" s="802"/>
      <c r="DX302" s="799"/>
      <c r="DY302" s="805"/>
    </row>
    <row r="303" spans="2:129" ht="48.75" customHeight="1">
      <c r="B303" s="922"/>
      <c r="C303" s="925"/>
      <c r="D303" s="928"/>
      <c r="E303" s="1805"/>
      <c r="F303" s="932"/>
      <c r="G303" s="1805"/>
      <c r="H303" s="1805"/>
      <c r="I303" s="1805"/>
      <c r="J303" s="411"/>
      <c r="K303" s="913"/>
      <c r="L303" s="1806"/>
      <c r="M303" s="919"/>
      <c r="N303" s="1805"/>
      <c r="O303" s="1807"/>
      <c r="P303" s="228"/>
      <c r="Q303" s="1808"/>
      <c r="R303" s="1805"/>
      <c r="S303" s="1805"/>
      <c r="T303" s="1805"/>
      <c r="U303" s="1805"/>
      <c r="V303" s="1807"/>
      <c r="W303" s="228"/>
      <c r="X303" s="417"/>
      <c r="Y303" s="418"/>
      <c r="Z303" s="418"/>
      <c r="AA303" s="848"/>
      <c r="AB303" s="849"/>
      <c r="AC303" s="848"/>
      <c r="AD303" s="849"/>
      <c r="AE303" s="848"/>
      <c r="AF303" s="849"/>
      <c r="AG303" s="848"/>
      <c r="AH303" s="849"/>
      <c r="AI303" s="848"/>
      <c r="AJ303" s="849"/>
      <c r="AK303" s="324">
        <f t="shared" si="1441"/>
        <v>0</v>
      </c>
      <c r="AL303" s="317"/>
      <c r="AM303" s="318">
        <v>0.8</v>
      </c>
      <c r="AN303" s="850"/>
      <c r="AO303" s="851"/>
      <c r="AP303" s="852"/>
      <c r="AQ303" s="853"/>
      <c r="AR303" s="850"/>
      <c r="AS303" s="851"/>
      <c r="AT303" s="421"/>
      <c r="AU303" s="422"/>
      <c r="AV303" s="429"/>
      <c r="AW303" s="430"/>
      <c r="AX303" s="431"/>
      <c r="AY303" s="230"/>
      <c r="AZ303" s="880"/>
      <c r="BA303" s="838"/>
      <c r="BB303" s="835"/>
      <c r="BC303" s="838"/>
      <c r="BD303" s="841"/>
      <c r="BE303" s="844"/>
      <c r="BG303" s="490"/>
      <c r="BH303" s="313">
        <v>0.2</v>
      </c>
      <c r="BI303" s="240" t="str">
        <f t="shared" ref="BI303" si="1469">IF(ISERROR(IF(V299="R.INHERENTE
1","R. INHERENTE",(IF(BD299="R.RESIDUAL
1","R. RESIDUAL"," ")))),"",(IF(V299="R.INHERENTE
1","R. INHERENTE",(IF(BD299="R.RESIDUAL
1","R. RESIDUAL"," ")))))</f>
        <v xml:space="preserve"> </v>
      </c>
      <c r="BJ303" s="241" t="str">
        <f t="shared" ref="BJ303" si="1470">IF(ISERROR(IF(V299="R.INHERENTE
6","R. INHERENTE",(IF(BD299="R.RESIDUAL
6","R. RESIDUAL"," ")))),"",(IF(V299="R.INHERENTE
6","R. INHERENTE",(IF(BD299="R.RESIDUAL
6","R. RESIDUAL"," ")))))</f>
        <v xml:space="preserve"> </v>
      </c>
      <c r="BK303" s="242" t="str">
        <f t="shared" ref="BK303" si="1471">IF(ISERROR(IF(V299="R.INHERENTE
11","R. INHERENTE",(IF(BD299="R.RESIDUAL
11","R. RESIDUAL"," ")))),"",(IF(V299="R.INHERENTE
11","R. INHERENTE",(IF(BD299="R.RESIDUAL
11","R. RESIDUAL"," ")))))</f>
        <v xml:space="preserve"> </v>
      </c>
      <c r="BL303" s="243" t="str">
        <f t="shared" ref="BL303" si="1472">IF(ISERROR(IF(V299="R.INHERENTE
16","R. INHERENTE",(IF(BD299="R.RESIDUAL
16","R. RESIDUAL"," ")))),"",(IF(V299="R.INHERENTE
16","R. INHERENTE",(IF(BD299="R.RESIDUAL
16","R. RESIDUAL"," ")))))</f>
        <v xml:space="preserve"> </v>
      </c>
      <c r="BM303" s="244" t="str">
        <f t="shared" ref="BM303" si="1473">IF(ISERROR(IF(V299="R.INHERENTE
21","R. INHERENTE",(IF(BD299="R.RESIDUAL
21","R. RESIDUAL"," ")))),"",(IF(V299="R.INHERENTE
21","R. INHERENTE",(IF(BD299="R.RESIDUAL
21","R. RESIDUAL"," ")))))</f>
        <v xml:space="preserve"> </v>
      </c>
      <c r="BN303" s="234"/>
      <c r="BO303" s="847"/>
      <c r="BP303" s="856"/>
      <c r="BQ303" s="888"/>
      <c r="BR303" s="888"/>
      <c r="BS303" s="860"/>
      <c r="BT303" s="863"/>
      <c r="BU303" s="309"/>
      <c r="BV303" s="960"/>
      <c r="BW303" s="856"/>
      <c r="BX303" s="832"/>
      <c r="BY303" s="229"/>
      <c r="BZ303" s="817"/>
      <c r="CA303" s="820"/>
      <c r="CB303" s="823"/>
      <c r="CC303" s="820"/>
      <c r="CD303" s="794"/>
      <c r="CE303" s="794"/>
      <c r="CF303" s="794"/>
      <c r="CG303" s="794"/>
      <c r="CH303" s="794"/>
      <c r="CI303" s="794"/>
      <c r="CJ303" s="794"/>
      <c r="CK303" s="794"/>
      <c r="CL303" s="794"/>
      <c r="CM303" s="794"/>
      <c r="CN303" s="794"/>
      <c r="CO303" s="794"/>
      <c r="CP303" s="794"/>
      <c r="CQ303" s="794"/>
      <c r="CR303" s="794"/>
      <c r="CS303" s="794"/>
      <c r="CT303" s="797"/>
      <c r="CU303" s="248"/>
      <c r="CV303" s="817"/>
      <c r="CW303" s="820"/>
      <c r="CX303" s="823"/>
      <c r="CY303" s="820"/>
      <c r="CZ303" s="828"/>
      <c r="DA303" s="829"/>
      <c r="DB303" s="828"/>
      <c r="DC303" s="829"/>
      <c r="DD303" s="791"/>
      <c r="DE303" s="791"/>
      <c r="DF303" s="791"/>
      <c r="DG303" s="794"/>
      <c r="DH303" s="791"/>
      <c r="DI303" s="791"/>
      <c r="DJ303" s="791"/>
      <c r="DK303" s="794"/>
      <c r="DL303" s="791"/>
      <c r="DM303" s="791"/>
      <c r="DN303" s="791"/>
      <c r="DO303" s="794"/>
      <c r="DP303" s="791"/>
      <c r="DQ303" s="791"/>
      <c r="DR303" s="791"/>
      <c r="DS303" s="791"/>
      <c r="DT303" s="797"/>
      <c r="DU303" s="245"/>
      <c r="DV303" s="800"/>
      <c r="DW303" s="803"/>
      <c r="DX303" s="800"/>
      <c r="DY303" s="806"/>
    </row>
    <row r="304" spans="2:129" ht="18" customHeight="1">
      <c r="BI304" s="321">
        <v>0.2</v>
      </c>
      <c r="BJ304" s="322">
        <v>0.4</v>
      </c>
      <c r="BK304" s="322">
        <v>0.60000000000000009</v>
      </c>
      <c r="BL304" s="322">
        <v>0.8</v>
      </c>
      <c r="BM304" s="322">
        <v>1</v>
      </c>
    </row>
    <row r="305" spans="2:129" ht="48.75" customHeight="1">
      <c r="B305" s="920" t="s">
        <v>1071</v>
      </c>
      <c r="C305" s="923">
        <v>49</v>
      </c>
      <c r="D305" s="926" t="s">
        <v>1338</v>
      </c>
      <c r="E305" s="929" t="s">
        <v>1339</v>
      </c>
      <c r="F305" s="930" t="s">
        <v>824</v>
      </c>
      <c r="G305" s="907" t="s">
        <v>1074</v>
      </c>
      <c r="H305" s="948" t="s">
        <v>589</v>
      </c>
      <c r="I305" s="949" t="s">
        <v>1388</v>
      </c>
      <c r="J305" s="409" t="s">
        <v>1400</v>
      </c>
      <c r="K305" s="911" t="s">
        <v>1401</v>
      </c>
      <c r="L305" s="950" t="str">
        <f>IF(H305="","",(CONCATENATE("Posibilidad de afectación ",H305," ",I305," ",J305," ",J306," ",J307," ",J308," ",J309)))</f>
        <v xml:space="preserve">Posibilidad de afectación económica y reputacional por el deterioro de la condición clínica del paciente, sus demandas y sanciones,  debido a la inadecuada identificación del estado nutricional en población infantil.    </v>
      </c>
      <c r="M305" s="1319" t="s">
        <v>1402</v>
      </c>
      <c r="N305" s="951" t="s">
        <v>594</v>
      </c>
      <c r="O305" s="864" t="s">
        <v>595</v>
      </c>
      <c r="P305" s="228"/>
      <c r="Q305" s="865" t="s">
        <v>630</v>
      </c>
      <c r="R305" s="866">
        <f>IF(ISERROR(VLOOKUP($Q305,Listas!$E$20:$F$24,2,FALSE)),"",(VLOOKUP($Q305,Listas!$E$20:$F$24,2,FALSE)))</f>
        <v>1</v>
      </c>
      <c r="S305" s="867" t="str">
        <f>IF(ISERROR(VLOOKUP($R305,Listas!$E$3:$F$7,2,FALSE)),"",(VLOOKUP($R305,Listas!$E$3:$F$7,2,FALSE)))</f>
        <v xml:space="preserve">MUY ALTA </v>
      </c>
      <c r="T305" s="868" t="s">
        <v>699</v>
      </c>
      <c r="U305" s="867">
        <f>IF(ISERROR(VLOOKUP($T305,Listas!$E$28:$F$35,2,FALSE)),"",(VLOOKUP($T305,Listas!$E$28:$F$35,2,FALSE)))</f>
        <v>0.8</v>
      </c>
      <c r="V305" s="869" t="str">
        <f t="shared" ref="V305" si="1474">IF(R305="","",(CONCATENATE("R.INHERENTE
",(IF(AND($R305=0.2,$U305=0.2),1,(IF(AND($R305=0.2,$U305=0.4),6,(IF(AND($R305=0.2,$U305=0.6),11,(IF(AND($R305=0.2,$U305=0.8),16,(IF(AND($R305=0.2,$U305=1),21,(IF(AND($R305=0.4,$U305=0.2),2,(IF(AND($R305=0.4,$U305=0.4),7,(IF(AND($R305=0.4,$U305=0.6),12,(IF(AND($R305=0.4,$U305=0.8),17,(IF(AND($R305=0.4,$U305=1),22,(IF(AND($R305=0.6,$U305=0.2),3,(IF(AND($R305=0.6,$U305=0.4),8,(IF(AND($R305=0.6,$U305=0.6),13,(IF(AND($R305=0.6,$U305=0.8),18,(IF(AND($R305=0.6,$U305=1),23,(IF(AND($R305=0.8,$U305=0.2),4,(IF(AND($R305=0.8,$U305=0.4),9,(IF(AND($R305=0.8,$U305=0.6),14,(IF(AND($R305=0.8,$U305=0.8),19,(IF(AND($R305=0.8,$U305=1),24,(IF(AND($R305=1,$U305=0.2),5,(IF(AND($R305=1,$U305=0.4),10,(IF(AND($R305=1,$U305=0.6),15,(IF(AND($R305=1,$U305=0.8),20,(IF(AND($R305=1,$U305=1),25,"")))))))))))))))))))))))))))))))))))))))))))))))))))))</f>
        <v>R.INHERENTE
20</v>
      </c>
      <c r="W305" s="228">
        <f>+VLOOKUP($V305,Listas!$D$112:$E$136,2,FALSE)</f>
        <v>20</v>
      </c>
      <c r="X305" s="445" t="s">
        <v>1403</v>
      </c>
      <c r="Y305" s="413" t="s">
        <v>599</v>
      </c>
      <c r="Z305" s="413"/>
      <c r="AA305" s="870"/>
      <c r="AB305" s="871"/>
      <c r="AC305" s="870">
        <v>15</v>
      </c>
      <c r="AD305" s="871"/>
      <c r="AE305" s="870"/>
      <c r="AF305" s="871"/>
      <c r="AG305" s="870"/>
      <c r="AH305" s="871"/>
      <c r="AI305" s="870">
        <v>15</v>
      </c>
      <c r="AJ305" s="871"/>
      <c r="AK305" s="340">
        <f t="shared" ref="AK305:AK309" si="1475">AA305+AC305+AE305+AG305+AI305</f>
        <v>30</v>
      </c>
      <c r="AL305" s="319">
        <v>0.7</v>
      </c>
      <c r="AM305" s="320"/>
      <c r="AN305" s="906" t="s">
        <v>562</v>
      </c>
      <c r="AO305" s="906"/>
      <c r="AP305" s="907" t="s">
        <v>600</v>
      </c>
      <c r="AQ305" s="907"/>
      <c r="AR305" s="906" t="s">
        <v>562</v>
      </c>
      <c r="AS305" s="906"/>
      <c r="AT305" s="419" t="s">
        <v>1404</v>
      </c>
      <c r="AU305" s="407" t="s">
        <v>602</v>
      </c>
      <c r="AV305" s="423" t="s">
        <v>1405</v>
      </c>
      <c r="AW305" s="424" t="s">
        <v>1373</v>
      </c>
      <c r="AX305" s="425" t="s">
        <v>1374</v>
      </c>
      <c r="AY305" s="247">
        <f t="shared" ref="AY305" si="1476">+(IF(AND($AZ305&gt;0,$AZ305&lt;=0.2),0.2,(IF(AND($AZ305&gt;0.2,$AZ305&lt;=0.4),0.4,(IF(AND($AZ305&gt;0.4,$AZ305&lt;=0.6),0.6,(IF(AND($AZ305&gt;0.6,$AZ305&lt;=0.8),0.8,(IF($AZ305&gt;0.8,1,""))))))))))</f>
        <v>0.4</v>
      </c>
      <c r="AZ305" s="878">
        <f t="shared" ref="AZ305" si="1477">+MIN(AL305:AL309)</f>
        <v>0.29399999999999998</v>
      </c>
      <c r="BA305" s="836" t="str">
        <f t="shared" ref="BA305" si="1478">+(IF($AY305=0.2,"MUY BAJA",(IF($AY305=0.4,"BAJA",(IF($AY305=0.6,"MEDIA",(IF($AY305=0.8,"ALTA",(IF($AY305=1,"MUY ALTA",""))))))))))</f>
        <v>BAJA</v>
      </c>
      <c r="BB305" s="833">
        <f t="shared" ref="BB305" si="1479">+MIN(AM305:AM309)</f>
        <v>0.8</v>
      </c>
      <c r="BC305" s="836" t="str">
        <f t="shared" ref="BC305" si="1480">+(IF($BF305=0.2,"MUY BAJA",(IF($BF305=0.4,"BAJA",(IF($BF305=0.6,"MEDIA",(IF($BF305=0.8,"ALTA",(IF($BF305=1,"MUY ALTA",""))))))))))</f>
        <v>ALTA</v>
      </c>
      <c r="BD305" s="839" t="str">
        <f t="shared" ref="BD305" si="1481">IF($AY305="","",(CONCATENATE("R.RESIDUAL
",(IF(AND($AY305=0.2,$BF305=0.2),1,(IF(AND($AY305=0.2,$BF305=0.4),6,(IF(AND($AY305=0.2,$BF305=0.6),11,(IF(AND($AY305=0.2,$BF305=0.8),16,(IF(AND($AY305=0.2,$BF305=1),21,(IF(AND($AY305=0.4,$BF305=0.2),2,(IF(AND($AY305=0.4,$BF305=0.4),7,(IF(AND($AY305=0.4,$BF305=0.6),12,(IF(AND($AY305=0.4,$BF305=0.8),17,(IF(AND($AY305=0.4,$BF305=1),22,(IF(AND($AY305=0.6,$BF305=0.2),3,(IF(AND($AY305=0.6,$BF305=0.4),8,(IF(AND($AY305=0.6,$BF305=0.6),13,(IF(AND($AY305=0.6,$BF305=0.8),18,(IF(AND($AY305=0.6,$BF305=1),23,(IF(AND($AY305=0.8,$BF305=0.2),4,(IF(AND($AY305=0.8,$BF305=0.4),9,(IF(AND($AY305=0.8,$BF305=0.6),14,(IF(AND($AY305=0.8,$BF305=0.8),19,(IF(AND($AY305=0.8,$BF305=1),24,(IF(AND($AY305=1,$BF305=0.2),5,(IF(AND($AY305=1,$BF305=0.4),10,(IF(AND($AY305=1,$BF305=0.6),15,(IF(AND($AY305=1,$BF305=0.8),20,(IF(AND($AY305=1,$BF305=1),25,"")))))))))))))))))))))))))))))))))))))))))))))))))))))</f>
        <v>R.RESIDUAL
17</v>
      </c>
      <c r="BE305" s="842" t="s">
        <v>606</v>
      </c>
      <c r="BF305" s="247">
        <f t="shared" ref="BF305" si="1482">+(IF(AND($BB305&gt;0,$BB305&lt;=0.2),0.2,(IF(AND($BB305&gt;0.2,$BB305&lt;=0.4),0.4,(IF(AND($BB305&gt;0.4,$BB305&lt;=0.6),0.6,(IF(AND($BB305&gt;0.6,$BB305&lt;=0.8),0.8,(IF($BB305&gt;0.8,1,""))))))))))</f>
        <v>0.8</v>
      </c>
      <c r="BG305" s="230">
        <f>+VLOOKUP($BD305,Listas!$F$112:$G$136,2,FALSE)</f>
        <v>17</v>
      </c>
      <c r="BH305" s="312">
        <v>1</v>
      </c>
      <c r="BI305" s="231" t="str">
        <f t="shared" ref="BI305" si="1483">IF(ISERROR(IF(V305="R.INHERENTE
5","R. INHERENTE",(IF(BD305="R.RESIDUAL
5","R. RESIDUAL"," ")))),"",(IF(V305="R.INHERENTE
5","R. INHERENTE",(IF(BD305="R.RESIDUAL
5","R. RESIDUAL"," ")))))</f>
        <v xml:space="preserve"> </v>
      </c>
      <c r="BJ305" s="232" t="str">
        <f t="shared" ref="BJ305" si="1484">IF(ISERROR(IF(V305="R.INHERENTE
10","R. INHERENTE",(IF(BD305="R.RESIDUAL
10","R. RESIDUAL"," ")))),"",(IF(V305="R.INHERENTE
10","R. INHERENTE",(IF(BD305="R.RESIDUAL
10","R. RESIDUAL"," ")))))</f>
        <v xml:space="preserve"> </v>
      </c>
      <c r="BK305" s="232" t="str">
        <f t="shared" ref="BK305" si="1485">IF(ISERROR(IF(V305="R.INHERENTE
15","R. INHERENTE",(IF(BD305="R.RESIDUAL
15","R. RESIDUAL"," ")))),"",(IF(V305="R.INHERENTE
15","R. INHERENTE",(IF(BD305="R.RESIDUAL
15","R. RESIDUAL"," ")))))</f>
        <v xml:space="preserve"> </v>
      </c>
      <c r="BL305" s="232" t="str">
        <f t="shared" ref="BL305" si="1486">IF(ISERROR(IF(V305="R.INHERENTE
20","R. INHERENTE",(IF(BD305="R.RESIDUAL
20","R. RESIDUAL"," ")))),"",(IF(V305="R.INHERENTE
20","R. INHERENTE",(IF(BD305="R.RESIDUAL
20","R. RESIDUAL"," ")))))</f>
        <v>R. INHERENTE</v>
      </c>
      <c r="BM305" s="233" t="str">
        <f t="shared" ref="BM305" si="1487">IF(ISERROR(IF(V305="R.INHERENTE
25","R. INHERENTE",(IF(BD305="R.RESIDUAL
25","R. RESIDUAL"," ")))),"",(IF(V305="R.INHERENTE
25","R. INHERENTE",(IF(BD305="R.RESIDUAL
25","R. RESIDUAL"," ")))))</f>
        <v xml:space="preserve"> </v>
      </c>
      <c r="BN305" s="234"/>
      <c r="BO305" s="845" t="s">
        <v>1348</v>
      </c>
      <c r="BP305" s="854" t="s">
        <v>1349</v>
      </c>
      <c r="BQ305" s="886">
        <v>46023</v>
      </c>
      <c r="BR305" s="886">
        <v>46357</v>
      </c>
      <c r="BS305" s="858" t="s">
        <v>633</v>
      </c>
      <c r="BT305" s="861"/>
      <c r="BU305" s="309"/>
      <c r="BV305" s="958" t="s">
        <v>1375</v>
      </c>
      <c r="BW305" s="854" t="s">
        <v>1349</v>
      </c>
      <c r="BX305" s="830" t="s">
        <v>1351</v>
      </c>
      <c r="BY305" s="229"/>
      <c r="BZ305" s="815" t="s">
        <v>614</v>
      </c>
      <c r="CA305" s="818" t="s">
        <v>615</v>
      </c>
      <c r="CB305" s="821" t="s">
        <v>616</v>
      </c>
      <c r="CC305" s="818" t="s">
        <v>617</v>
      </c>
      <c r="CD305" s="792"/>
      <c r="CE305" s="792"/>
      <c r="CF305" s="792"/>
      <c r="CG305" s="792"/>
      <c r="CH305" s="792"/>
      <c r="CI305" s="792"/>
      <c r="CJ305" s="792"/>
      <c r="CK305" s="792"/>
      <c r="CL305" s="792"/>
      <c r="CM305" s="792"/>
      <c r="CN305" s="792"/>
      <c r="CO305" s="792"/>
      <c r="CP305" s="792"/>
      <c r="CQ305" s="792"/>
      <c r="CR305" s="792"/>
      <c r="CS305" s="792"/>
      <c r="CT305" s="795" t="s">
        <v>618</v>
      </c>
      <c r="CU305" s="248"/>
      <c r="CV305" s="815" t="s">
        <v>614</v>
      </c>
      <c r="CW305" s="818" t="s">
        <v>615</v>
      </c>
      <c r="CX305" s="821" t="s">
        <v>616</v>
      </c>
      <c r="CY305" s="818" t="s">
        <v>617</v>
      </c>
      <c r="CZ305" s="824"/>
      <c r="DA305" s="825"/>
      <c r="DB305" s="824"/>
      <c r="DC305" s="825"/>
      <c r="DD305" s="789"/>
      <c r="DE305" s="789"/>
      <c r="DF305" s="789"/>
      <c r="DG305" s="792"/>
      <c r="DH305" s="789"/>
      <c r="DI305" s="789"/>
      <c r="DJ305" s="789"/>
      <c r="DK305" s="792"/>
      <c r="DL305" s="789"/>
      <c r="DM305" s="789"/>
      <c r="DN305" s="789"/>
      <c r="DO305" s="792"/>
      <c r="DP305" s="789"/>
      <c r="DQ305" s="789"/>
      <c r="DR305" s="789"/>
      <c r="DS305" s="789"/>
      <c r="DT305" s="795" t="s">
        <v>619</v>
      </c>
      <c r="DU305" s="245"/>
      <c r="DV305" s="798"/>
      <c r="DW305" s="801"/>
      <c r="DX305" s="798"/>
      <c r="DY305" s="804"/>
    </row>
    <row r="306" spans="2:129" ht="48.75" customHeight="1">
      <c r="B306" s="921"/>
      <c r="C306" s="924"/>
      <c r="D306" s="927"/>
      <c r="E306" s="1800"/>
      <c r="F306" s="931"/>
      <c r="G306" s="1800"/>
      <c r="H306" s="1800"/>
      <c r="I306" s="1800"/>
      <c r="J306" s="410"/>
      <c r="K306" s="912"/>
      <c r="L306" s="1801"/>
      <c r="M306" s="918"/>
      <c r="N306" s="1800"/>
      <c r="O306" s="1802"/>
      <c r="P306" s="228"/>
      <c r="Q306" s="1803"/>
      <c r="R306" s="1800"/>
      <c r="S306" s="1800"/>
      <c r="T306" s="1800"/>
      <c r="U306" s="1800"/>
      <c r="V306" s="1802"/>
      <c r="W306" s="228"/>
      <c r="X306" s="446" t="s">
        <v>1406</v>
      </c>
      <c r="Y306" s="415" t="s">
        <v>599</v>
      </c>
      <c r="Z306" s="415"/>
      <c r="AA306" s="807">
        <v>25</v>
      </c>
      <c r="AB306" s="808"/>
      <c r="AC306" s="807"/>
      <c r="AD306" s="808"/>
      <c r="AE306" s="807"/>
      <c r="AF306" s="808"/>
      <c r="AG306" s="807"/>
      <c r="AH306" s="808"/>
      <c r="AI306" s="807">
        <v>15</v>
      </c>
      <c r="AJ306" s="808"/>
      <c r="AK306" s="323">
        <f t="shared" si="1475"/>
        <v>40</v>
      </c>
      <c r="AL306" s="315">
        <v>0.42</v>
      </c>
      <c r="AM306" s="316"/>
      <c r="AN306" s="809" t="s">
        <v>562</v>
      </c>
      <c r="AO306" s="810"/>
      <c r="AP306" s="813" t="s">
        <v>600</v>
      </c>
      <c r="AQ306" s="814"/>
      <c r="AR306" s="809" t="s">
        <v>562</v>
      </c>
      <c r="AS306" s="810"/>
      <c r="AT306" s="420" t="s">
        <v>1407</v>
      </c>
      <c r="AU306" s="408" t="s">
        <v>602</v>
      </c>
      <c r="AV306" s="426" t="s">
        <v>1408</v>
      </c>
      <c r="AW306" s="427" t="s">
        <v>1373</v>
      </c>
      <c r="AX306" s="428" t="s">
        <v>1374</v>
      </c>
      <c r="AY306" s="230"/>
      <c r="AZ306" s="879"/>
      <c r="BA306" s="837"/>
      <c r="BB306" s="834"/>
      <c r="BC306" s="837"/>
      <c r="BD306" s="840"/>
      <c r="BE306" s="843"/>
      <c r="BG306" s="490"/>
      <c r="BH306" s="312">
        <v>0.8</v>
      </c>
      <c r="BI306" s="235" t="str">
        <f t="shared" ref="BI306" si="1488">IF(ISERROR(IF(V305="R.INHERENTE
4","R. INHERENTE",(IF(BD305="R.RESIDUAL
4","R. RESIDUAL"," ")))),"",(IF(V305="R.INHERENTE
4","R. INHERENTE",(IF(BD305="R.RESIDUAL
4","R. RESIDUAL"," ")))))</f>
        <v xml:space="preserve"> </v>
      </c>
      <c r="BJ306" s="236" t="str">
        <f t="shared" ref="BJ306" si="1489">IF(ISERROR(IF(V305="R.INHERENTE
9","R. INHERENTE",(IF(BD305="R.RESIDUAL
9","R. RESIDUAL"," ")))),"",(IF(V305="R.INHERENTE
9","R. INHERENTE",(IF(BD305="R.RESIDUAL
9","R. RESIDUAL"," ")))))</f>
        <v xml:space="preserve"> </v>
      </c>
      <c r="BK306" s="237" t="str">
        <f t="shared" ref="BK306" si="1490">IF(ISERROR(IF(V305="R.INHERENTE
14","R. INHERENTE",(IF(BD305="R.RESIDUAL
14","R. RESIDUAL"," ")))),"",(IF(V305="R.INHERENTE
14","R. INHERENTE",(IF(BD305="R.RESIDUAL
14","R. RESIDUAL"," ")))))</f>
        <v xml:space="preserve"> </v>
      </c>
      <c r="BL306" s="237" t="str">
        <f t="shared" ref="BL306" si="1491">IF(ISERROR(IF(V305="R.INHERENTE
19","R. INHERENTE",(IF(BD305="R.RESIDUAL
19","R. RESIDUAL"," ")))),"",(IF(V305="R.INHERENTE
19","R. INHERENTE",(IF(BD305="R.RESIDUAL
19","R. RESIDUAL"," ")))))</f>
        <v xml:space="preserve"> </v>
      </c>
      <c r="BM306" s="238" t="str">
        <f t="shared" ref="BM306" si="1492">IF(ISERROR(IF(V305="R.INHERENTE
24","R. INHERENTE",(IF(BD305="R.RESIDUAL
24","R. RESIDUAL"," ")))),"",(IF(V305="R.INHERENTE
24","R. INHERENTE",(IF(BD305="R.RESIDUAL
24","R. RESIDUAL"," ")))))</f>
        <v xml:space="preserve"> </v>
      </c>
      <c r="BN306" s="234"/>
      <c r="BO306" s="846"/>
      <c r="BP306" s="855"/>
      <c r="BQ306" s="887"/>
      <c r="BR306" s="887"/>
      <c r="BS306" s="859"/>
      <c r="BT306" s="862"/>
      <c r="BU306" s="309"/>
      <c r="BV306" s="959"/>
      <c r="BW306" s="855"/>
      <c r="BX306" s="831"/>
      <c r="BY306" s="229"/>
      <c r="BZ306" s="816"/>
      <c r="CA306" s="819"/>
      <c r="CB306" s="822"/>
      <c r="CC306" s="819"/>
      <c r="CD306" s="793"/>
      <c r="CE306" s="793"/>
      <c r="CF306" s="793"/>
      <c r="CG306" s="793"/>
      <c r="CH306" s="793"/>
      <c r="CI306" s="793"/>
      <c r="CJ306" s="793"/>
      <c r="CK306" s="793"/>
      <c r="CL306" s="793"/>
      <c r="CM306" s="793"/>
      <c r="CN306" s="793"/>
      <c r="CO306" s="793"/>
      <c r="CP306" s="793"/>
      <c r="CQ306" s="793"/>
      <c r="CR306" s="793"/>
      <c r="CS306" s="793"/>
      <c r="CT306" s="796"/>
      <c r="CU306" s="248"/>
      <c r="CV306" s="816"/>
      <c r="CW306" s="819"/>
      <c r="CX306" s="822"/>
      <c r="CY306" s="819"/>
      <c r="CZ306" s="826"/>
      <c r="DA306" s="827"/>
      <c r="DB306" s="826"/>
      <c r="DC306" s="827"/>
      <c r="DD306" s="790"/>
      <c r="DE306" s="790"/>
      <c r="DF306" s="790"/>
      <c r="DG306" s="793"/>
      <c r="DH306" s="790"/>
      <c r="DI306" s="790"/>
      <c r="DJ306" s="790"/>
      <c r="DK306" s="793"/>
      <c r="DL306" s="790"/>
      <c r="DM306" s="790"/>
      <c r="DN306" s="790"/>
      <c r="DO306" s="793"/>
      <c r="DP306" s="790"/>
      <c r="DQ306" s="790"/>
      <c r="DR306" s="790"/>
      <c r="DS306" s="790"/>
      <c r="DT306" s="796"/>
      <c r="DU306" s="245"/>
      <c r="DV306" s="799"/>
      <c r="DW306" s="802"/>
      <c r="DX306" s="799"/>
      <c r="DY306" s="805"/>
    </row>
    <row r="307" spans="2:129" ht="48.75" customHeight="1">
      <c r="B307" s="921"/>
      <c r="C307" s="924"/>
      <c r="D307" s="927"/>
      <c r="E307" s="1800"/>
      <c r="F307" s="931"/>
      <c r="G307" s="1800"/>
      <c r="H307" s="1800"/>
      <c r="I307" s="1800"/>
      <c r="J307" s="410"/>
      <c r="K307" s="912"/>
      <c r="L307" s="1801"/>
      <c r="M307" s="918"/>
      <c r="N307" s="1800"/>
      <c r="O307" s="1802"/>
      <c r="P307" s="228"/>
      <c r="Q307" s="1803"/>
      <c r="R307" s="1800"/>
      <c r="S307" s="1800"/>
      <c r="T307" s="1800"/>
      <c r="U307" s="1800"/>
      <c r="V307" s="1802"/>
      <c r="W307" s="228"/>
      <c r="X307" s="446" t="s">
        <v>1409</v>
      </c>
      <c r="Y307" s="415" t="s">
        <v>599</v>
      </c>
      <c r="Z307" s="415"/>
      <c r="AA307" s="807"/>
      <c r="AB307" s="808"/>
      <c r="AC307" s="807">
        <v>15</v>
      </c>
      <c r="AD307" s="808"/>
      <c r="AE307" s="807"/>
      <c r="AF307" s="808"/>
      <c r="AG307" s="807"/>
      <c r="AH307" s="808"/>
      <c r="AI307" s="807">
        <v>15</v>
      </c>
      <c r="AJ307" s="808"/>
      <c r="AK307" s="323">
        <f t="shared" si="1475"/>
        <v>30</v>
      </c>
      <c r="AL307" s="315">
        <v>0.29399999999999998</v>
      </c>
      <c r="AM307" s="316"/>
      <c r="AN307" s="809" t="s">
        <v>562</v>
      </c>
      <c r="AO307" s="810"/>
      <c r="AP307" s="813" t="s">
        <v>600</v>
      </c>
      <c r="AQ307" s="814"/>
      <c r="AR307" s="809" t="s">
        <v>562</v>
      </c>
      <c r="AS307" s="810"/>
      <c r="AT307" s="420" t="s">
        <v>1410</v>
      </c>
      <c r="AU307" s="408" t="s">
        <v>602</v>
      </c>
      <c r="AV307" s="426" t="s">
        <v>1399</v>
      </c>
      <c r="AW307" s="427" t="s">
        <v>1373</v>
      </c>
      <c r="AX307" s="428" t="s">
        <v>1374</v>
      </c>
      <c r="AY307" s="230"/>
      <c r="AZ307" s="879"/>
      <c r="BA307" s="837"/>
      <c r="BB307" s="834"/>
      <c r="BC307" s="837"/>
      <c r="BD307" s="840"/>
      <c r="BE307" s="843"/>
      <c r="BG307" s="490"/>
      <c r="BH307" s="312">
        <v>0.60000000000000009</v>
      </c>
      <c r="BI307" s="235" t="str">
        <f t="shared" ref="BI307" si="1493">IF(ISERROR(IF(V305="R.INHERENTE
3","R. INHERENTE",(IF(BD305="R.RESIDUAL
3","R. RESIDUAL"," ")))),"",(IF(V305="R.INHERENTE
3","R. INHERENTE",(IF(BD305="R.RESIDUAL
3","R. RESIDUAL"," ")))))</f>
        <v xml:space="preserve"> </v>
      </c>
      <c r="BJ307" s="236" t="str">
        <f t="shared" ref="BJ307" si="1494">IF(ISERROR(IF(V305="R.INHERENTE
8","R. INHERENTE",(IF(BD305="R.RESIDUAL
8","R. RESIDUAL"," ")))),"",(IF(V305="R.INHERENTE
8","R. INHERENTE",(IF(BD305="R.RESIDUAL
8","R. RESIDUAL"," ")))))</f>
        <v xml:space="preserve"> </v>
      </c>
      <c r="BK307" s="236" t="str">
        <f t="shared" ref="BK307" si="1495">IF(ISERROR(IF(V305="R.INHERENTE
13","R. INHERENTE",(IF(BD305="R.RESIDUAL
13","R. RESIDUAL"," ")))),"",(IF(V305="R.INHERENTE
13","R. INHERENTE",(IF(BD305="R.RESIDUAL
13","R. RESIDUAL"," ")))))</f>
        <v xml:space="preserve"> </v>
      </c>
      <c r="BL307" s="237" t="str">
        <f t="shared" ref="BL307" si="1496">IF(ISERROR(IF(V305="R.INHERENTE
18","R. INHERENTE",(IF(BD305="R.RESIDUAL
18","R. RESIDUAL"," ")))),"",(IF(V305="R.INHERENTE
18","R. INHERENTE",(IF(BD305="R.RESIDUAL
18","R. RESIDUAL"," ")))))</f>
        <v xml:space="preserve"> </v>
      </c>
      <c r="BM307" s="238" t="str">
        <f t="shared" ref="BM307" si="1497">IF(ISERROR(IF(V305="R.INHERENTE
23","R. INHERENTE",(IF(BD305="R.RESIDUAL
23","R. RESIDUAL"," ")))),"",(IF(V305="R.INHERENTE
23","R. INHERENTE",(IF(BD305="R.RESIDUAL
23","R. RESIDUAL"," ")))))</f>
        <v xml:space="preserve"> </v>
      </c>
      <c r="BN307" s="234"/>
      <c r="BO307" s="846"/>
      <c r="BP307" s="855"/>
      <c r="BQ307" s="887"/>
      <c r="BR307" s="887"/>
      <c r="BS307" s="859"/>
      <c r="BT307" s="862"/>
      <c r="BU307" s="309"/>
      <c r="BV307" s="959"/>
      <c r="BW307" s="855"/>
      <c r="BX307" s="831"/>
      <c r="BY307" s="229"/>
      <c r="BZ307" s="816"/>
      <c r="CA307" s="819"/>
      <c r="CB307" s="822"/>
      <c r="CC307" s="819"/>
      <c r="CD307" s="793"/>
      <c r="CE307" s="793"/>
      <c r="CF307" s="793"/>
      <c r="CG307" s="793"/>
      <c r="CH307" s="793"/>
      <c r="CI307" s="793"/>
      <c r="CJ307" s="793"/>
      <c r="CK307" s="793"/>
      <c r="CL307" s="793"/>
      <c r="CM307" s="793"/>
      <c r="CN307" s="793"/>
      <c r="CO307" s="793"/>
      <c r="CP307" s="793"/>
      <c r="CQ307" s="793"/>
      <c r="CR307" s="793"/>
      <c r="CS307" s="793"/>
      <c r="CT307" s="796"/>
      <c r="CU307" s="248"/>
      <c r="CV307" s="816"/>
      <c r="CW307" s="819"/>
      <c r="CX307" s="822"/>
      <c r="CY307" s="819"/>
      <c r="CZ307" s="826"/>
      <c r="DA307" s="827"/>
      <c r="DB307" s="826"/>
      <c r="DC307" s="827"/>
      <c r="DD307" s="790"/>
      <c r="DE307" s="790"/>
      <c r="DF307" s="790"/>
      <c r="DG307" s="793"/>
      <c r="DH307" s="790"/>
      <c r="DI307" s="790"/>
      <c r="DJ307" s="790"/>
      <c r="DK307" s="793"/>
      <c r="DL307" s="790"/>
      <c r="DM307" s="790"/>
      <c r="DN307" s="790"/>
      <c r="DO307" s="793"/>
      <c r="DP307" s="790"/>
      <c r="DQ307" s="790"/>
      <c r="DR307" s="790"/>
      <c r="DS307" s="790"/>
      <c r="DT307" s="796"/>
      <c r="DU307" s="245"/>
      <c r="DV307" s="799"/>
      <c r="DW307" s="802"/>
      <c r="DX307" s="799"/>
      <c r="DY307" s="805"/>
    </row>
    <row r="308" spans="2:129" ht="48.75" customHeight="1">
      <c r="B308" s="921"/>
      <c r="C308" s="924"/>
      <c r="D308" s="927"/>
      <c r="E308" s="1800"/>
      <c r="F308" s="931"/>
      <c r="G308" s="1800"/>
      <c r="H308" s="1800"/>
      <c r="I308" s="1800"/>
      <c r="J308" s="410"/>
      <c r="K308" s="912"/>
      <c r="L308" s="1801"/>
      <c r="M308" s="918"/>
      <c r="N308" s="1800"/>
      <c r="O308" s="1802"/>
      <c r="P308" s="228"/>
      <c r="Q308" s="1803"/>
      <c r="R308" s="1800"/>
      <c r="S308" s="1800"/>
      <c r="T308" s="1800"/>
      <c r="U308" s="1800"/>
      <c r="V308" s="1802"/>
      <c r="W308" s="228"/>
      <c r="X308" s="446"/>
      <c r="Y308" s="418"/>
      <c r="Z308" s="418"/>
      <c r="AA308" s="848"/>
      <c r="AB308" s="849"/>
      <c r="AC308" s="848"/>
      <c r="AD308" s="849"/>
      <c r="AE308" s="848"/>
      <c r="AF308" s="849"/>
      <c r="AG308" s="848"/>
      <c r="AH308" s="849"/>
      <c r="AI308" s="848"/>
      <c r="AJ308" s="849"/>
      <c r="AK308" s="323">
        <f t="shared" si="1475"/>
        <v>0</v>
      </c>
      <c r="AL308" s="315"/>
      <c r="AM308" s="316"/>
      <c r="AN308" s="809" t="s">
        <v>562</v>
      </c>
      <c r="AO308" s="810"/>
      <c r="AP308" s="813" t="s">
        <v>600</v>
      </c>
      <c r="AQ308" s="814"/>
      <c r="AR308" s="809" t="s">
        <v>562</v>
      </c>
      <c r="AS308" s="810"/>
      <c r="AT308" s="421"/>
      <c r="AU308" s="422"/>
      <c r="AV308" s="429"/>
      <c r="AW308" s="430"/>
      <c r="AX308" s="431"/>
      <c r="AY308" s="230"/>
      <c r="AZ308" s="879"/>
      <c r="BA308" s="837"/>
      <c r="BB308" s="834"/>
      <c r="BC308" s="837"/>
      <c r="BD308" s="840"/>
      <c r="BE308" s="843"/>
      <c r="BG308" s="490"/>
      <c r="BH308" s="312">
        <v>0.4</v>
      </c>
      <c r="BI308" s="239" t="str">
        <f t="shared" ref="BI308" si="1498">IF(ISERROR(IF(V305="R.INHERENTE
2","R. INHERENTE",(IF(BD305="R.RESIDUAL
2","R. RESIDUAL"," ")))),"",(IF(V305="R.INHERENTE
2","R. INHERENTE",(IF(BD305="R.RESIDUAL
2","R. RESIDUAL"," ")))))</f>
        <v xml:space="preserve"> </v>
      </c>
      <c r="BJ308" s="236" t="str">
        <f t="shared" ref="BJ308" si="1499">IF(ISERROR(IF(V305="R.INHERENTE
7","R. INHERENTE",(IF(BD305="R.RESIDUAL
7","R. RESIDUAL"," ")))),"",(IF(V305="R.INHERENTE
7","R. INHERENTE",(IF(BD305="R.RESIDUAL
7","R. RESIDUAL"," ")))))</f>
        <v xml:space="preserve"> </v>
      </c>
      <c r="BK308" s="236" t="str">
        <f t="shared" ref="BK308" si="1500">IF(ISERROR(IF(V305="R.INHERENTE
12","R. INHERENTE",(IF(BD305="R.RESIDUAL
12","R. RESIDUAL"," ")))),"",(IF(V305="R.INHERENTE
12","R. INHERENTE",(IF(BD305="R.RESIDUAL
12","R. RESIDUAL"," ")))))</f>
        <v xml:space="preserve"> </v>
      </c>
      <c r="BL308" s="237" t="str">
        <f t="shared" ref="BL308" si="1501">IF(ISERROR(IF(V305="R.INHERENTE
17","R. INHERENTE",(IF(BD305="R.RESIDUAL
17","R. RESIDUAL"," ")))),"",(IF(V305="R.INHERENTE
17","R. INHERENTE",(IF(BD305="R.RESIDUAL
17","R. RESIDUAL"," ")))))</f>
        <v>R. RESIDUAL</v>
      </c>
      <c r="BM308" s="238" t="str">
        <f t="shared" ref="BM308" si="1502">IF(ISERROR(IF(V305="R.INHERENTE
22","R. INHERENTE",(IF(BD305="R.RESIDUAL
22","R. RESIDUAL"," ")))),"",(IF(V305="R.INHERENTE
22","R. INHERENTE",(IF(BD305="R.RESIDUAL
22","R. RESIDUAL"," ")))))</f>
        <v xml:space="preserve"> </v>
      </c>
      <c r="BN308" s="234"/>
      <c r="BO308" s="846"/>
      <c r="BP308" s="855"/>
      <c r="BQ308" s="887"/>
      <c r="BR308" s="887"/>
      <c r="BS308" s="859"/>
      <c r="BT308" s="862"/>
      <c r="BU308" s="309"/>
      <c r="BV308" s="959"/>
      <c r="BW308" s="855"/>
      <c r="BX308" s="831"/>
      <c r="BY308" s="229"/>
      <c r="BZ308" s="816"/>
      <c r="CA308" s="819"/>
      <c r="CB308" s="822"/>
      <c r="CC308" s="819"/>
      <c r="CD308" s="793"/>
      <c r="CE308" s="793"/>
      <c r="CF308" s="793"/>
      <c r="CG308" s="793"/>
      <c r="CH308" s="793"/>
      <c r="CI308" s="793"/>
      <c r="CJ308" s="793"/>
      <c r="CK308" s="793"/>
      <c r="CL308" s="793"/>
      <c r="CM308" s="793"/>
      <c r="CN308" s="793"/>
      <c r="CO308" s="793"/>
      <c r="CP308" s="793"/>
      <c r="CQ308" s="793"/>
      <c r="CR308" s="793"/>
      <c r="CS308" s="793"/>
      <c r="CT308" s="796"/>
      <c r="CU308" s="248"/>
      <c r="CV308" s="816"/>
      <c r="CW308" s="819"/>
      <c r="CX308" s="822"/>
      <c r="CY308" s="819"/>
      <c r="CZ308" s="826"/>
      <c r="DA308" s="827"/>
      <c r="DB308" s="826"/>
      <c r="DC308" s="827"/>
      <c r="DD308" s="790"/>
      <c r="DE308" s="790"/>
      <c r="DF308" s="790"/>
      <c r="DG308" s="793"/>
      <c r="DH308" s="790"/>
      <c r="DI308" s="790"/>
      <c r="DJ308" s="790"/>
      <c r="DK308" s="793"/>
      <c r="DL308" s="790"/>
      <c r="DM308" s="790"/>
      <c r="DN308" s="790"/>
      <c r="DO308" s="793"/>
      <c r="DP308" s="790"/>
      <c r="DQ308" s="790"/>
      <c r="DR308" s="790"/>
      <c r="DS308" s="790"/>
      <c r="DT308" s="796"/>
      <c r="DU308" s="245"/>
      <c r="DV308" s="799"/>
      <c r="DW308" s="802"/>
      <c r="DX308" s="799"/>
      <c r="DY308" s="805"/>
    </row>
    <row r="309" spans="2:129" ht="48.75" customHeight="1">
      <c r="B309" s="922"/>
      <c r="C309" s="925"/>
      <c r="D309" s="928"/>
      <c r="E309" s="1805"/>
      <c r="F309" s="932"/>
      <c r="G309" s="1805"/>
      <c r="H309" s="1805"/>
      <c r="I309" s="1805"/>
      <c r="J309" s="411"/>
      <c r="K309" s="913"/>
      <c r="L309" s="1806"/>
      <c r="M309" s="919"/>
      <c r="N309" s="1805"/>
      <c r="O309" s="1807"/>
      <c r="P309" s="228"/>
      <c r="Q309" s="1808"/>
      <c r="R309" s="1805"/>
      <c r="S309" s="1805"/>
      <c r="T309" s="1805"/>
      <c r="U309" s="1805"/>
      <c r="V309" s="1807"/>
      <c r="W309" s="228"/>
      <c r="X309" s="417"/>
      <c r="Y309" s="418"/>
      <c r="Z309" s="418"/>
      <c r="AA309" s="848"/>
      <c r="AB309" s="849"/>
      <c r="AC309" s="848"/>
      <c r="AD309" s="849"/>
      <c r="AE309" s="848"/>
      <c r="AF309" s="849"/>
      <c r="AG309" s="848"/>
      <c r="AH309" s="849"/>
      <c r="AI309" s="848"/>
      <c r="AJ309" s="849"/>
      <c r="AK309" s="324">
        <f t="shared" si="1475"/>
        <v>0</v>
      </c>
      <c r="AL309" s="317"/>
      <c r="AM309" s="318">
        <v>0.8</v>
      </c>
      <c r="AN309" s="850"/>
      <c r="AO309" s="851"/>
      <c r="AP309" s="852"/>
      <c r="AQ309" s="853"/>
      <c r="AR309" s="850"/>
      <c r="AS309" s="851"/>
      <c r="AT309" s="421"/>
      <c r="AU309" s="422"/>
      <c r="AV309" s="429"/>
      <c r="AW309" s="430"/>
      <c r="AX309" s="431"/>
      <c r="AY309" s="230"/>
      <c r="AZ309" s="880"/>
      <c r="BA309" s="838"/>
      <c r="BB309" s="835"/>
      <c r="BC309" s="838"/>
      <c r="BD309" s="841"/>
      <c r="BE309" s="844"/>
      <c r="BG309" s="490"/>
      <c r="BH309" s="313">
        <v>0.2</v>
      </c>
      <c r="BI309" s="240" t="str">
        <f t="shared" ref="BI309" si="1503">IF(ISERROR(IF(V305="R.INHERENTE
1","R. INHERENTE",(IF(BD305="R.RESIDUAL
1","R. RESIDUAL"," ")))),"",(IF(V305="R.INHERENTE
1","R. INHERENTE",(IF(BD305="R.RESIDUAL
1","R. RESIDUAL"," ")))))</f>
        <v xml:space="preserve"> </v>
      </c>
      <c r="BJ309" s="241" t="str">
        <f t="shared" ref="BJ309" si="1504">IF(ISERROR(IF(V305="R.INHERENTE
6","R. INHERENTE",(IF(BD305="R.RESIDUAL
6","R. RESIDUAL"," ")))),"",(IF(V305="R.INHERENTE
6","R. INHERENTE",(IF(BD305="R.RESIDUAL
6","R. RESIDUAL"," ")))))</f>
        <v xml:space="preserve"> </v>
      </c>
      <c r="BK309" s="242" t="str">
        <f t="shared" ref="BK309" si="1505">IF(ISERROR(IF(V305="R.INHERENTE
11","R. INHERENTE",(IF(BD305="R.RESIDUAL
11","R. RESIDUAL"," ")))),"",(IF(V305="R.INHERENTE
11","R. INHERENTE",(IF(BD305="R.RESIDUAL
11","R. RESIDUAL"," ")))))</f>
        <v xml:space="preserve"> </v>
      </c>
      <c r="BL309" s="243" t="str">
        <f t="shared" ref="BL309" si="1506">IF(ISERROR(IF(V305="R.INHERENTE
16","R. INHERENTE",(IF(BD305="R.RESIDUAL
16","R. RESIDUAL"," ")))),"",(IF(V305="R.INHERENTE
16","R. INHERENTE",(IF(BD305="R.RESIDUAL
16","R. RESIDUAL"," ")))))</f>
        <v xml:space="preserve"> </v>
      </c>
      <c r="BM309" s="244" t="str">
        <f t="shared" ref="BM309" si="1507">IF(ISERROR(IF(V305="R.INHERENTE
21","R. INHERENTE",(IF(BD305="R.RESIDUAL
21","R. RESIDUAL"," ")))),"",(IF(V305="R.INHERENTE
21","R. INHERENTE",(IF(BD305="R.RESIDUAL
21","R. RESIDUAL"," ")))))</f>
        <v xml:space="preserve"> </v>
      </c>
      <c r="BN309" s="234"/>
      <c r="BO309" s="847"/>
      <c r="BP309" s="856"/>
      <c r="BQ309" s="888"/>
      <c r="BR309" s="888"/>
      <c r="BS309" s="860"/>
      <c r="BT309" s="863"/>
      <c r="BU309" s="309"/>
      <c r="BV309" s="960"/>
      <c r="BW309" s="856"/>
      <c r="BX309" s="832"/>
      <c r="BY309" s="229"/>
      <c r="BZ309" s="817"/>
      <c r="CA309" s="820"/>
      <c r="CB309" s="823"/>
      <c r="CC309" s="820"/>
      <c r="CD309" s="794"/>
      <c r="CE309" s="794"/>
      <c r="CF309" s="794"/>
      <c r="CG309" s="794"/>
      <c r="CH309" s="794"/>
      <c r="CI309" s="794"/>
      <c r="CJ309" s="794"/>
      <c r="CK309" s="794"/>
      <c r="CL309" s="794"/>
      <c r="CM309" s="794"/>
      <c r="CN309" s="794"/>
      <c r="CO309" s="794"/>
      <c r="CP309" s="794"/>
      <c r="CQ309" s="794"/>
      <c r="CR309" s="794"/>
      <c r="CS309" s="794"/>
      <c r="CT309" s="797"/>
      <c r="CU309" s="248"/>
      <c r="CV309" s="817"/>
      <c r="CW309" s="820"/>
      <c r="CX309" s="823"/>
      <c r="CY309" s="820"/>
      <c r="CZ309" s="828"/>
      <c r="DA309" s="829"/>
      <c r="DB309" s="828"/>
      <c r="DC309" s="829"/>
      <c r="DD309" s="791"/>
      <c r="DE309" s="791"/>
      <c r="DF309" s="791"/>
      <c r="DG309" s="794"/>
      <c r="DH309" s="791"/>
      <c r="DI309" s="791"/>
      <c r="DJ309" s="791"/>
      <c r="DK309" s="794"/>
      <c r="DL309" s="791"/>
      <c r="DM309" s="791"/>
      <c r="DN309" s="791"/>
      <c r="DO309" s="794"/>
      <c r="DP309" s="791"/>
      <c r="DQ309" s="791"/>
      <c r="DR309" s="791"/>
      <c r="DS309" s="791"/>
      <c r="DT309" s="797"/>
      <c r="DU309" s="245"/>
      <c r="DV309" s="800"/>
      <c r="DW309" s="803"/>
      <c r="DX309" s="800"/>
      <c r="DY309" s="806"/>
    </row>
    <row r="310" spans="2:129" ht="18" customHeight="1">
      <c r="BI310" s="321">
        <v>0.2</v>
      </c>
      <c r="BJ310" s="322">
        <v>0.4</v>
      </c>
      <c r="BK310" s="322">
        <v>0.60000000000000009</v>
      </c>
      <c r="BL310" s="322">
        <v>0.8</v>
      </c>
      <c r="BM310" s="322">
        <v>1</v>
      </c>
    </row>
    <row r="311" spans="2:129" ht="48.75" customHeight="1">
      <c r="B311" s="1281" t="s">
        <v>1411</v>
      </c>
      <c r="C311" s="923">
        <v>50</v>
      </c>
      <c r="D311" s="926" t="s">
        <v>1412</v>
      </c>
      <c r="E311" s="929" t="s">
        <v>1413</v>
      </c>
      <c r="F311" s="930" t="s">
        <v>587</v>
      </c>
      <c r="G311" s="907" t="s">
        <v>588</v>
      </c>
      <c r="H311" s="948" t="s">
        <v>589</v>
      </c>
      <c r="I311" s="996" t="s">
        <v>1414</v>
      </c>
      <c r="J311" s="447" t="s">
        <v>1415</v>
      </c>
      <c r="K311" s="908" t="s">
        <v>1416</v>
      </c>
      <c r="L311" s="950" t="str">
        <f>IF(H311="","",(CONCATENATE("Posibilidad de afectación ",H311," ",I311," ",J311," ",J312," ",J313," ",J314," ",J315)))</f>
        <v xml:space="preserve">Posibilidad de afectación económica y reputacional por pagos de nómina no justificados,  debido a inexactitudes no voluntarias en el registro y/o liquidación de novedades y falta de controles en la liquidación de nómina   </v>
      </c>
      <c r="M311" s="917" t="s">
        <v>593</v>
      </c>
      <c r="N311" s="951" t="s">
        <v>698</v>
      </c>
      <c r="O311" s="864" t="s">
        <v>595</v>
      </c>
      <c r="P311" s="228"/>
      <c r="Q311" s="865" t="s">
        <v>630</v>
      </c>
      <c r="R311" s="866">
        <f>IF(ISERROR(VLOOKUP($Q311,Listas!$E$20:$F$24,2,FALSE)),"",(VLOOKUP($Q311,Listas!$E$20:$F$24,2,FALSE)))</f>
        <v>1</v>
      </c>
      <c r="S311" s="867" t="str">
        <f>IF(ISERROR(VLOOKUP($R311,Listas!$E$3:$F$7,2,FALSE)),"",(VLOOKUP($R311,Listas!$E$3:$F$7,2,FALSE)))</f>
        <v xml:space="preserve">MUY ALTA </v>
      </c>
      <c r="T311" s="868" t="s">
        <v>847</v>
      </c>
      <c r="U311" s="867">
        <f>IF(ISERROR(VLOOKUP($T311,Listas!$E$28:$F$35,2,FALSE)),"",(VLOOKUP($T311,Listas!$E$28:$F$35,2,FALSE)))</f>
        <v>0.6</v>
      </c>
      <c r="V311" s="869" t="str">
        <f t="shared" ref="V311" si="1508">IF(R311="","",(CONCATENATE("R.INHERENTE
",(IF(AND($R311=0.2,$U311=0.2),1,(IF(AND($R311=0.2,$U311=0.4),6,(IF(AND($R311=0.2,$U311=0.6),11,(IF(AND($R311=0.2,$U311=0.8),16,(IF(AND($R311=0.2,$U311=1),21,(IF(AND($R311=0.4,$U311=0.2),2,(IF(AND($R311=0.4,$U311=0.4),7,(IF(AND($R311=0.4,$U311=0.6),12,(IF(AND($R311=0.4,$U311=0.8),17,(IF(AND($R311=0.4,$U311=1),22,(IF(AND($R311=0.6,$U311=0.2),3,(IF(AND($R311=0.6,$U311=0.4),8,(IF(AND($R311=0.6,$U311=0.6),13,(IF(AND($R311=0.6,$U311=0.8),18,(IF(AND($R311=0.6,$U311=1),23,(IF(AND($R311=0.8,$U311=0.2),4,(IF(AND($R311=0.8,$U311=0.4),9,(IF(AND($R311=0.8,$U311=0.6),14,(IF(AND($R311=0.8,$U311=0.8),19,(IF(AND($R311=0.8,$U311=1),24,(IF(AND($R311=1,$U311=0.2),5,(IF(AND($R311=1,$U311=0.4),10,(IF(AND($R311=1,$U311=0.6),15,(IF(AND($R311=1,$U311=0.8),20,(IF(AND($R311=1,$U311=1),25,"")))))))))))))))))))))))))))))))))))))))))))))))))))))</f>
        <v>R.INHERENTE
15</v>
      </c>
      <c r="W311" s="228">
        <f>+VLOOKUP($V311,Listas!$D$112:$E$136,2,FALSE)</f>
        <v>15</v>
      </c>
      <c r="X311" s="445" t="s">
        <v>1417</v>
      </c>
      <c r="Y311" s="413" t="s">
        <v>599</v>
      </c>
      <c r="Z311" s="413"/>
      <c r="AA311" s="870">
        <v>25</v>
      </c>
      <c r="AB311" s="871"/>
      <c r="AC311" s="870"/>
      <c r="AD311" s="871"/>
      <c r="AE311" s="870"/>
      <c r="AF311" s="871"/>
      <c r="AG311" s="870"/>
      <c r="AH311" s="871"/>
      <c r="AI311" s="870">
        <v>15</v>
      </c>
      <c r="AJ311" s="871"/>
      <c r="AK311" s="340">
        <f t="shared" ref="AK311:AK315" si="1509">AA311+AC311+AE311+AG311+AI311</f>
        <v>40</v>
      </c>
      <c r="AL311" s="465">
        <f>100%-(100%*40%)</f>
        <v>0.6</v>
      </c>
      <c r="AM311" s="320"/>
      <c r="AN311" s="872" t="s">
        <v>562</v>
      </c>
      <c r="AO311" s="873"/>
      <c r="AP311" s="993" t="s">
        <v>600</v>
      </c>
      <c r="AQ311" s="994"/>
      <c r="AR311" s="872" t="s">
        <v>562</v>
      </c>
      <c r="AS311" s="873"/>
      <c r="AT311" s="419" t="s">
        <v>1418</v>
      </c>
      <c r="AU311" s="407" t="s">
        <v>1419</v>
      </c>
      <c r="AV311" s="450" t="s">
        <v>1420</v>
      </c>
      <c r="AW311" s="424" t="s">
        <v>1421</v>
      </c>
      <c r="AX311" s="451" t="s">
        <v>1422</v>
      </c>
      <c r="AY311" s="247">
        <f t="shared" ref="AY311" si="1510">+(IF(AND($AZ311&gt;0,$AZ311&lt;=0.2),0.2,(IF(AND($AZ311&gt;0.2,$AZ311&lt;=0.4),0.4,(IF(AND($AZ311&gt;0.4,$AZ311&lt;=0.6),0.6,(IF(AND($AZ311&gt;0.6,$AZ311&lt;=0.8),0.8,(IF($AZ311&gt;0.8,1,""))))))))))</f>
        <v>0.4</v>
      </c>
      <c r="AZ311" s="878">
        <f t="shared" ref="AZ311" si="1511">+MIN(AL311:AL315)</f>
        <v>0.20579999999999998</v>
      </c>
      <c r="BA311" s="836" t="str">
        <f t="shared" ref="BA311" si="1512">+(IF($AY311=0.2,"MUY BAJA",(IF($AY311=0.4,"BAJA",(IF($AY311=0.6,"MEDIA",(IF($AY311=0.8,"ALTA",(IF($AY311=1,"MUY ALTA",""))))))))))</f>
        <v>BAJA</v>
      </c>
      <c r="BB311" s="833">
        <f t="shared" ref="BB311" si="1513">+MIN(AM311:AM315)</f>
        <v>0.20579999999999998</v>
      </c>
      <c r="BC311" s="836" t="str">
        <f t="shared" ref="BC311" si="1514">+(IF($BF311=0.2,"MUY BAJA",(IF($BF311=0.4,"BAJA",(IF($BF311=0.6,"MEDIA",(IF($BF311=0.8,"ALTA",(IF($BF311=1,"MUY ALTA",""))))))))))</f>
        <v>BAJA</v>
      </c>
      <c r="BD311" s="839" t="str">
        <f t="shared" ref="BD311" si="1515">IF($AY311="","",(CONCATENATE("R.RESIDUAL
",(IF(AND($AY311=0.2,$BF311=0.2),1,(IF(AND($AY311=0.2,$BF311=0.4),6,(IF(AND($AY311=0.2,$BF311=0.6),11,(IF(AND($AY311=0.2,$BF311=0.8),16,(IF(AND($AY311=0.2,$BF311=1),21,(IF(AND($AY311=0.4,$BF311=0.2),2,(IF(AND($AY311=0.4,$BF311=0.4),7,(IF(AND($AY311=0.4,$BF311=0.6),12,(IF(AND($AY311=0.4,$BF311=0.8),17,(IF(AND($AY311=0.4,$BF311=1),22,(IF(AND($AY311=0.6,$BF311=0.2),3,(IF(AND($AY311=0.6,$BF311=0.4),8,(IF(AND($AY311=0.6,$BF311=0.6),13,(IF(AND($AY311=0.6,$BF311=0.8),18,(IF(AND($AY311=0.6,$BF311=1),23,(IF(AND($AY311=0.8,$BF311=0.2),4,(IF(AND($AY311=0.8,$BF311=0.4),9,(IF(AND($AY311=0.8,$BF311=0.6),14,(IF(AND($AY311=0.8,$BF311=0.8),19,(IF(AND($AY311=0.8,$BF311=1),24,(IF(AND($AY311=1,$BF311=0.2),5,(IF(AND($AY311=1,$BF311=0.4),10,(IF(AND($AY311=1,$BF311=0.6),15,(IF(AND($AY311=1,$BF311=0.8),20,(IF(AND($AY311=1,$BF311=1),25,"")))))))))))))))))))))))))))))))))))))))))))))))))))))</f>
        <v>R.RESIDUAL
7</v>
      </c>
      <c r="BE311" s="842" t="s">
        <v>606</v>
      </c>
      <c r="BF311" s="247">
        <f t="shared" ref="BF311" si="1516">+(IF(AND($BB311&gt;0,$BB311&lt;=0.2),0.2,(IF(AND($BB311&gt;0.2,$BB311&lt;=0.4),0.4,(IF(AND($BB311&gt;0.4,$BB311&lt;=0.6),0.6,(IF(AND($BB311&gt;0.6,$BB311&lt;=0.8),0.8,(IF($BB311&gt;0.8,1,""))))))))))</f>
        <v>0.4</v>
      </c>
      <c r="BG311" s="230">
        <f>+VLOOKUP($BD311,Listas!$F$112:$G$136,2,FALSE)</f>
        <v>7</v>
      </c>
      <c r="BH311" s="312">
        <v>1</v>
      </c>
      <c r="BI311" s="231" t="str">
        <f t="shared" ref="BI311" si="1517">IF(ISERROR(IF(V311="R.INHERENTE
5","R. INHERENTE",(IF(BD311="R.RESIDUAL
5","R. RESIDUAL"," ")))),"",(IF(V311="R.INHERENTE
5","R. INHERENTE",(IF(BD311="R.RESIDUAL
5","R. RESIDUAL"," ")))))</f>
        <v xml:space="preserve"> </v>
      </c>
      <c r="BJ311" s="232" t="str">
        <f t="shared" ref="BJ311" si="1518">IF(ISERROR(IF(V311="R.INHERENTE
10","R. INHERENTE",(IF(BD311="R.RESIDUAL
10","R. RESIDUAL"," ")))),"",(IF(V311="R.INHERENTE
10","R. INHERENTE",(IF(BD311="R.RESIDUAL
10","R. RESIDUAL"," ")))))</f>
        <v xml:space="preserve"> </v>
      </c>
      <c r="BK311" s="232" t="str">
        <f t="shared" ref="BK311" si="1519">IF(ISERROR(IF(V311="R.INHERENTE
15","R. INHERENTE",(IF(BD311="R.RESIDUAL
15","R. RESIDUAL"," ")))),"",(IF(V311="R.INHERENTE
15","R. INHERENTE",(IF(BD311="R.RESIDUAL
15","R. RESIDUAL"," ")))))</f>
        <v>R. INHERENTE</v>
      </c>
      <c r="BL311" s="232" t="str">
        <f t="shared" ref="BL311" si="1520">IF(ISERROR(IF(V311="R.INHERENTE
20","R. INHERENTE",(IF(BD311="R.RESIDUAL
20","R. RESIDUAL"," ")))),"",(IF(V311="R.INHERENTE
20","R. INHERENTE",(IF(BD311="R.RESIDUAL
20","R. RESIDUAL"," ")))))</f>
        <v xml:space="preserve"> </v>
      </c>
      <c r="BM311" s="233" t="str">
        <f t="shared" ref="BM311" si="1521">IF(ISERROR(IF(V311="R.INHERENTE
25","R. INHERENTE",(IF(BD311="R.RESIDUAL
25","R. RESIDUAL"," ")))),"",(IF(V311="R.INHERENTE
25","R. INHERENTE",(IF(BD311="R.RESIDUAL
25","R. RESIDUAL"," ")))))</f>
        <v xml:space="preserve"> </v>
      </c>
      <c r="BN311" s="234"/>
      <c r="BO311" s="845" t="s">
        <v>1423</v>
      </c>
      <c r="BP311" s="854" t="s">
        <v>1424</v>
      </c>
      <c r="BQ311" s="886">
        <v>46023</v>
      </c>
      <c r="BR311" s="886">
        <v>46357</v>
      </c>
      <c r="BS311" s="858" t="s">
        <v>609</v>
      </c>
      <c r="BT311" s="861" t="s">
        <v>610</v>
      </c>
      <c r="BU311" s="309"/>
      <c r="BV311" s="958" t="s">
        <v>1425</v>
      </c>
      <c r="BW311" s="854" t="s">
        <v>1426</v>
      </c>
      <c r="BX311" s="854" t="s">
        <v>1427</v>
      </c>
      <c r="BY311" s="229"/>
      <c r="BZ311" s="815" t="s">
        <v>614</v>
      </c>
      <c r="CA311" s="818" t="s">
        <v>615</v>
      </c>
      <c r="CB311" s="821" t="s">
        <v>616</v>
      </c>
      <c r="CC311" s="818" t="s">
        <v>617</v>
      </c>
      <c r="CD311" s="792"/>
      <c r="CE311" s="792"/>
      <c r="CF311" s="792"/>
      <c r="CG311" s="792"/>
      <c r="CH311" s="792"/>
      <c r="CI311" s="792"/>
      <c r="CJ311" s="792"/>
      <c r="CK311" s="792"/>
      <c r="CL311" s="792"/>
      <c r="CM311" s="792"/>
      <c r="CN311" s="792"/>
      <c r="CO311" s="792"/>
      <c r="CP311" s="792"/>
      <c r="CQ311" s="792"/>
      <c r="CR311" s="792"/>
      <c r="CS311" s="792"/>
      <c r="CT311" s="795" t="s">
        <v>618</v>
      </c>
      <c r="CU311" s="248"/>
      <c r="CV311" s="815" t="s">
        <v>614</v>
      </c>
      <c r="CW311" s="818" t="s">
        <v>615</v>
      </c>
      <c r="CX311" s="821" t="s">
        <v>616</v>
      </c>
      <c r="CY311" s="818" t="s">
        <v>617</v>
      </c>
      <c r="CZ311" s="824"/>
      <c r="DA311" s="825"/>
      <c r="DB311" s="824"/>
      <c r="DC311" s="825"/>
      <c r="DD311" s="789"/>
      <c r="DE311" s="789"/>
      <c r="DF311" s="789"/>
      <c r="DG311" s="792"/>
      <c r="DH311" s="789"/>
      <c r="DI311" s="789"/>
      <c r="DJ311" s="789"/>
      <c r="DK311" s="792"/>
      <c r="DL311" s="792"/>
      <c r="DM311" s="789"/>
      <c r="DN311" s="792"/>
      <c r="DO311" s="792"/>
      <c r="DP311" s="789"/>
      <c r="DQ311" s="789"/>
      <c r="DR311" s="789"/>
      <c r="DS311" s="789"/>
      <c r="DT311" s="795" t="s">
        <v>619</v>
      </c>
      <c r="DU311" s="245"/>
      <c r="DV311" s="798"/>
      <c r="DW311" s="801"/>
      <c r="DX311" s="798"/>
      <c r="DY311" s="804"/>
    </row>
    <row r="312" spans="2:129" ht="48.75" customHeight="1">
      <c r="B312" s="1282"/>
      <c r="C312" s="924"/>
      <c r="D312" s="927"/>
      <c r="E312" s="1800"/>
      <c r="F312" s="931"/>
      <c r="G312" s="1800"/>
      <c r="H312" s="1800"/>
      <c r="I312" s="997"/>
      <c r="J312" s="448" t="s">
        <v>1428</v>
      </c>
      <c r="K312" s="909"/>
      <c r="L312" s="1801"/>
      <c r="M312" s="918"/>
      <c r="N312" s="1800"/>
      <c r="O312" s="1802"/>
      <c r="P312" s="228"/>
      <c r="Q312" s="1803"/>
      <c r="R312" s="1800"/>
      <c r="S312" s="1800"/>
      <c r="T312" s="1800"/>
      <c r="U312" s="1800"/>
      <c r="V312" s="1802"/>
      <c r="W312" s="228"/>
      <c r="X312" s="446" t="s">
        <v>1429</v>
      </c>
      <c r="Y312" s="415" t="s">
        <v>599</v>
      </c>
      <c r="Z312" s="415"/>
      <c r="AA312" s="807"/>
      <c r="AB312" s="808"/>
      <c r="AC312" s="807">
        <v>15</v>
      </c>
      <c r="AD312" s="808"/>
      <c r="AE312" s="807"/>
      <c r="AF312" s="808"/>
      <c r="AG312" s="807"/>
      <c r="AH312" s="808"/>
      <c r="AI312" s="807">
        <v>15</v>
      </c>
      <c r="AJ312" s="808"/>
      <c r="AK312" s="323">
        <f t="shared" si="1509"/>
        <v>30</v>
      </c>
      <c r="AL312" s="466">
        <f>60%-(60%*30%)</f>
        <v>0.42</v>
      </c>
      <c r="AM312" s="316"/>
      <c r="AN312" s="809" t="s">
        <v>563</v>
      </c>
      <c r="AO312" s="810"/>
      <c r="AP312" s="813" t="s">
        <v>815</v>
      </c>
      <c r="AQ312" s="814"/>
      <c r="AR312" s="809" t="s">
        <v>562</v>
      </c>
      <c r="AS312" s="810"/>
      <c r="AT312" s="420" t="s">
        <v>1430</v>
      </c>
      <c r="AU312" s="407" t="s">
        <v>1419</v>
      </c>
      <c r="AV312" s="452" t="s">
        <v>1431</v>
      </c>
      <c r="AW312" s="427" t="s">
        <v>1421</v>
      </c>
      <c r="AX312" s="453" t="s">
        <v>1422</v>
      </c>
      <c r="AY312" s="230"/>
      <c r="AZ312" s="879"/>
      <c r="BA312" s="837"/>
      <c r="BB312" s="834"/>
      <c r="BC312" s="837"/>
      <c r="BD312" s="840"/>
      <c r="BE312" s="843"/>
      <c r="BG312" s="490"/>
      <c r="BH312" s="312">
        <v>0.8</v>
      </c>
      <c r="BI312" s="235" t="str">
        <f t="shared" ref="BI312" si="1522">IF(ISERROR(IF(V311="R.INHERENTE
4","R. INHERENTE",(IF(BD311="R.RESIDUAL
4","R. RESIDUAL"," ")))),"",(IF(V311="R.INHERENTE
4","R. INHERENTE",(IF(BD311="R.RESIDUAL
4","R. RESIDUAL"," ")))))</f>
        <v xml:space="preserve"> </v>
      </c>
      <c r="BJ312" s="236" t="str">
        <f t="shared" ref="BJ312" si="1523">IF(ISERROR(IF(V311="R.INHERENTE
9","R. INHERENTE",(IF(BD311="R.RESIDUAL
9","R. RESIDUAL"," ")))),"",(IF(V311="R.INHERENTE
9","R. INHERENTE",(IF(BD311="R.RESIDUAL
9","R. RESIDUAL"," ")))))</f>
        <v xml:space="preserve"> </v>
      </c>
      <c r="BK312" s="237" t="str">
        <f t="shared" ref="BK312" si="1524">IF(ISERROR(IF(V311="R.INHERENTE
14","R. INHERENTE",(IF(BD311="R.RESIDUAL
14","R. RESIDUAL"," ")))),"",(IF(V311="R.INHERENTE
14","R. INHERENTE",(IF(BD311="R.RESIDUAL
14","R. RESIDUAL"," ")))))</f>
        <v xml:space="preserve"> </v>
      </c>
      <c r="BL312" s="237" t="str">
        <f t="shared" ref="BL312" si="1525">IF(ISERROR(IF(V311="R.INHERENTE
19","R. INHERENTE",(IF(BD311="R.RESIDUAL
19","R. RESIDUAL"," ")))),"",(IF(V311="R.INHERENTE
19","R. INHERENTE",(IF(BD311="R.RESIDUAL
19","R. RESIDUAL"," ")))))</f>
        <v xml:space="preserve"> </v>
      </c>
      <c r="BM312" s="238" t="str">
        <f t="shared" ref="BM312" si="1526">IF(ISERROR(IF(V311="R.INHERENTE
24","R. INHERENTE",(IF(BD311="R.RESIDUAL
24","R. RESIDUAL"," ")))),"",(IF(V311="R.INHERENTE
24","R. INHERENTE",(IF(BD311="R.RESIDUAL
24","R. RESIDUAL"," ")))))</f>
        <v xml:space="preserve"> </v>
      </c>
      <c r="BN312" s="234"/>
      <c r="BO312" s="846"/>
      <c r="BP312" s="855"/>
      <c r="BQ312" s="887"/>
      <c r="BR312" s="887"/>
      <c r="BS312" s="859"/>
      <c r="BT312" s="862"/>
      <c r="BU312" s="309"/>
      <c r="BV312" s="959"/>
      <c r="BW312" s="855"/>
      <c r="BX312" s="855"/>
      <c r="BY312" s="229"/>
      <c r="BZ312" s="816"/>
      <c r="CA312" s="819"/>
      <c r="CB312" s="822"/>
      <c r="CC312" s="819"/>
      <c r="CD312" s="793"/>
      <c r="CE312" s="793"/>
      <c r="CF312" s="793"/>
      <c r="CG312" s="793"/>
      <c r="CH312" s="793"/>
      <c r="CI312" s="793"/>
      <c r="CJ312" s="793"/>
      <c r="CK312" s="793"/>
      <c r="CL312" s="793"/>
      <c r="CM312" s="793"/>
      <c r="CN312" s="793"/>
      <c r="CO312" s="793"/>
      <c r="CP312" s="793"/>
      <c r="CQ312" s="793"/>
      <c r="CR312" s="793"/>
      <c r="CS312" s="793"/>
      <c r="CT312" s="796"/>
      <c r="CU312" s="248"/>
      <c r="CV312" s="816"/>
      <c r="CW312" s="819"/>
      <c r="CX312" s="822"/>
      <c r="CY312" s="819"/>
      <c r="CZ312" s="826"/>
      <c r="DA312" s="827"/>
      <c r="DB312" s="826"/>
      <c r="DC312" s="827"/>
      <c r="DD312" s="790"/>
      <c r="DE312" s="790"/>
      <c r="DF312" s="790"/>
      <c r="DG312" s="793"/>
      <c r="DH312" s="790"/>
      <c r="DI312" s="790"/>
      <c r="DJ312" s="790"/>
      <c r="DK312" s="793"/>
      <c r="DL312" s="793"/>
      <c r="DM312" s="790"/>
      <c r="DN312" s="793"/>
      <c r="DO312" s="793"/>
      <c r="DP312" s="790"/>
      <c r="DQ312" s="790"/>
      <c r="DR312" s="790"/>
      <c r="DS312" s="790"/>
      <c r="DT312" s="796"/>
      <c r="DU312" s="245"/>
      <c r="DV312" s="799"/>
      <c r="DW312" s="802"/>
      <c r="DX312" s="799"/>
      <c r="DY312" s="805"/>
    </row>
    <row r="313" spans="2:129" ht="48.75" customHeight="1">
      <c r="B313" s="1282"/>
      <c r="C313" s="924"/>
      <c r="D313" s="927"/>
      <c r="E313" s="1800"/>
      <c r="F313" s="931"/>
      <c r="G313" s="1800"/>
      <c r="H313" s="1800"/>
      <c r="I313" s="997"/>
      <c r="J313" s="448"/>
      <c r="K313" s="909"/>
      <c r="L313" s="1801"/>
      <c r="M313" s="918"/>
      <c r="N313" s="1800"/>
      <c r="O313" s="1802"/>
      <c r="P313" s="228"/>
      <c r="Q313" s="1803"/>
      <c r="R313" s="1800"/>
      <c r="S313" s="1800"/>
      <c r="T313" s="1800"/>
      <c r="U313" s="1800"/>
      <c r="V313" s="1802"/>
      <c r="W313" s="228"/>
      <c r="X313" s="446" t="s">
        <v>1432</v>
      </c>
      <c r="Y313" s="415" t="s">
        <v>599</v>
      </c>
      <c r="Z313" s="415"/>
      <c r="AA313" s="807"/>
      <c r="AB313" s="808"/>
      <c r="AC313" s="807">
        <v>15</v>
      </c>
      <c r="AD313" s="808"/>
      <c r="AE313" s="807"/>
      <c r="AF313" s="808"/>
      <c r="AG313" s="807"/>
      <c r="AH313" s="808"/>
      <c r="AI313" s="807">
        <v>15</v>
      </c>
      <c r="AJ313" s="808"/>
      <c r="AK313" s="323">
        <f t="shared" si="1509"/>
        <v>30</v>
      </c>
      <c r="AL313" s="466">
        <f>42%-(42%*30%)</f>
        <v>0.29399999999999998</v>
      </c>
      <c r="AM313" s="316"/>
      <c r="AN313" s="809" t="s">
        <v>563</v>
      </c>
      <c r="AO313" s="810"/>
      <c r="AP313" s="813" t="s">
        <v>815</v>
      </c>
      <c r="AQ313" s="814"/>
      <c r="AR313" s="809" t="s">
        <v>562</v>
      </c>
      <c r="AS313" s="810"/>
      <c r="AT313" s="420" t="s">
        <v>1433</v>
      </c>
      <c r="AU313" s="407" t="s">
        <v>1419</v>
      </c>
      <c r="AV313" s="452" t="s">
        <v>1434</v>
      </c>
      <c r="AW313" s="427" t="s">
        <v>1421</v>
      </c>
      <c r="AX313" s="453" t="s">
        <v>1422</v>
      </c>
      <c r="AY313" s="230"/>
      <c r="AZ313" s="879"/>
      <c r="BA313" s="837"/>
      <c r="BB313" s="834"/>
      <c r="BC313" s="837"/>
      <c r="BD313" s="840"/>
      <c r="BE313" s="843"/>
      <c r="BG313" s="490"/>
      <c r="BH313" s="312">
        <v>0.60000000000000009</v>
      </c>
      <c r="BI313" s="235" t="str">
        <f t="shared" ref="BI313" si="1527">IF(ISERROR(IF(V311="R.INHERENTE
3","R. INHERENTE",(IF(BD311="R.RESIDUAL
3","R. RESIDUAL"," ")))),"",(IF(V311="R.INHERENTE
3","R. INHERENTE",(IF(BD311="R.RESIDUAL
3","R. RESIDUAL"," ")))))</f>
        <v xml:space="preserve"> </v>
      </c>
      <c r="BJ313" s="236" t="str">
        <f t="shared" ref="BJ313" si="1528">IF(ISERROR(IF(V311="R.INHERENTE
8","R. INHERENTE",(IF(BD311="R.RESIDUAL
8","R. RESIDUAL"," ")))),"",(IF(V311="R.INHERENTE
8","R. INHERENTE",(IF(BD311="R.RESIDUAL
8","R. RESIDUAL"," ")))))</f>
        <v xml:space="preserve"> </v>
      </c>
      <c r="BK313" s="236" t="str">
        <f t="shared" ref="BK313" si="1529">IF(ISERROR(IF(V311="R.INHERENTE
13","R. INHERENTE",(IF(BD311="R.RESIDUAL
13","R. RESIDUAL"," ")))),"",(IF(V311="R.INHERENTE
13","R. INHERENTE",(IF(BD311="R.RESIDUAL
13","R. RESIDUAL"," ")))))</f>
        <v xml:space="preserve"> </v>
      </c>
      <c r="BL313" s="237" t="str">
        <f t="shared" ref="BL313" si="1530">IF(ISERROR(IF(V311="R.INHERENTE
18","R. INHERENTE",(IF(BD311="R.RESIDUAL
18","R. RESIDUAL"," ")))),"",(IF(V311="R.INHERENTE
18","R. INHERENTE",(IF(BD311="R.RESIDUAL
18","R. RESIDUAL"," ")))))</f>
        <v xml:space="preserve"> </v>
      </c>
      <c r="BM313" s="238" t="str">
        <f t="shared" ref="BM313" si="1531">IF(ISERROR(IF(V311="R.INHERENTE
23","R. INHERENTE",(IF(BD311="R.RESIDUAL
23","R. RESIDUAL"," ")))),"",(IF(V311="R.INHERENTE
23","R. INHERENTE",(IF(BD311="R.RESIDUAL
23","R. RESIDUAL"," ")))))</f>
        <v xml:space="preserve"> </v>
      </c>
      <c r="BN313" s="234"/>
      <c r="BO313" s="846"/>
      <c r="BP313" s="855"/>
      <c r="BQ313" s="887"/>
      <c r="BR313" s="887"/>
      <c r="BS313" s="859"/>
      <c r="BT313" s="862"/>
      <c r="BU313" s="309"/>
      <c r="BV313" s="959"/>
      <c r="BW313" s="855"/>
      <c r="BX313" s="855"/>
      <c r="BY313" s="229"/>
      <c r="BZ313" s="816"/>
      <c r="CA313" s="819"/>
      <c r="CB313" s="822"/>
      <c r="CC313" s="819"/>
      <c r="CD313" s="793"/>
      <c r="CE313" s="793"/>
      <c r="CF313" s="793"/>
      <c r="CG313" s="793"/>
      <c r="CH313" s="793"/>
      <c r="CI313" s="793"/>
      <c r="CJ313" s="793"/>
      <c r="CK313" s="793"/>
      <c r="CL313" s="793"/>
      <c r="CM313" s="793"/>
      <c r="CN313" s="793"/>
      <c r="CO313" s="793"/>
      <c r="CP313" s="793"/>
      <c r="CQ313" s="793"/>
      <c r="CR313" s="793"/>
      <c r="CS313" s="793"/>
      <c r="CT313" s="796"/>
      <c r="CU313" s="248"/>
      <c r="CV313" s="816"/>
      <c r="CW313" s="819"/>
      <c r="CX313" s="822"/>
      <c r="CY313" s="819"/>
      <c r="CZ313" s="826"/>
      <c r="DA313" s="827"/>
      <c r="DB313" s="826"/>
      <c r="DC313" s="827"/>
      <c r="DD313" s="790"/>
      <c r="DE313" s="790"/>
      <c r="DF313" s="790"/>
      <c r="DG313" s="793"/>
      <c r="DH313" s="790"/>
      <c r="DI313" s="790"/>
      <c r="DJ313" s="790"/>
      <c r="DK313" s="793"/>
      <c r="DL313" s="793"/>
      <c r="DM313" s="790"/>
      <c r="DN313" s="793"/>
      <c r="DO313" s="793"/>
      <c r="DP313" s="790"/>
      <c r="DQ313" s="790"/>
      <c r="DR313" s="790"/>
      <c r="DS313" s="790"/>
      <c r="DT313" s="796"/>
      <c r="DU313" s="245"/>
      <c r="DV313" s="799"/>
      <c r="DW313" s="802"/>
      <c r="DX313" s="799"/>
      <c r="DY313" s="805"/>
    </row>
    <row r="314" spans="2:129" ht="48.75" customHeight="1">
      <c r="B314" s="1282"/>
      <c r="C314" s="924"/>
      <c r="D314" s="927"/>
      <c r="E314" s="1800"/>
      <c r="F314" s="931"/>
      <c r="G314" s="1800"/>
      <c r="H314" s="1800"/>
      <c r="I314" s="997"/>
      <c r="J314" s="448"/>
      <c r="K314" s="909"/>
      <c r="L314" s="1801"/>
      <c r="M314" s="918"/>
      <c r="N314" s="1800"/>
      <c r="O314" s="1802"/>
      <c r="P314" s="228"/>
      <c r="Q314" s="1803"/>
      <c r="R314" s="1800"/>
      <c r="S314" s="1800"/>
      <c r="T314" s="1800"/>
      <c r="U314" s="1800"/>
      <c r="V314" s="1802"/>
      <c r="W314" s="228"/>
      <c r="X314" s="416" t="s">
        <v>1435</v>
      </c>
      <c r="Y314" s="415" t="s">
        <v>599</v>
      </c>
      <c r="Z314" s="415"/>
      <c r="AA314" s="807"/>
      <c r="AB314" s="808"/>
      <c r="AC314" s="807">
        <v>15</v>
      </c>
      <c r="AD314" s="808"/>
      <c r="AE314" s="807"/>
      <c r="AF314" s="808"/>
      <c r="AG314" s="807"/>
      <c r="AH314" s="808"/>
      <c r="AI314" s="807">
        <v>15</v>
      </c>
      <c r="AJ314" s="808"/>
      <c r="AK314" s="323">
        <f t="shared" si="1509"/>
        <v>30</v>
      </c>
      <c r="AL314" s="466">
        <f>29.4%-(29.4%*30%)</f>
        <v>0.20579999999999998</v>
      </c>
      <c r="AM314" s="318">
        <f>29.4%-(29.4%*30%)</f>
        <v>0.20579999999999998</v>
      </c>
      <c r="AN314" s="809"/>
      <c r="AO314" s="810"/>
      <c r="AP314" s="813"/>
      <c r="AQ314" s="814"/>
      <c r="AR314" s="809"/>
      <c r="AS314" s="810"/>
      <c r="AT314" s="420" t="s">
        <v>1436</v>
      </c>
      <c r="AU314" s="408" t="s">
        <v>633</v>
      </c>
      <c r="AV314" s="426" t="s">
        <v>1437</v>
      </c>
      <c r="AW314" s="427" t="s">
        <v>1438</v>
      </c>
      <c r="AX314" s="453" t="s">
        <v>1422</v>
      </c>
      <c r="AY314" s="230"/>
      <c r="AZ314" s="879"/>
      <c r="BA314" s="837"/>
      <c r="BB314" s="834"/>
      <c r="BC314" s="837"/>
      <c r="BD314" s="840"/>
      <c r="BE314" s="843"/>
      <c r="BG314" s="490"/>
      <c r="BH314" s="312">
        <v>0.4</v>
      </c>
      <c r="BI314" s="239" t="str">
        <f t="shared" ref="BI314" si="1532">IF(ISERROR(IF(V311="R.INHERENTE
2","R. INHERENTE",(IF(BD311="R.RESIDUAL
2","R. RESIDUAL"," ")))),"",(IF(V311="R.INHERENTE
2","R. INHERENTE",(IF(BD311="R.RESIDUAL
2","R. RESIDUAL"," ")))))</f>
        <v xml:space="preserve"> </v>
      </c>
      <c r="BJ314" s="236" t="str">
        <f t="shared" ref="BJ314" si="1533">IF(ISERROR(IF(V311="R.INHERENTE
7","R. INHERENTE",(IF(BD311="R.RESIDUAL
7","R. RESIDUAL"," ")))),"",(IF(V311="R.INHERENTE
7","R. INHERENTE",(IF(BD311="R.RESIDUAL
7","R. RESIDUAL"," ")))))</f>
        <v>R. RESIDUAL</v>
      </c>
      <c r="BK314" s="236" t="str">
        <f t="shared" ref="BK314" si="1534">IF(ISERROR(IF(V311="R.INHERENTE
12","R. INHERENTE",(IF(BD311="R.RESIDUAL
12","R. RESIDUAL"," ")))),"",(IF(V311="R.INHERENTE
12","R. INHERENTE",(IF(BD311="R.RESIDUAL
12","R. RESIDUAL"," ")))))</f>
        <v xml:space="preserve"> </v>
      </c>
      <c r="BL314" s="237" t="str">
        <f t="shared" ref="BL314" si="1535">IF(ISERROR(IF(V311="R.INHERENTE
17","R. INHERENTE",(IF(BD311="R.RESIDUAL
17","R. RESIDUAL"," ")))),"",(IF(V311="R.INHERENTE
17","R. INHERENTE",(IF(BD311="R.RESIDUAL
17","R. RESIDUAL"," ")))))</f>
        <v xml:space="preserve"> </v>
      </c>
      <c r="BM314" s="238" t="str">
        <f t="shared" ref="BM314" si="1536">IF(ISERROR(IF(V311="R.INHERENTE
22","R. INHERENTE",(IF(BD311="R.RESIDUAL
22","R. RESIDUAL"," ")))),"",(IF(V311="R.INHERENTE
22","R. INHERENTE",(IF(BD311="R.RESIDUAL
22","R. RESIDUAL"," ")))))</f>
        <v xml:space="preserve"> </v>
      </c>
      <c r="BN314" s="234"/>
      <c r="BO314" s="846"/>
      <c r="BP314" s="855"/>
      <c r="BQ314" s="887"/>
      <c r="BR314" s="887"/>
      <c r="BS314" s="859"/>
      <c r="BT314" s="862"/>
      <c r="BU314" s="309"/>
      <c r="BV314" s="959"/>
      <c r="BW314" s="855"/>
      <c r="BX314" s="855"/>
      <c r="BY314" s="229"/>
      <c r="BZ314" s="816"/>
      <c r="CA314" s="819"/>
      <c r="CB314" s="822"/>
      <c r="CC314" s="819"/>
      <c r="CD314" s="793"/>
      <c r="CE314" s="793"/>
      <c r="CF314" s="793"/>
      <c r="CG314" s="793"/>
      <c r="CH314" s="793"/>
      <c r="CI314" s="793"/>
      <c r="CJ314" s="793"/>
      <c r="CK314" s="793"/>
      <c r="CL314" s="793"/>
      <c r="CM314" s="793"/>
      <c r="CN314" s="793"/>
      <c r="CO314" s="793"/>
      <c r="CP314" s="793"/>
      <c r="CQ314" s="793"/>
      <c r="CR314" s="793"/>
      <c r="CS314" s="793"/>
      <c r="CT314" s="796"/>
      <c r="CU314" s="248"/>
      <c r="CV314" s="816"/>
      <c r="CW314" s="819"/>
      <c r="CX314" s="822"/>
      <c r="CY314" s="819"/>
      <c r="CZ314" s="826"/>
      <c r="DA314" s="827"/>
      <c r="DB314" s="826"/>
      <c r="DC314" s="827"/>
      <c r="DD314" s="790"/>
      <c r="DE314" s="790"/>
      <c r="DF314" s="790"/>
      <c r="DG314" s="793"/>
      <c r="DH314" s="790"/>
      <c r="DI314" s="790"/>
      <c r="DJ314" s="790"/>
      <c r="DK314" s="793"/>
      <c r="DL314" s="793"/>
      <c r="DM314" s="790"/>
      <c r="DN314" s="793"/>
      <c r="DO314" s="793"/>
      <c r="DP314" s="790"/>
      <c r="DQ314" s="790"/>
      <c r="DR314" s="790"/>
      <c r="DS314" s="790"/>
      <c r="DT314" s="796"/>
      <c r="DU314" s="245"/>
      <c r="DV314" s="799"/>
      <c r="DW314" s="802"/>
      <c r="DX314" s="799"/>
      <c r="DY314" s="805"/>
    </row>
    <row r="315" spans="2:129" ht="48.75" customHeight="1">
      <c r="B315" s="1283"/>
      <c r="C315" s="925"/>
      <c r="D315" s="928"/>
      <c r="E315" s="1805"/>
      <c r="F315" s="932"/>
      <c r="G315" s="1805"/>
      <c r="H315" s="1805"/>
      <c r="I315" s="998"/>
      <c r="J315" s="449"/>
      <c r="K315" s="910"/>
      <c r="L315" s="1806"/>
      <c r="M315" s="919"/>
      <c r="N315" s="1805"/>
      <c r="O315" s="1807"/>
      <c r="P315" s="228"/>
      <c r="Q315" s="1808"/>
      <c r="R315" s="1805"/>
      <c r="S315" s="1805"/>
      <c r="T315" s="1805"/>
      <c r="U315" s="1805"/>
      <c r="V315" s="1807"/>
      <c r="W315" s="228"/>
      <c r="X315" s="417"/>
      <c r="Y315" s="418"/>
      <c r="Z315" s="418"/>
      <c r="AA315" s="848"/>
      <c r="AB315" s="849"/>
      <c r="AC315" s="848"/>
      <c r="AD315" s="849"/>
      <c r="AE315" s="848"/>
      <c r="AF315" s="849"/>
      <c r="AG315" s="848"/>
      <c r="AH315" s="849"/>
      <c r="AI315" s="848"/>
      <c r="AJ315" s="849"/>
      <c r="AK315" s="324">
        <f t="shared" si="1509"/>
        <v>0</v>
      </c>
      <c r="AL315" s="317"/>
      <c r="AM315" s="318"/>
      <c r="AN315" s="850"/>
      <c r="AO315" s="851"/>
      <c r="AP315" s="852"/>
      <c r="AQ315" s="853"/>
      <c r="AR315" s="850"/>
      <c r="AS315" s="851"/>
      <c r="AT315" s="421"/>
      <c r="AU315" s="422"/>
      <c r="AV315" s="429"/>
      <c r="AW315" s="430"/>
      <c r="AX315" s="431"/>
      <c r="AY315" s="230"/>
      <c r="AZ315" s="880"/>
      <c r="BA315" s="838"/>
      <c r="BB315" s="835"/>
      <c r="BC315" s="838"/>
      <c r="BD315" s="841"/>
      <c r="BE315" s="844"/>
      <c r="BG315" s="490"/>
      <c r="BH315" s="313">
        <v>0.2</v>
      </c>
      <c r="BI315" s="240" t="str">
        <f t="shared" ref="BI315" si="1537">IF(ISERROR(IF(V311="R.INHERENTE
1","R. INHERENTE",(IF(BD311="R.RESIDUAL
1","R. RESIDUAL"," ")))),"",(IF(V311="R.INHERENTE
1","R. INHERENTE",(IF(BD311="R.RESIDUAL
1","R. RESIDUAL"," ")))))</f>
        <v xml:space="preserve"> </v>
      </c>
      <c r="BJ315" s="241" t="str">
        <f t="shared" ref="BJ315" si="1538">IF(ISERROR(IF(V311="R.INHERENTE
6","R. INHERENTE",(IF(BD311="R.RESIDUAL
6","R. RESIDUAL"," ")))),"",(IF(V311="R.INHERENTE
6","R. INHERENTE",(IF(BD311="R.RESIDUAL
6","R. RESIDUAL"," ")))))</f>
        <v xml:space="preserve"> </v>
      </c>
      <c r="BK315" s="242" t="str">
        <f t="shared" ref="BK315" si="1539">IF(ISERROR(IF(V311="R.INHERENTE
11","R. INHERENTE",(IF(BD311="R.RESIDUAL
11","R. RESIDUAL"," ")))),"",(IF(V311="R.INHERENTE
11","R. INHERENTE",(IF(BD311="R.RESIDUAL
11","R. RESIDUAL"," ")))))</f>
        <v xml:space="preserve"> </v>
      </c>
      <c r="BL315" s="243" t="str">
        <f t="shared" ref="BL315" si="1540">IF(ISERROR(IF(V311="R.INHERENTE
16","R. INHERENTE",(IF(BD311="R.RESIDUAL
16","R. RESIDUAL"," ")))),"",(IF(V311="R.INHERENTE
16","R. INHERENTE",(IF(BD311="R.RESIDUAL
16","R. RESIDUAL"," ")))))</f>
        <v xml:space="preserve"> </v>
      </c>
      <c r="BM315" s="244" t="str">
        <f t="shared" ref="BM315" si="1541">IF(ISERROR(IF(V311="R.INHERENTE
21","R. INHERENTE",(IF(BD311="R.RESIDUAL
21","R. RESIDUAL"," ")))),"",(IF(V311="R.INHERENTE
21","R. INHERENTE",(IF(BD311="R.RESIDUAL
21","R. RESIDUAL"," ")))))</f>
        <v xml:space="preserve"> </v>
      </c>
      <c r="BN315" s="234"/>
      <c r="BO315" s="847"/>
      <c r="BP315" s="856"/>
      <c r="BQ315" s="888"/>
      <c r="BR315" s="888"/>
      <c r="BS315" s="860"/>
      <c r="BT315" s="863"/>
      <c r="BU315" s="309"/>
      <c r="BV315" s="960"/>
      <c r="BW315" s="856"/>
      <c r="BX315" s="856"/>
      <c r="BY315" s="229"/>
      <c r="BZ315" s="817"/>
      <c r="CA315" s="820"/>
      <c r="CB315" s="823"/>
      <c r="CC315" s="820"/>
      <c r="CD315" s="794"/>
      <c r="CE315" s="794"/>
      <c r="CF315" s="794"/>
      <c r="CG315" s="794"/>
      <c r="CH315" s="794"/>
      <c r="CI315" s="794"/>
      <c r="CJ315" s="794"/>
      <c r="CK315" s="794"/>
      <c r="CL315" s="794"/>
      <c r="CM315" s="794"/>
      <c r="CN315" s="794"/>
      <c r="CO315" s="794"/>
      <c r="CP315" s="794"/>
      <c r="CQ315" s="794"/>
      <c r="CR315" s="794"/>
      <c r="CS315" s="794"/>
      <c r="CT315" s="797"/>
      <c r="CU315" s="248"/>
      <c r="CV315" s="817"/>
      <c r="CW315" s="820"/>
      <c r="CX315" s="823"/>
      <c r="CY315" s="820"/>
      <c r="CZ315" s="828"/>
      <c r="DA315" s="829"/>
      <c r="DB315" s="828"/>
      <c r="DC315" s="829"/>
      <c r="DD315" s="791"/>
      <c r="DE315" s="791"/>
      <c r="DF315" s="791"/>
      <c r="DG315" s="794"/>
      <c r="DH315" s="791"/>
      <c r="DI315" s="791"/>
      <c r="DJ315" s="791"/>
      <c r="DK315" s="794"/>
      <c r="DL315" s="794"/>
      <c r="DM315" s="791"/>
      <c r="DN315" s="794"/>
      <c r="DO315" s="794"/>
      <c r="DP315" s="791"/>
      <c r="DQ315" s="791"/>
      <c r="DR315" s="791"/>
      <c r="DS315" s="791"/>
      <c r="DT315" s="797"/>
      <c r="DU315" s="245"/>
      <c r="DV315" s="800"/>
      <c r="DW315" s="803"/>
      <c r="DX315" s="800"/>
      <c r="DY315" s="806"/>
    </row>
    <row r="316" spans="2:129" ht="18" customHeight="1">
      <c r="BI316" s="321">
        <v>0.2</v>
      </c>
      <c r="BJ316" s="322">
        <v>0.4</v>
      </c>
      <c r="BK316" s="322">
        <v>0.60000000000000009</v>
      </c>
      <c r="BL316" s="322">
        <v>0.8</v>
      </c>
      <c r="BM316" s="322">
        <v>1</v>
      </c>
    </row>
    <row r="317" spans="2:129" ht="48.75" customHeight="1">
      <c r="B317" s="1281" t="s">
        <v>1411</v>
      </c>
      <c r="C317" s="923">
        <v>51</v>
      </c>
      <c r="D317" s="926" t="s">
        <v>1412</v>
      </c>
      <c r="E317" s="929" t="s">
        <v>1413</v>
      </c>
      <c r="F317" s="930" t="s">
        <v>587</v>
      </c>
      <c r="G317" s="907" t="s">
        <v>588</v>
      </c>
      <c r="H317" s="948" t="s">
        <v>589</v>
      </c>
      <c r="I317" s="996" t="s">
        <v>1439</v>
      </c>
      <c r="J317" s="447" t="s">
        <v>1440</v>
      </c>
      <c r="K317" s="908" t="s">
        <v>1441</v>
      </c>
      <c r="L317" s="950" t="str">
        <f>IF(H317="","",(CONCATENATE("Posibilidad de afectación ",H317," ",I317," ",J317," ",J318," ",J319," ",J320," ",J321)))</f>
        <v xml:space="preserve">Posibilidad de afectación económica y reputacional por el no pago de las incapacidades por parte de las empresas promotoras de salud (EPS) y Administradora de riesgos laborales (ARL), debido al no cumplimiento de la circular vigente de lineamientos de reporte de incapacidades por parte de los funcionarios de planta y/o falta de seguimiento al cumplimiento del procedimiento de incapacidades y/o 	
entrega extemporánea por parte del colaborador incapacitado, ilegibilidad, falta de transcripción y documentación e información incompleta  </v>
      </c>
      <c r="M317" s="917" t="s">
        <v>593</v>
      </c>
      <c r="N317" s="951" t="s">
        <v>698</v>
      </c>
      <c r="O317" s="864" t="s">
        <v>595</v>
      </c>
      <c r="P317" s="228"/>
      <c r="Q317" s="865" t="s">
        <v>596</v>
      </c>
      <c r="R317" s="866">
        <f>IF(ISERROR(VLOOKUP($Q317,Listas!$E$20:$F$24,2,FALSE)),"",(VLOOKUP($Q317,Listas!$E$20:$F$24,2,FALSE)))</f>
        <v>0.8</v>
      </c>
      <c r="S317" s="867" t="str">
        <f>IF(ISERROR(VLOOKUP($R317,Listas!$E$3:$F$7,2,FALSE)),"",(VLOOKUP($R317,Listas!$E$3:$F$7,2,FALSE)))</f>
        <v>ALTA</v>
      </c>
      <c r="T317" s="868" t="s">
        <v>847</v>
      </c>
      <c r="U317" s="867">
        <f>IF(ISERROR(VLOOKUP($T317,Listas!$E$28:$F$35,2,FALSE)),"",(VLOOKUP($T317,Listas!$E$28:$F$35,2,FALSE)))</f>
        <v>0.6</v>
      </c>
      <c r="V317" s="869" t="str">
        <f t="shared" ref="V317" si="1542">IF(R317="","",(CONCATENATE("R.INHERENTE
",(IF(AND($R317=0.2,$U317=0.2),1,(IF(AND($R317=0.2,$U317=0.4),6,(IF(AND($R317=0.2,$U317=0.6),11,(IF(AND($R317=0.2,$U317=0.8),16,(IF(AND($R317=0.2,$U317=1),21,(IF(AND($R317=0.4,$U317=0.2),2,(IF(AND($R317=0.4,$U317=0.4),7,(IF(AND($R317=0.4,$U317=0.6),12,(IF(AND($R317=0.4,$U317=0.8),17,(IF(AND($R317=0.4,$U317=1),22,(IF(AND($R317=0.6,$U317=0.2),3,(IF(AND($R317=0.6,$U317=0.4),8,(IF(AND($R317=0.6,$U317=0.6),13,(IF(AND($R317=0.6,$U317=0.8),18,(IF(AND($R317=0.6,$U317=1),23,(IF(AND($R317=0.8,$U317=0.2),4,(IF(AND($R317=0.8,$U317=0.4),9,(IF(AND($R317=0.8,$U317=0.6),14,(IF(AND($R317=0.8,$U317=0.8),19,(IF(AND($R317=0.8,$U317=1),24,(IF(AND($R317=1,$U317=0.2),5,(IF(AND($R317=1,$U317=0.4),10,(IF(AND($R317=1,$U317=0.6),15,(IF(AND($R317=1,$U317=0.8),20,(IF(AND($R317=1,$U317=1),25,"")))))))))))))))))))))))))))))))))))))))))))))))))))))</f>
        <v>R.INHERENTE
14</v>
      </c>
      <c r="W317" s="228">
        <f>+VLOOKUP($V317,Listas!$D$112:$E$136,2,FALSE)</f>
        <v>14</v>
      </c>
      <c r="X317" s="445" t="s">
        <v>1442</v>
      </c>
      <c r="Y317" s="413" t="s">
        <v>599</v>
      </c>
      <c r="Z317" s="413"/>
      <c r="AA317" s="870">
        <v>25</v>
      </c>
      <c r="AB317" s="871"/>
      <c r="AC317" s="870"/>
      <c r="AD317" s="871"/>
      <c r="AE317" s="870"/>
      <c r="AF317" s="871"/>
      <c r="AG317" s="870"/>
      <c r="AH317" s="871"/>
      <c r="AI317" s="870">
        <v>15</v>
      </c>
      <c r="AJ317" s="871"/>
      <c r="AK317" s="340">
        <f t="shared" ref="AK317:AK321" si="1543">AA317+AC317+AE317+AG317+AI317</f>
        <v>40</v>
      </c>
      <c r="AL317" s="465">
        <f>80%-(80%*40%)</f>
        <v>0.48</v>
      </c>
      <c r="AM317" s="320"/>
      <c r="AN317" s="872" t="s">
        <v>563</v>
      </c>
      <c r="AO317" s="873"/>
      <c r="AP317" s="993" t="s">
        <v>815</v>
      </c>
      <c r="AQ317" s="994"/>
      <c r="AR317" s="872" t="s">
        <v>562</v>
      </c>
      <c r="AS317" s="873"/>
      <c r="AT317" s="419" t="s">
        <v>1443</v>
      </c>
      <c r="AU317" s="407" t="s">
        <v>561</v>
      </c>
      <c r="AV317" s="450" t="s">
        <v>1444</v>
      </c>
      <c r="AW317" s="424" t="s">
        <v>1421</v>
      </c>
      <c r="AX317" s="451" t="s">
        <v>1422</v>
      </c>
      <c r="AY317" s="247">
        <f t="shared" ref="AY317" si="1544">+(IF(AND($AZ317&gt;0,$AZ317&lt;=0.2),0.2,(IF(AND($AZ317&gt;0.2,$AZ317&lt;=0.4),0.4,(IF(AND($AZ317&gt;0.4,$AZ317&lt;=0.6),0.6,(IF(AND($AZ317&gt;0.6,$AZ317&lt;=0.8),0.8,(IF($AZ317&gt;0.8,1,""))))))))))</f>
        <v>0.4</v>
      </c>
      <c r="AZ317" s="878">
        <f t="shared" ref="AZ317" si="1545">+MIN(AL317:AL321)</f>
        <v>0.20160000000000003</v>
      </c>
      <c r="BA317" s="836" t="str">
        <f t="shared" ref="BA317" si="1546">+(IF($AY317=0.2,"MUY BAJA",(IF($AY317=0.4,"BAJA",(IF($AY317=0.6,"MEDIA",(IF($AY317=0.8,"ALTA",(IF($AY317=1,"MUY ALTA",""))))))))))</f>
        <v>BAJA</v>
      </c>
      <c r="BB317" s="833">
        <f t="shared" ref="BB317" si="1547">+MIN(AM317:AM321)</f>
        <v>0.20160000000000003</v>
      </c>
      <c r="BC317" s="836" t="str">
        <f t="shared" ref="BC317" si="1548">+(IF($BF317=0.2,"MUY BAJA",(IF($BF317=0.4,"BAJA",(IF($BF317=0.6,"MEDIA",(IF($BF317=0.8,"ALTA",(IF($BF317=1,"MUY ALTA",""))))))))))</f>
        <v>BAJA</v>
      </c>
      <c r="BD317" s="839" t="str">
        <f t="shared" ref="BD317" si="1549">IF($AY317="","",(CONCATENATE("R.RESIDUAL
",(IF(AND($AY317=0.2,$BF317=0.2),1,(IF(AND($AY317=0.2,$BF317=0.4),6,(IF(AND($AY317=0.2,$BF317=0.6),11,(IF(AND($AY317=0.2,$BF317=0.8),16,(IF(AND($AY317=0.2,$BF317=1),21,(IF(AND($AY317=0.4,$BF317=0.2),2,(IF(AND($AY317=0.4,$BF317=0.4),7,(IF(AND($AY317=0.4,$BF317=0.6),12,(IF(AND($AY317=0.4,$BF317=0.8),17,(IF(AND($AY317=0.4,$BF317=1),22,(IF(AND($AY317=0.6,$BF317=0.2),3,(IF(AND($AY317=0.6,$BF317=0.4),8,(IF(AND($AY317=0.6,$BF317=0.6),13,(IF(AND($AY317=0.6,$BF317=0.8),18,(IF(AND($AY317=0.6,$BF317=1),23,(IF(AND($AY317=0.8,$BF317=0.2),4,(IF(AND($AY317=0.8,$BF317=0.4),9,(IF(AND($AY317=0.8,$BF317=0.6),14,(IF(AND($AY317=0.8,$BF317=0.8),19,(IF(AND($AY317=0.8,$BF317=1),24,(IF(AND($AY317=1,$BF317=0.2),5,(IF(AND($AY317=1,$BF317=0.4),10,(IF(AND($AY317=1,$BF317=0.6),15,(IF(AND($AY317=1,$BF317=0.8),20,(IF(AND($AY317=1,$BF317=1),25,"")))))))))))))))))))))))))))))))))))))))))))))))))))))</f>
        <v>R.RESIDUAL
7</v>
      </c>
      <c r="BE317" s="842" t="s">
        <v>834</v>
      </c>
      <c r="BF317" s="247">
        <f t="shared" ref="BF317" si="1550">+(IF(AND($BB317&gt;0,$BB317&lt;=0.2),0.2,(IF(AND($BB317&gt;0.2,$BB317&lt;=0.4),0.4,(IF(AND($BB317&gt;0.4,$BB317&lt;=0.6),0.6,(IF(AND($BB317&gt;0.6,$BB317&lt;=0.8),0.8,(IF($BB317&gt;0.8,1,""))))))))))</f>
        <v>0.4</v>
      </c>
      <c r="BG317" s="230">
        <f>+VLOOKUP($BD317,Listas!$F$112:$G$136,2,FALSE)</f>
        <v>7</v>
      </c>
      <c r="BH317" s="312">
        <v>1</v>
      </c>
      <c r="BI317" s="231" t="str">
        <f t="shared" ref="BI317" si="1551">IF(ISERROR(IF(V317="R.INHERENTE
5","R. INHERENTE",(IF(BD317="R.RESIDUAL
5","R. RESIDUAL"," ")))),"",(IF(V317="R.INHERENTE
5","R. INHERENTE",(IF(BD317="R.RESIDUAL
5","R. RESIDUAL"," ")))))</f>
        <v xml:space="preserve"> </v>
      </c>
      <c r="BJ317" s="232" t="str">
        <f t="shared" ref="BJ317" si="1552">IF(ISERROR(IF(V317="R.INHERENTE
10","R. INHERENTE",(IF(BD317="R.RESIDUAL
10","R. RESIDUAL"," ")))),"",(IF(V317="R.INHERENTE
10","R. INHERENTE",(IF(BD317="R.RESIDUAL
10","R. RESIDUAL"," ")))))</f>
        <v xml:space="preserve"> </v>
      </c>
      <c r="BK317" s="232" t="str">
        <f t="shared" ref="BK317" si="1553">IF(ISERROR(IF(V317="R.INHERENTE
15","R. INHERENTE",(IF(BD317="R.RESIDUAL
15","R. RESIDUAL"," ")))),"",(IF(V317="R.INHERENTE
15","R. INHERENTE",(IF(BD317="R.RESIDUAL
15","R. RESIDUAL"," ")))))</f>
        <v xml:space="preserve"> </v>
      </c>
      <c r="BL317" s="232" t="str">
        <f t="shared" ref="BL317" si="1554">IF(ISERROR(IF(V317="R.INHERENTE
20","R. INHERENTE",(IF(BD317="R.RESIDUAL
20","R. RESIDUAL"," ")))),"",(IF(V317="R.INHERENTE
20","R. INHERENTE",(IF(BD317="R.RESIDUAL
20","R. RESIDUAL"," ")))))</f>
        <v xml:space="preserve"> </v>
      </c>
      <c r="BM317" s="233" t="str">
        <f t="shared" ref="BM317" si="1555">IF(ISERROR(IF(V317="R.INHERENTE
25","R. INHERENTE",(IF(BD317="R.RESIDUAL
25","R. RESIDUAL"," ")))),"",(IF(V317="R.INHERENTE
25","R. INHERENTE",(IF(BD317="R.RESIDUAL
25","R. RESIDUAL"," ")))))</f>
        <v xml:space="preserve"> </v>
      </c>
      <c r="BN317" s="234"/>
      <c r="BO317" s="967" t="s">
        <v>835</v>
      </c>
      <c r="BP317" s="854" t="s">
        <v>1424</v>
      </c>
      <c r="BQ317" s="886">
        <v>46023</v>
      </c>
      <c r="BR317" s="886">
        <v>46357</v>
      </c>
      <c r="BS317" s="858" t="s">
        <v>609</v>
      </c>
      <c r="BT317" s="861" t="s">
        <v>610</v>
      </c>
      <c r="BU317" s="309"/>
      <c r="BV317" s="958" t="s">
        <v>1445</v>
      </c>
      <c r="BW317" s="854" t="s">
        <v>1426</v>
      </c>
      <c r="BX317" s="854" t="s">
        <v>1427</v>
      </c>
      <c r="BY317" s="229"/>
      <c r="BZ317" s="815" t="s">
        <v>614</v>
      </c>
      <c r="CA317" s="818" t="s">
        <v>615</v>
      </c>
      <c r="CB317" s="821" t="s">
        <v>616</v>
      </c>
      <c r="CC317" s="818" t="s">
        <v>617</v>
      </c>
      <c r="CD317" s="792"/>
      <c r="CE317" s="792"/>
      <c r="CF317" s="792"/>
      <c r="CG317" s="792"/>
      <c r="CH317" s="792"/>
      <c r="CI317" s="792"/>
      <c r="CJ317" s="792"/>
      <c r="CK317" s="792"/>
      <c r="CL317" s="792"/>
      <c r="CM317" s="792"/>
      <c r="CN317" s="792"/>
      <c r="CO317" s="792"/>
      <c r="CP317" s="792"/>
      <c r="CQ317" s="792"/>
      <c r="CR317" s="792"/>
      <c r="CS317" s="792"/>
      <c r="CT317" s="795" t="s">
        <v>618</v>
      </c>
      <c r="CU317" s="248"/>
      <c r="CV317" s="815" t="s">
        <v>614</v>
      </c>
      <c r="CW317" s="818" t="s">
        <v>615</v>
      </c>
      <c r="CX317" s="821" t="s">
        <v>616</v>
      </c>
      <c r="CY317" s="818" t="s">
        <v>617</v>
      </c>
      <c r="CZ317" s="824"/>
      <c r="DA317" s="825"/>
      <c r="DB317" s="824"/>
      <c r="DC317" s="825"/>
      <c r="DD317" s="789"/>
      <c r="DE317" s="789"/>
      <c r="DF317" s="789"/>
      <c r="DG317" s="792"/>
      <c r="DH317" s="789"/>
      <c r="DI317" s="789"/>
      <c r="DJ317" s="789"/>
      <c r="DK317" s="792"/>
      <c r="DL317" s="789"/>
      <c r="DM317" s="789"/>
      <c r="DN317" s="789"/>
      <c r="DO317" s="792"/>
      <c r="DP317" s="789"/>
      <c r="DQ317" s="789"/>
      <c r="DR317" s="789"/>
      <c r="DS317" s="789"/>
      <c r="DT317" s="795" t="s">
        <v>619</v>
      </c>
      <c r="DU317" s="245"/>
      <c r="DV317" s="798"/>
      <c r="DW317" s="801"/>
      <c r="DX317" s="798"/>
      <c r="DY317" s="804"/>
    </row>
    <row r="318" spans="2:129" ht="48.75" customHeight="1">
      <c r="B318" s="1282"/>
      <c r="C318" s="924"/>
      <c r="D318" s="927"/>
      <c r="E318" s="1800"/>
      <c r="F318" s="931"/>
      <c r="G318" s="1800"/>
      <c r="H318" s="1800"/>
      <c r="I318" s="997"/>
      <c r="J318" s="448" t="s">
        <v>1446</v>
      </c>
      <c r="K318" s="909"/>
      <c r="L318" s="1801"/>
      <c r="M318" s="918"/>
      <c r="N318" s="1800"/>
      <c r="O318" s="1802"/>
      <c r="P318" s="228"/>
      <c r="Q318" s="1803"/>
      <c r="R318" s="1800"/>
      <c r="S318" s="1800"/>
      <c r="T318" s="1800"/>
      <c r="U318" s="1800"/>
      <c r="V318" s="1802"/>
      <c r="W318" s="228"/>
      <c r="X318" s="446" t="s">
        <v>1447</v>
      </c>
      <c r="Y318" s="415" t="s">
        <v>599</v>
      </c>
      <c r="Z318" s="415"/>
      <c r="AA318" s="807">
        <v>25</v>
      </c>
      <c r="AB318" s="808"/>
      <c r="AC318" s="807"/>
      <c r="AD318" s="808"/>
      <c r="AE318" s="807"/>
      <c r="AF318" s="808"/>
      <c r="AG318" s="807"/>
      <c r="AH318" s="808"/>
      <c r="AI318" s="807">
        <v>15</v>
      </c>
      <c r="AJ318" s="808"/>
      <c r="AK318" s="323">
        <f t="shared" si="1543"/>
        <v>40</v>
      </c>
      <c r="AL318" s="466">
        <f>48%-(48%*40%)</f>
        <v>0.28799999999999998</v>
      </c>
      <c r="AM318" s="316"/>
      <c r="AN318" s="809" t="s">
        <v>563</v>
      </c>
      <c r="AO318" s="810"/>
      <c r="AP318" s="813" t="s">
        <v>815</v>
      </c>
      <c r="AQ318" s="814"/>
      <c r="AR318" s="809" t="s">
        <v>562</v>
      </c>
      <c r="AS318" s="810"/>
      <c r="AT318" s="420" t="s">
        <v>1448</v>
      </c>
      <c r="AU318" s="408" t="s">
        <v>633</v>
      </c>
      <c r="AV318" s="452" t="s">
        <v>1449</v>
      </c>
      <c r="AW318" s="427" t="s">
        <v>1421</v>
      </c>
      <c r="AX318" s="453" t="s">
        <v>1422</v>
      </c>
      <c r="AY318" s="230"/>
      <c r="AZ318" s="879"/>
      <c r="BA318" s="837"/>
      <c r="BB318" s="834"/>
      <c r="BC318" s="837"/>
      <c r="BD318" s="840"/>
      <c r="BE318" s="843"/>
      <c r="BG318" s="490"/>
      <c r="BH318" s="312">
        <v>0.8</v>
      </c>
      <c r="BI318" s="235" t="str">
        <f t="shared" ref="BI318" si="1556">IF(ISERROR(IF(V317="R.INHERENTE
4","R. INHERENTE",(IF(BD317="R.RESIDUAL
4","R. RESIDUAL"," ")))),"",(IF(V317="R.INHERENTE
4","R. INHERENTE",(IF(BD317="R.RESIDUAL
4","R. RESIDUAL"," ")))))</f>
        <v xml:space="preserve"> </v>
      </c>
      <c r="BJ318" s="236" t="str">
        <f t="shared" ref="BJ318" si="1557">IF(ISERROR(IF(V317="R.INHERENTE
9","R. INHERENTE",(IF(BD317="R.RESIDUAL
9","R. RESIDUAL"," ")))),"",(IF(V317="R.INHERENTE
9","R. INHERENTE",(IF(BD317="R.RESIDUAL
9","R. RESIDUAL"," ")))))</f>
        <v xml:space="preserve"> </v>
      </c>
      <c r="BK318" s="237" t="str">
        <f t="shared" ref="BK318" si="1558">IF(ISERROR(IF(V317="R.INHERENTE
14","R. INHERENTE",(IF(BD317="R.RESIDUAL
14","R. RESIDUAL"," ")))),"",(IF(V317="R.INHERENTE
14","R. INHERENTE",(IF(BD317="R.RESIDUAL
14","R. RESIDUAL"," ")))))</f>
        <v>R. INHERENTE</v>
      </c>
      <c r="BL318" s="237" t="str">
        <f t="shared" ref="BL318" si="1559">IF(ISERROR(IF(V317="R.INHERENTE
19","R. INHERENTE",(IF(BD317="R.RESIDUAL
19","R. RESIDUAL"," ")))),"",(IF(V317="R.INHERENTE
19","R. INHERENTE",(IF(BD317="R.RESIDUAL
19","R. RESIDUAL"," ")))))</f>
        <v xml:space="preserve"> </v>
      </c>
      <c r="BM318" s="238" t="str">
        <f t="shared" ref="BM318" si="1560">IF(ISERROR(IF(V317="R.INHERENTE
24","R. INHERENTE",(IF(BD317="R.RESIDUAL
24","R. RESIDUAL"," ")))),"",(IF(V317="R.INHERENTE
24","R. INHERENTE",(IF(BD317="R.RESIDUAL
24","R. RESIDUAL"," ")))))</f>
        <v xml:space="preserve"> </v>
      </c>
      <c r="BN318" s="234"/>
      <c r="BO318" s="968"/>
      <c r="BP318" s="855"/>
      <c r="BQ318" s="887"/>
      <c r="BR318" s="887"/>
      <c r="BS318" s="859"/>
      <c r="BT318" s="862"/>
      <c r="BU318" s="309"/>
      <c r="BV318" s="959"/>
      <c r="BW318" s="855"/>
      <c r="BX318" s="855"/>
      <c r="BY318" s="229"/>
      <c r="BZ318" s="816"/>
      <c r="CA318" s="819"/>
      <c r="CB318" s="822"/>
      <c r="CC318" s="819"/>
      <c r="CD318" s="793"/>
      <c r="CE318" s="793"/>
      <c r="CF318" s="793"/>
      <c r="CG318" s="793"/>
      <c r="CH318" s="793"/>
      <c r="CI318" s="793"/>
      <c r="CJ318" s="793"/>
      <c r="CK318" s="793"/>
      <c r="CL318" s="793"/>
      <c r="CM318" s="793"/>
      <c r="CN318" s="793"/>
      <c r="CO318" s="793"/>
      <c r="CP318" s="793"/>
      <c r="CQ318" s="793"/>
      <c r="CR318" s="793"/>
      <c r="CS318" s="793"/>
      <c r="CT318" s="796"/>
      <c r="CU318" s="248"/>
      <c r="CV318" s="816"/>
      <c r="CW318" s="819"/>
      <c r="CX318" s="822"/>
      <c r="CY318" s="819"/>
      <c r="CZ318" s="826"/>
      <c r="DA318" s="827"/>
      <c r="DB318" s="826"/>
      <c r="DC318" s="827"/>
      <c r="DD318" s="790"/>
      <c r="DE318" s="790"/>
      <c r="DF318" s="790"/>
      <c r="DG318" s="793"/>
      <c r="DH318" s="790"/>
      <c r="DI318" s="790"/>
      <c r="DJ318" s="790"/>
      <c r="DK318" s="793"/>
      <c r="DL318" s="790"/>
      <c r="DM318" s="790"/>
      <c r="DN318" s="790"/>
      <c r="DO318" s="793"/>
      <c r="DP318" s="790"/>
      <c r="DQ318" s="790"/>
      <c r="DR318" s="790"/>
      <c r="DS318" s="790"/>
      <c r="DT318" s="796"/>
      <c r="DU318" s="245"/>
      <c r="DV318" s="799"/>
      <c r="DW318" s="802"/>
      <c r="DX318" s="799"/>
      <c r="DY318" s="805"/>
    </row>
    <row r="319" spans="2:129" ht="48.75" customHeight="1" thickBot="1">
      <c r="B319" s="1282"/>
      <c r="C319" s="924"/>
      <c r="D319" s="927"/>
      <c r="E319" s="1800"/>
      <c r="F319" s="931"/>
      <c r="G319" s="1800"/>
      <c r="H319" s="1800"/>
      <c r="I319" s="997"/>
      <c r="J319" s="448" t="s">
        <v>1450</v>
      </c>
      <c r="K319" s="909"/>
      <c r="L319" s="1801"/>
      <c r="M319" s="918"/>
      <c r="N319" s="1800"/>
      <c r="O319" s="1802"/>
      <c r="P319" s="228"/>
      <c r="Q319" s="1803"/>
      <c r="R319" s="1800"/>
      <c r="S319" s="1800"/>
      <c r="T319" s="1800"/>
      <c r="U319" s="1800"/>
      <c r="V319" s="1802"/>
      <c r="W319" s="228"/>
      <c r="X319" s="446" t="s">
        <v>1451</v>
      </c>
      <c r="Y319" s="415" t="s">
        <v>599</v>
      </c>
      <c r="Z319" s="415"/>
      <c r="AA319" s="807"/>
      <c r="AB319" s="808"/>
      <c r="AC319" s="807">
        <v>15</v>
      </c>
      <c r="AD319" s="808"/>
      <c r="AE319" s="807"/>
      <c r="AF319" s="808"/>
      <c r="AG319" s="807"/>
      <c r="AH319" s="808"/>
      <c r="AI319" s="807">
        <v>15</v>
      </c>
      <c r="AJ319" s="808"/>
      <c r="AK319" s="323">
        <f t="shared" si="1543"/>
        <v>30</v>
      </c>
      <c r="AL319" s="466">
        <f>28.8%-(28.8%*30%)</f>
        <v>0.20160000000000003</v>
      </c>
      <c r="AM319" s="318">
        <f>28.8%-(28.8%*30%)</f>
        <v>0.20160000000000003</v>
      </c>
      <c r="AN319" s="809" t="s">
        <v>563</v>
      </c>
      <c r="AO319" s="810"/>
      <c r="AP319" s="813" t="s">
        <v>815</v>
      </c>
      <c r="AQ319" s="814"/>
      <c r="AR319" s="809" t="s">
        <v>562</v>
      </c>
      <c r="AS319" s="810"/>
      <c r="AT319" s="420" t="s">
        <v>1452</v>
      </c>
      <c r="AU319" s="408" t="s">
        <v>602</v>
      </c>
      <c r="AV319" s="452" t="s">
        <v>1453</v>
      </c>
      <c r="AW319" s="427" t="s">
        <v>1421</v>
      </c>
      <c r="AX319" s="453" t="s">
        <v>1422</v>
      </c>
      <c r="AY319" s="230"/>
      <c r="AZ319" s="879"/>
      <c r="BA319" s="837"/>
      <c r="BB319" s="834"/>
      <c r="BC319" s="837"/>
      <c r="BD319" s="840"/>
      <c r="BE319" s="843"/>
      <c r="BG319" s="490"/>
      <c r="BH319" s="312">
        <v>0.60000000000000009</v>
      </c>
      <c r="BI319" s="235" t="str">
        <f t="shared" ref="BI319" si="1561">IF(ISERROR(IF(V317="R.INHERENTE
3","R. INHERENTE",(IF(BD317="R.RESIDUAL
3","R. RESIDUAL"," ")))),"",(IF(V317="R.INHERENTE
3","R. INHERENTE",(IF(BD317="R.RESIDUAL
3","R. RESIDUAL"," ")))))</f>
        <v xml:space="preserve"> </v>
      </c>
      <c r="BJ319" s="236" t="str">
        <f t="shared" ref="BJ319" si="1562">IF(ISERROR(IF(V317="R.INHERENTE
8","R. INHERENTE",(IF(BD317="R.RESIDUAL
8","R. RESIDUAL"," ")))),"",(IF(V317="R.INHERENTE
8","R. INHERENTE",(IF(BD317="R.RESIDUAL
8","R. RESIDUAL"," ")))))</f>
        <v xml:space="preserve"> </v>
      </c>
      <c r="BK319" s="236" t="str">
        <f t="shared" ref="BK319" si="1563">IF(ISERROR(IF(V317="R.INHERENTE
13","R. INHERENTE",(IF(BD317="R.RESIDUAL
13","R. RESIDUAL"," ")))),"",(IF(V317="R.INHERENTE
13","R. INHERENTE",(IF(BD317="R.RESIDUAL
13","R. RESIDUAL"," ")))))</f>
        <v xml:space="preserve"> </v>
      </c>
      <c r="BL319" s="237" t="str">
        <f t="shared" ref="BL319" si="1564">IF(ISERROR(IF(V317="R.INHERENTE
18","R. INHERENTE",(IF(BD317="R.RESIDUAL
18","R. RESIDUAL"," ")))),"",(IF(V317="R.INHERENTE
18","R. INHERENTE",(IF(BD317="R.RESIDUAL
18","R. RESIDUAL"," ")))))</f>
        <v xml:space="preserve"> </v>
      </c>
      <c r="BM319" s="238" t="str">
        <f t="shared" ref="BM319" si="1565">IF(ISERROR(IF(V317="R.INHERENTE
23","R. INHERENTE",(IF(BD317="R.RESIDUAL
23","R. RESIDUAL"," ")))),"",(IF(V317="R.INHERENTE
23","R. INHERENTE",(IF(BD317="R.RESIDUAL
23","R. RESIDUAL"," ")))))</f>
        <v xml:space="preserve"> </v>
      </c>
      <c r="BN319" s="234"/>
      <c r="BO319" s="968"/>
      <c r="BP319" s="855"/>
      <c r="BQ319" s="887"/>
      <c r="BR319" s="887"/>
      <c r="BS319" s="859"/>
      <c r="BT319" s="862"/>
      <c r="BU319" s="309"/>
      <c r="BV319" s="959"/>
      <c r="BW319" s="855"/>
      <c r="BX319" s="855"/>
      <c r="BY319" s="229"/>
      <c r="BZ319" s="816"/>
      <c r="CA319" s="819"/>
      <c r="CB319" s="822"/>
      <c r="CC319" s="819"/>
      <c r="CD319" s="793"/>
      <c r="CE319" s="793"/>
      <c r="CF319" s="793"/>
      <c r="CG319" s="793"/>
      <c r="CH319" s="793"/>
      <c r="CI319" s="793"/>
      <c r="CJ319" s="793"/>
      <c r="CK319" s="793"/>
      <c r="CL319" s="793"/>
      <c r="CM319" s="793"/>
      <c r="CN319" s="793"/>
      <c r="CO319" s="793"/>
      <c r="CP319" s="793"/>
      <c r="CQ319" s="793"/>
      <c r="CR319" s="793"/>
      <c r="CS319" s="793"/>
      <c r="CT319" s="796"/>
      <c r="CU319" s="248"/>
      <c r="CV319" s="816"/>
      <c r="CW319" s="819"/>
      <c r="CX319" s="822"/>
      <c r="CY319" s="819"/>
      <c r="CZ319" s="826"/>
      <c r="DA319" s="827"/>
      <c r="DB319" s="826"/>
      <c r="DC319" s="827"/>
      <c r="DD319" s="790"/>
      <c r="DE319" s="790"/>
      <c r="DF319" s="790"/>
      <c r="DG319" s="793"/>
      <c r="DH319" s="790"/>
      <c r="DI319" s="790"/>
      <c r="DJ319" s="790"/>
      <c r="DK319" s="793"/>
      <c r="DL319" s="790"/>
      <c r="DM319" s="790"/>
      <c r="DN319" s="790"/>
      <c r="DO319" s="793"/>
      <c r="DP319" s="790"/>
      <c r="DQ319" s="790"/>
      <c r="DR319" s="790"/>
      <c r="DS319" s="790"/>
      <c r="DT319" s="796"/>
      <c r="DU319" s="245"/>
      <c r="DV319" s="799"/>
      <c r="DW319" s="802"/>
      <c r="DX319" s="799"/>
      <c r="DY319" s="805"/>
    </row>
    <row r="320" spans="2:129" ht="48.75" customHeight="1">
      <c r="B320" s="1282"/>
      <c r="C320" s="924"/>
      <c r="D320" s="927"/>
      <c r="E320" s="1800"/>
      <c r="F320" s="931"/>
      <c r="G320" s="1800"/>
      <c r="H320" s="1800"/>
      <c r="I320" s="997"/>
      <c r="J320" s="448"/>
      <c r="K320" s="909"/>
      <c r="L320" s="1801"/>
      <c r="M320" s="918"/>
      <c r="N320" s="1800"/>
      <c r="O320" s="1802"/>
      <c r="P320" s="228"/>
      <c r="Q320" s="1803"/>
      <c r="R320" s="1800"/>
      <c r="S320" s="1800"/>
      <c r="T320" s="1800"/>
      <c r="U320" s="1800"/>
      <c r="V320" s="1802"/>
      <c r="W320" s="228"/>
      <c r="X320" s="416"/>
      <c r="Y320" s="415"/>
      <c r="Z320" s="415"/>
      <c r="AA320" s="807"/>
      <c r="AB320" s="808"/>
      <c r="AC320" s="807"/>
      <c r="AD320" s="808"/>
      <c r="AE320" s="807"/>
      <c r="AF320" s="808"/>
      <c r="AG320" s="807"/>
      <c r="AH320" s="808"/>
      <c r="AI320" s="807"/>
      <c r="AJ320" s="808"/>
      <c r="AK320" s="323">
        <f t="shared" si="1543"/>
        <v>0</v>
      </c>
      <c r="AL320" s="315"/>
      <c r="AM320" s="316"/>
      <c r="AN320" s="809"/>
      <c r="AO320" s="810"/>
      <c r="AP320" s="813"/>
      <c r="AQ320" s="814"/>
      <c r="AR320" s="809"/>
      <c r="AS320" s="810"/>
      <c r="AT320" s="420"/>
      <c r="AU320" s="408"/>
      <c r="AV320" s="426"/>
      <c r="AW320" s="427"/>
      <c r="AX320" s="428"/>
      <c r="AY320" s="230"/>
      <c r="AZ320" s="879"/>
      <c r="BA320" s="837"/>
      <c r="BB320" s="834"/>
      <c r="BC320" s="837"/>
      <c r="BD320" s="840"/>
      <c r="BE320" s="843"/>
      <c r="BG320" s="490"/>
      <c r="BH320" s="312">
        <v>0.4</v>
      </c>
      <c r="BI320" s="239" t="str">
        <f t="shared" ref="BI320" si="1566">IF(ISERROR(IF(V317="R.INHERENTE
2","R. INHERENTE",(IF(BD317="R.RESIDUAL
2","R. RESIDUAL"," ")))),"",(IF(V317="R.INHERENTE
2","R. INHERENTE",(IF(BD317="R.RESIDUAL
2","R. RESIDUAL"," ")))))</f>
        <v xml:space="preserve"> </v>
      </c>
      <c r="BJ320" s="236" t="str">
        <f t="shared" ref="BJ320" si="1567">IF(ISERROR(IF(V317="R.INHERENTE
7","R. INHERENTE",(IF(BD317="R.RESIDUAL
7","R. RESIDUAL"," ")))),"",(IF(V317="R.INHERENTE
7","R. INHERENTE",(IF(BD317="R.RESIDUAL
7","R. RESIDUAL"," ")))))</f>
        <v>R. RESIDUAL</v>
      </c>
      <c r="BK320" s="236" t="str">
        <f t="shared" ref="BK320" si="1568">IF(ISERROR(IF(V317="R.INHERENTE
12","R. INHERENTE",(IF(BD317="R.RESIDUAL
12","R. RESIDUAL"," ")))),"",(IF(V317="R.INHERENTE
12","R. INHERENTE",(IF(BD317="R.RESIDUAL
12","R. RESIDUAL"," ")))))</f>
        <v xml:space="preserve"> </v>
      </c>
      <c r="BL320" s="237" t="str">
        <f t="shared" ref="BL320" si="1569">IF(ISERROR(IF(V317="R.INHERENTE
17","R. INHERENTE",(IF(BD317="R.RESIDUAL
17","R. RESIDUAL"," ")))),"",(IF(V317="R.INHERENTE
17","R. INHERENTE",(IF(BD317="R.RESIDUAL
17","R. RESIDUAL"," ")))))</f>
        <v xml:space="preserve"> </v>
      </c>
      <c r="BM320" s="238" t="str">
        <f t="shared" ref="BM320" si="1570">IF(ISERROR(IF(V317="R.INHERENTE
22","R. INHERENTE",(IF(BD317="R.RESIDUAL
22","R. RESIDUAL"," ")))),"",(IF(V317="R.INHERENTE
22","R. INHERENTE",(IF(BD317="R.RESIDUAL
22","R. RESIDUAL"," ")))))</f>
        <v xml:space="preserve"> </v>
      </c>
      <c r="BN320" s="234"/>
      <c r="BO320" s="968"/>
      <c r="BP320" s="855"/>
      <c r="BQ320" s="887"/>
      <c r="BR320" s="887"/>
      <c r="BS320" s="859"/>
      <c r="BT320" s="862"/>
      <c r="BU320" s="309"/>
      <c r="BV320" s="959"/>
      <c r="BW320" s="855"/>
      <c r="BX320" s="855"/>
      <c r="BY320" s="229"/>
      <c r="BZ320" s="816"/>
      <c r="CA320" s="819"/>
      <c r="CB320" s="822"/>
      <c r="CC320" s="819"/>
      <c r="CD320" s="793"/>
      <c r="CE320" s="793"/>
      <c r="CF320" s="793"/>
      <c r="CG320" s="793"/>
      <c r="CH320" s="793"/>
      <c r="CI320" s="793"/>
      <c r="CJ320" s="793"/>
      <c r="CK320" s="793"/>
      <c r="CL320" s="793"/>
      <c r="CM320" s="793"/>
      <c r="CN320" s="793"/>
      <c r="CO320" s="793"/>
      <c r="CP320" s="793"/>
      <c r="CQ320" s="793"/>
      <c r="CR320" s="793"/>
      <c r="CS320" s="793"/>
      <c r="CT320" s="796"/>
      <c r="CU320" s="248"/>
      <c r="CV320" s="816"/>
      <c r="CW320" s="819"/>
      <c r="CX320" s="822"/>
      <c r="CY320" s="819"/>
      <c r="CZ320" s="826"/>
      <c r="DA320" s="827"/>
      <c r="DB320" s="826"/>
      <c r="DC320" s="827"/>
      <c r="DD320" s="790"/>
      <c r="DE320" s="790"/>
      <c r="DF320" s="790"/>
      <c r="DG320" s="793"/>
      <c r="DH320" s="790"/>
      <c r="DI320" s="790"/>
      <c r="DJ320" s="790"/>
      <c r="DK320" s="793"/>
      <c r="DL320" s="790"/>
      <c r="DM320" s="790"/>
      <c r="DN320" s="790"/>
      <c r="DO320" s="793"/>
      <c r="DP320" s="790"/>
      <c r="DQ320" s="790"/>
      <c r="DR320" s="790"/>
      <c r="DS320" s="790"/>
      <c r="DT320" s="796"/>
      <c r="DU320" s="245"/>
      <c r="DV320" s="799"/>
      <c r="DW320" s="802"/>
      <c r="DX320" s="799"/>
      <c r="DY320" s="805"/>
    </row>
    <row r="321" spans="2:129" ht="48.75" customHeight="1" thickBot="1">
      <c r="B321" s="1283"/>
      <c r="C321" s="925"/>
      <c r="D321" s="928"/>
      <c r="E321" s="1805"/>
      <c r="F321" s="932"/>
      <c r="G321" s="1805"/>
      <c r="H321" s="1805"/>
      <c r="I321" s="998"/>
      <c r="J321" s="449"/>
      <c r="K321" s="910"/>
      <c r="L321" s="1806"/>
      <c r="M321" s="919"/>
      <c r="N321" s="1805"/>
      <c r="O321" s="1807"/>
      <c r="P321" s="228"/>
      <c r="Q321" s="1808"/>
      <c r="R321" s="1805"/>
      <c r="S321" s="1805"/>
      <c r="T321" s="1805"/>
      <c r="U321" s="1805"/>
      <c r="V321" s="1807"/>
      <c r="W321" s="228"/>
      <c r="X321" s="417"/>
      <c r="Y321" s="418"/>
      <c r="Z321" s="418"/>
      <c r="AA321" s="848"/>
      <c r="AB321" s="849"/>
      <c r="AC321" s="848"/>
      <c r="AD321" s="849"/>
      <c r="AE321" s="848"/>
      <c r="AF321" s="849"/>
      <c r="AG321" s="848"/>
      <c r="AH321" s="849"/>
      <c r="AI321" s="848"/>
      <c r="AJ321" s="849"/>
      <c r="AK321" s="324">
        <f t="shared" si="1543"/>
        <v>0</v>
      </c>
      <c r="AL321" s="317"/>
      <c r="AM321" s="318"/>
      <c r="AN321" s="850"/>
      <c r="AO321" s="851"/>
      <c r="AP321" s="852"/>
      <c r="AQ321" s="853"/>
      <c r="AR321" s="850"/>
      <c r="AS321" s="851"/>
      <c r="AT321" s="421"/>
      <c r="AU321" s="422"/>
      <c r="AV321" s="429"/>
      <c r="AW321" s="430"/>
      <c r="AX321" s="431"/>
      <c r="AY321" s="230"/>
      <c r="AZ321" s="880"/>
      <c r="BA321" s="838"/>
      <c r="BB321" s="835"/>
      <c r="BC321" s="838"/>
      <c r="BD321" s="841"/>
      <c r="BE321" s="844"/>
      <c r="BG321" s="490"/>
      <c r="BH321" s="313">
        <v>0.2</v>
      </c>
      <c r="BI321" s="240" t="str">
        <f t="shared" ref="BI321" si="1571">IF(ISERROR(IF(V317="R.INHERENTE
1","R. INHERENTE",(IF(BD317="R.RESIDUAL
1","R. RESIDUAL"," ")))),"",(IF(V317="R.INHERENTE
1","R. INHERENTE",(IF(BD317="R.RESIDUAL
1","R. RESIDUAL"," ")))))</f>
        <v xml:space="preserve"> </v>
      </c>
      <c r="BJ321" s="241" t="str">
        <f t="shared" ref="BJ321" si="1572">IF(ISERROR(IF(V317="R.INHERENTE
6","R. INHERENTE",(IF(BD317="R.RESIDUAL
6","R. RESIDUAL"," ")))),"",(IF(V317="R.INHERENTE
6","R. INHERENTE",(IF(BD317="R.RESIDUAL
6","R. RESIDUAL"," ")))))</f>
        <v xml:space="preserve"> </v>
      </c>
      <c r="BK321" s="242" t="str">
        <f t="shared" ref="BK321" si="1573">IF(ISERROR(IF(V317="R.INHERENTE
11","R. INHERENTE",(IF(BD317="R.RESIDUAL
11","R. RESIDUAL"," ")))),"",(IF(V317="R.INHERENTE
11","R. INHERENTE",(IF(BD317="R.RESIDUAL
11","R. RESIDUAL"," ")))))</f>
        <v xml:space="preserve"> </v>
      </c>
      <c r="BL321" s="243" t="str">
        <f t="shared" ref="BL321" si="1574">IF(ISERROR(IF(V317="R.INHERENTE
16","R. INHERENTE",(IF(BD317="R.RESIDUAL
16","R. RESIDUAL"," ")))),"",(IF(V317="R.INHERENTE
16","R. INHERENTE",(IF(BD317="R.RESIDUAL
16","R. RESIDUAL"," ")))))</f>
        <v xml:space="preserve"> </v>
      </c>
      <c r="BM321" s="244" t="str">
        <f t="shared" ref="BM321" si="1575">IF(ISERROR(IF(V317="R.INHERENTE
21","R. INHERENTE",(IF(BD317="R.RESIDUAL
21","R. RESIDUAL"," ")))),"",(IF(V317="R.INHERENTE
21","R. INHERENTE",(IF(BD317="R.RESIDUAL
21","R. RESIDUAL"," ")))))</f>
        <v xml:space="preserve"> </v>
      </c>
      <c r="BN321" s="234"/>
      <c r="BO321" s="969"/>
      <c r="BP321" s="856"/>
      <c r="BQ321" s="888"/>
      <c r="BR321" s="888"/>
      <c r="BS321" s="860"/>
      <c r="BT321" s="863"/>
      <c r="BU321" s="309"/>
      <c r="BV321" s="960"/>
      <c r="BW321" s="856"/>
      <c r="BX321" s="856"/>
      <c r="BY321" s="229"/>
      <c r="BZ321" s="817"/>
      <c r="CA321" s="820"/>
      <c r="CB321" s="823"/>
      <c r="CC321" s="820"/>
      <c r="CD321" s="794"/>
      <c r="CE321" s="794"/>
      <c r="CF321" s="794"/>
      <c r="CG321" s="794"/>
      <c r="CH321" s="794"/>
      <c r="CI321" s="794"/>
      <c r="CJ321" s="794"/>
      <c r="CK321" s="794"/>
      <c r="CL321" s="794"/>
      <c r="CM321" s="794"/>
      <c r="CN321" s="794"/>
      <c r="CO321" s="794"/>
      <c r="CP321" s="794"/>
      <c r="CQ321" s="794"/>
      <c r="CR321" s="794"/>
      <c r="CS321" s="794"/>
      <c r="CT321" s="797"/>
      <c r="CU321" s="248"/>
      <c r="CV321" s="817"/>
      <c r="CW321" s="820"/>
      <c r="CX321" s="823"/>
      <c r="CY321" s="820"/>
      <c r="CZ321" s="828"/>
      <c r="DA321" s="829"/>
      <c r="DB321" s="828"/>
      <c r="DC321" s="829"/>
      <c r="DD321" s="791"/>
      <c r="DE321" s="791"/>
      <c r="DF321" s="791"/>
      <c r="DG321" s="794"/>
      <c r="DH321" s="791"/>
      <c r="DI321" s="791"/>
      <c r="DJ321" s="791"/>
      <c r="DK321" s="794"/>
      <c r="DL321" s="791"/>
      <c r="DM321" s="791"/>
      <c r="DN321" s="791"/>
      <c r="DO321" s="794"/>
      <c r="DP321" s="791"/>
      <c r="DQ321" s="791"/>
      <c r="DR321" s="791"/>
      <c r="DS321" s="791"/>
      <c r="DT321" s="797"/>
      <c r="DU321" s="245"/>
      <c r="DV321" s="800"/>
      <c r="DW321" s="803"/>
      <c r="DX321" s="800"/>
      <c r="DY321" s="806"/>
    </row>
    <row r="322" spans="2:129" ht="18" customHeight="1" thickBot="1">
      <c r="BI322" s="321">
        <v>0.2</v>
      </c>
      <c r="BJ322" s="322">
        <v>0.4</v>
      </c>
      <c r="BK322" s="322">
        <v>0.60000000000000009</v>
      </c>
      <c r="BL322" s="322">
        <v>0.8</v>
      </c>
      <c r="BM322" s="322">
        <v>1</v>
      </c>
    </row>
    <row r="323" spans="2:129" ht="48.75" customHeight="1">
      <c r="B323" s="1281" t="s">
        <v>1411</v>
      </c>
      <c r="C323" s="923">
        <v>52</v>
      </c>
      <c r="D323" s="926" t="s">
        <v>1412</v>
      </c>
      <c r="E323" s="929" t="s">
        <v>1413</v>
      </c>
      <c r="F323" s="930" t="s">
        <v>587</v>
      </c>
      <c r="G323" s="907" t="s">
        <v>588</v>
      </c>
      <c r="H323" s="948" t="s">
        <v>781</v>
      </c>
      <c r="I323" s="996" t="s">
        <v>1454</v>
      </c>
      <c r="J323" s="447" t="s">
        <v>1455</v>
      </c>
      <c r="K323" s="908" t="s">
        <v>1456</v>
      </c>
      <c r="L323" s="950" t="str">
        <f>IF(H323="","",(CONCATENATE("Posibilidad de afectación ",H323," ",I323," ",J323," ",J324," ",J325," ",J326," ",J327)))</f>
        <v xml:space="preserve">Posibilidad de afectación reputacional y económica por el nombramiento de funcionarios sin el cumplimiento de requisitos, debido la falta de controles frente al Manual de Funciones y Competencias laborales y el incumplimiento de los procedimientos internos para los nombramientos.   </v>
      </c>
      <c r="M323" s="917" t="s">
        <v>593</v>
      </c>
      <c r="N323" s="951" t="s">
        <v>698</v>
      </c>
      <c r="O323" s="864" t="s">
        <v>595</v>
      </c>
      <c r="P323" s="228"/>
      <c r="Q323" s="865" t="s">
        <v>654</v>
      </c>
      <c r="R323" s="866">
        <f>IF(ISERROR(VLOOKUP($Q323,Listas!$E$20:$F$24,2,FALSE)),"",(VLOOKUP($Q323,Listas!$E$20:$F$24,2,FALSE)))</f>
        <v>0.6</v>
      </c>
      <c r="S323" s="867" t="str">
        <f>IF(ISERROR(VLOOKUP($R323,Listas!$E$3:$F$7,2,FALSE)),"",(VLOOKUP($R323,Listas!$E$3:$F$7,2,FALSE)))</f>
        <v>MEDIA</v>
      </c>
      <c r="T323" s="868" t="s">
        <v>597</v>
      </c>
      <c r="U323" s="867">
        <f>IF(ISERROR(VLOOKUP($T323,Listas!$E$28:$F$35,2,FALSE)),"",(VLOOKUP($T323,Listas!$E$28:$F$35,2,FALSE)))</f>
        <v>1</v>
      </c>
      <c r="V323" s="869" t="str">
        <f t="shared" ref="V323" si="1576">IF(R323="","",(CONCATENATE("R.INHERENTE
",(IF(AND($R323=0.2,$U323=0.2),1,(IF(AND($R323=0.2,$U323=0.4),6,(IF(AND($R323=0.2,$U323=0.6),11,(IF(AND($R323=0.2,$U323=0.8),16,(IF(AND($R323=0.2,$U323=1),21,(IF(AND($R323=0.4,$U323=0.2),2,(IF(AND($R323=0.4,$U323=0.4),7,(IF(AND($R323=0.4,$U323=0.6),12,(IF(AND($R323=0.4,$U323=0.8),17,(IF(AND($R323=0.4,$U323=1),22,(IF(AND($R323=0.6,$U323=0.2),3,(IF(AND($R323=0.6,$U323=0.4),8,(IF(AND($R323=0.6,$U323=0.6),13,(IF(AND($R323=0.6,$U323=0.8),18,(IF(AND($R323=0.6,$U323=1),23,(IF(AND($R323=0.8,$U323=0.2),4,(IF(AND($R323=0.8,$U323=0.4),9,(IF(AND($R323=0.8,$U323=0.6),14,(IF(AND($R323=0.8,$U323=0.8),19,(IF(AND($R323=0.8,$U323=1),24,(IF(AND($R323=1,$U323=0.2),5,(IF(AND($R323=1,$U323=0.4),10,(IF(AND($R323=1,$U323=0.6),15,(IF(AND($R323=1,$U323=0.8),20,(IF(AND($R323=1,$U323=1),25,"")))))))))))))))))))))))))))))))))))))))))))))))))))))</f>
        <v>R.INHERENTE
23</v>
      </c>
      <c r="W323" s="228">
        <f>+VLOOKUP($V323,Listas!$D$112:$E$136,2,FALSE)</f>
        <v>23</v>
      </c>
      <c r="X323" s="445" t="s">
        <v>1457</v>
      </c>
      <c r="Y323" s="413" t="s">
        <v>599</v>
      </c>
      <c r="Z323" s="413"/>
      <c r="AA323" s="870">
        <v>25</v>
      </c>
      <c r="AB323" s="871"/>
      <c r="AC323" s="870"/>
      <c r="AD323" s="871"/>
      <c r="AE323" s="870"/>
      <c r="AF323" s="871"/>
      <c r="AG323" s="870"/>
      <c r="AH323" s="871"/>
      <c r="AI323" s="870">
        <v>15</v>
      </c>
      <c r="AJ323" s="871"/>
      <c r="AK323" s="340">
        <f t="shared" ref="AK323:AK327" si="1577">AA323+AC323+AE323+AG323+AI323</f>
        <v>40</v>
      </c>
      <c r="AL323" s="465">
        <f>60%-(60%*40%)</f>
        <v>0.36</v>
      </c>
      <c r="AM323" s="320"/>
      <c r="AN323" s="906" t="s">
        <v>562</v>
      </c>
      <c r="AO323" s="906"/>
      <c r="AP323" s="907" t="s">
        <v>600</v>
      </c>
      <c r="AQ323" s="907"/>
      <c r="AR323" s="906" t="s">
        <v>562</v>
      </c>
      <c r="AS323" s="906"/>
      <c r="AT323" s="419" t="s">
        <v>1458</v>
      </c>
      <c r="AU323" s="407" t="s">
        <v>633</v>
      </c>
      <c r="AV323" s="450" t="s">
        <v>1459</v>
      </c>
      <c r="AW323" s="424" t="s">
        <v>1460</v>
      </c>
      <c r="AX323" s="451" t="s">
        <v>1422</v>
      </c>
      <c r="AY323" s="247">
        <f t="shared" ref="AY323" si="1578">+(IF(AND($AZ323&gt;0,$AZ323&lt;=0.2),0.2,(IF(AND($AZ323&gt;0.2,$AZ323&lt;=0.4),0.4,(IF(AND($AZ323&gt;0.4,$AZ323&lt;=0.6),0.6,(IF(AND($AZ323&gt;0.6,$AZ323&lt;=0.8),0.8,(IF($AZ323&gt;0.8,1,""))))))))))</f>
        <v>0.2</v>
      </c>
      <c r="AZ323" s="878">
        <f t="shared" ref="AZ323" si="1579">+MIN(AL323:AL327)</f>
        <v>0.12959999999999999</v>
      </c>
      <c r="BA323" s="836" t="str">
        <f t="shared" ref="BA323" si="1580">+(IF($AY323=0.2,"MUY BAJA",(IF($AY323=0.4,"BAJA",(IF($AY323=0.6,"MEDIA",(IF($AY323=0.8,"ALTA",(IF($AY323=1,"MUY ALTA",""))))))))))</f>
        <v>MUY BAJA</v>
      </c>
      <c r="BB323" s="833">
        <f t="shared" ref="BB323" si="1581">+MIN(AM323:AM327)</f>
        <v>0.12959999999999999</v>
      </c>
      <c r="BC323" s="836" t="str">
        <f t="shared" ref="BC323" si="1582">+(IF($BF323=0.2,"MUY BAJA",(IF($BF323=0.4,"BAJA",(IF($BF323=0.6,"MEDIA",(IF($BF323=0.8,"ALTA",(IF($BF323=1,"MUY ALTA",""))))))))))</f>
        <v>MUY BAJA</v>
      </c>
      <c r="BD323" s="839" t="str">
        <f t="shared" ref="BD323" si="1583">IF($AY323="","",(CONCATENATE("R.RESIDUAL
",(IF(AND($AY323=0.2,$BF323=0.2),1,(IF(AND($AY323=0.2,$BF323=0.4),6,(IF(AND($AY323=0.2,$BF323=0.6),11,(IF(AND($AY323=0.2,$BF323=0.8),16,(IF(AND($AY323=0.2,$BF323=1),21,(IF(AND($AY323=0.4,$BF323=0.2),2,(IF(AND($AY323=0.4,$BF323=0.4),7,(IF(AND($AY323=0.4,$BF323=0.6),12,(IF(AND($AY323=0.4,$BF323=0.8),17,(IF(AND($AY323=0.4,$BF323=1),22,(IF(AND($AY323=0.6,$BF323=0.2),3,(IF(AND($AY323=0.6,$BF323=0.4),8,(IF(AND($AY323=0.6,$BF323=0.6),13,(IF(AND($AY323=0.6,$BF323=0.8),18,(IF(AND($AY323=0.6,$BF323=1),23,(IF(AND($AY323=0.8,$BF323=0.2),4,(IF(AND($AY323=0.8,$BF323=0.4),9,(IF(AND($AY323=0.8,$BF323=0.6),14,(IF(AND($AY323=0.8,$BF323=0.8),19,(IF(AND($AY323=0.8,$BF323=1),24,(IF(AND($AY323=1,$BF323=0.2),5,(IF(AND($AY323=1,$BF323=0.4),10,(IF(AND($AY323=1,$BF323=0.6),15,(IF(AND($AY323=1,$BF323=0.8),20,(IF(AND($AY323=1,$BF323=1),25,"")))))))))))))))))))))))))))))))))))))))))))))))))))))</f>
        <v>R.RESIDUAL
1</v>
      </c>
      <c r="BE323" s="842" t="s">
        <v>606</v>
      </c>
      <c r="BF323" s="247">
        <f t="shared" ref="BF323" si="1584">+(IF(AND($BB323&gt;0,$BB323&lt;=0.2),0.2,(IF(AND($BB323&gt;0.2,$BB323&lt;=0.4),0.4,(IF(AND($BB323&gt;0.4,$BB323&lt;=0.6),0.6,(IF(AND($BB323&gt;0.6,$BB323&lt;=0.8),0.8,(IF($BB323&gt;0.8,1,""))))))))))</f>
        <v>0.2</v>
      </c>
      <c r="BG323" s="230">
        <f>+VLOOKUP($BD323,Listas!$F$112:$G$136,2,FALSE)</f>
        <v>1</v>
      </c>
      <c r="BH323" s="312">
        <v>1</v>
      </c>
      <c r="BI323" s="231" t="str">
        <f t="shared" ref="BI323" si="1585">IF(ISERROR(IF(V323="R.INHERENTE
5","R. INHERENTE",(IF(BD323="R.RESIDUAL
5","R. RESIDUAL"," ")))),"",(IF(V323="R.INHERENTE
5","R. INHERENTE",(IF(BD323="R.RESIDUAL
5","R. RESIDUAL"," ")))))</f>
        <v xml:space="preserve"> </v>
      </c>
      <c r="BJ323" s="232" t="str">
        <f t="shared" ref="BJ323" si="1586">IF(ISERROR(IF(V323="R.INHERENTE
10","R. INHERENTE",(IF(BD323="R.RESIDUAL
10","R. RESIDUAL"," ")))),"",(IF(V323="R.INHERENTE
10","R. INHERENTE",(IF(BD323="R.RESIDUAL
10","R. RESIDUAL"," ")))))</f>
        <v xml:space="preserve"> </v>
      </c>
      <c r="BK323" s="232" t="str">
        <f t="shared" ref="BK323" si="1587">IF(ISERROR(IF(V323="R.INHERENTE
15","R. INHERENTE",(IF(BD323="R.RESIDUAL
15","R. RESIDUAL"," ")))),"",(IF(V323="R.INHERENTE
15","R. INHERENTE",(IF(BD323="R.RESIDUAL
15","R. RESIDUAL"," ")))))</f>
        <v xml:space="preserve"> </v>
      </c>
      <c r="BL323" s="232" t="str">
        <f t="shared" ref="BL323" si="1588">IF(ISERROR(IF(V323="R.INHERENTE
20","R. INHERENTE",(IF(BD323="R.RESIDUAL
20","R. RESIDUAL"," ")))),"",(IF(V323="R.INHERENTE
20","R. INHERENTE",(IF(BD323="R.RESIDUAL
20","R. RESIDUAL"," ")))))</f>
        <v xml:space="preserve"> </v>
      </c>
      <c r="BM323" s="233" t="str">
        <f t="shared" ref="BM323" si="1589">IF(ISERROR(IF(V323="R.INHERENTE
25","R. INHERENTE",(IF(BD323="R.RESIDUAL
25","R. RESIDUAL"," ")))),"",(IF(V323="R.INHERENTE
25","R. INHERENTE",(IF(BD323="R.RESIDUAL
25","R. RESIDUAL"," ")))))</f>
        <v xml:space="preserve"> </v>
      </c>
      <c r="BN323" s="234"/>
      <c r="BO323" s="845" t="s">
        <v>1461</v>
      </c>
      <c r="BP323" s="854" t="s">
        <v>1424</v>
      </c>
      <c r="BQ323" s="886">
        <v>46023</v>
      </c>
      <c r="BR323" s="886">
        <v>46357</v>
      </c>
      <c r="BS323" s="858" t="s">
        <v>609</v>
      </c>
      <c r="BT323" s="861" t="s">
        <v>610</v>
      </c>
      <c r="BU323" s="309"/>
      <c r="BV323" s="958" t="s">
        <v>1462</v>
      </c>
      <c r="BW323" s="854" t="s">
        <v>1426</v>
      </c>
      <c r="BX323" s="854" t="s">
        <v>1427</v>
      </c>
      <c r="BY323" s="229"/>
      <c r="BZ323" s="815" t="s">
        <v>614</v>
      </c>
      <c r="CA323" s="818" t="s">
        <v>615</v>
      </c>
      <c r="CB323" s="821" t="s">
        <v>616</v>
      </c>
      <c r="CC323" s="818" t="s">
        <v>617</v>
      </c>
      <c r="CD323" s="792"/>
      <c r="CE323" s="792"/>
      <c r="CF323" s="792"/>
      <c r="CG323" s="792"/>
      <c r="CH323" s="792"/>
      <c r="CI323" s="792"/>
      <c r="CJ323" s="792"/>
      <c r="CK323" s="792"/>
      <c r="CL323" s="792"/>
      <c r="CM323" s="792"/>
      <c r="CN323" s="792"/>
      <c r="CO323" s="792"/>
      <c r="CP323" s="792"/>
      <c r="CQ323" s="792"/>
      <c r="CR323" s="792"/>
      <c r="CS323" s="792"/>
      <c r="CT323" s="795" t="s">
        <v>618</v>
      </c>
      <c r="CU323" s="248"/>
      <c r="CV323" s="815" t="s">
        <v>614</v>
      </c>
      <c r="CW323" s="818" t="s">
        <v>615</v>
      </c>
      <c r="CX323" s="821" t="s">
        <v>616</v>
      </c>
      <c r="CY323" s="818" t="s">
        <v>617</v>
      </c>
      <c r="CZ323" s="824"/>
      <c r="DA323" s="825"/>
      <c r="DB323" s="824"/>
      <c r="DC323" s="825"/>
      <c r="DD323" s="789"/>
      <c r="DE323" s="789"/>
      <c r="DF323" s="789"/>
      <c r="DG323" s="792"/>
      <c r="DH323" s="789"/>
      <c r="DI323" s="789"/>
      <c r="DJ323" s="789"/>
      <c r="DK323" s="792"/>
      <c r="DL323" s="789"/>
      <c r="DM323" s="789"/>
      <c r="DN323" s="789"/>
      <c r="DO323" s="792"/>
      <c r="DP323" s="789"/>
      <c r="DQ323" s="789"/>
      <c r="DR323" s="789"/>
      <c r="DS323" s="789"/>
      <c r="DT323" s="795" t="s">
        <v>619</v>
      </c>
      <c r="DU323" s="245"/>
      <c r="DV323" s="798"/>
      <c r="DW323" s="801"/>
      <c r="DX323" s="798"/>
      <c r="DY323" s="804"/>
    </row>
    <row r="324" spans="2:129" ht="48.75" customHeight="1">
      <c r="B324" s="1282"/>
      <c r="C324" s="924"/>
      <c r="D324" s="927"/>
      <c r="E324" s="1800"/>
      <c r="F324" s="931"/>
      <c r="G324" s="1800"/>
      <c r="H324" s="1800"/>
      <c r="I324" s="997"/>
      <c r="J324" s="448" t="s">
        <v>1463</v>
      </c>
      <c r="K324" s="909"/>
      <c r="L324" s="1801"/>
      <c r="M324" s="918"/>
      <c r="N324" s="1800"/>
      <c r="O324" s="1802"/>
      <c r="P324" s="228"/>
      <c r="Q324" s="1803"/>
      <c r="R324" s="1800"/>
      <c r="S324" s="1800"/>
      <c r="T324" s="1800"/>
      <c r="U324" s="1800"/>
      <c r="V324" s="1802"/>
      <c r="W324" s="228"/>
      <c r="X324" s="446" t="s">
        <v>1464</v>
      </c>
      <c r="Y324" s="415" t="s">
        <v>599</v>
      </c>
      <c r="Z324" s="415"/>
      <c r="AA324" s="807">
        <v>25</v>
      </c>
      <c r="AB324" s="808"/>
      <c r="AC324" s="807"/>
      <c r="AD324" s="808"/>
      <c r="AE324" s="807"/>
      <c r="AF324" s="808"/>
      <c r="AG324" s="807"/>
      <c r="AH324" s="808"/>
      <c r="AI324" s="807">
        <v>15</v>
      </c>
      <c r="AJ324" s="808"/>
      <c r="AK324" s="323">
        <f t="shared" si="1577"/>
        <v>40</v>
      </c>
      <c r="AL324" s="466">
        <f>36%-(36%*40%)</f>
        <v>0.216</v>
      </c>
      <c r="AM324" s="316"/>
      <c r="AN324" s="809" t="s">
        <v>562</v>
      </c>
      <c r="AO324" s="810"/>
      <c r="AP324" s="813" t="s">
        <v>600</v>
      </c>
      <c r="AQ324" s="814"/>
      <c r="AR324" s="809" t="s">
        <v>562</v>
      </c>
      <c r="AS324" s="810"/>
      <c r="AT324" s="420" t="s">
        <v>1465</v>
      </c>
      <c r="AU324" s="408" t="s">
        <v>633</v>
      </c>
      <c r="AV324" s="452" t="s">
        <v>1466</v>
      </c>
      <c r="AW324" s="427" t="s">
        <v>1460</v>
      </c>
      <c r="AX324" s="453" t="s">
        <v>1422</v>
      </c>
      <c r="AY324" s="230"/>
      <c r="AZ324" s="879"/>
      <c r="BA324" s="837"/>
      <c r="BB324" s="834"/>
      <c r="BC324" s="837"/>
      <c r="BD324" s="840"/>
      <c r="BE324" s="843"/>
      <c r="BG324" s="490"/>
      <c r="BH324" s="312">
        <v>0.8</v>
      </c>
      <c r="BI324" s="235" t="str">
        <f t="shared" ref="BI324" si="1590">IF(ISERROR(IF(V323="R.INHERENTE
4","R. INHERENTE",(IF(BD323="R.RESIDUAL
4","R. RESIDUAL"," ")))),"",(IF(V323="R.INHERENTE
4","R. INHERENTE",(IF(BD323="R.RESIDUAL
4","R. RESIDUAL"," ")))))</f>
        <v xml:space="preserve"> </v>
      </c>
      <c r="BJ324" s="236" t="str">
        <f t="shared" ref="BJ324" si="1591">IF(ISERROR(IF(V323="R.INHERENTE
9","R. INHERENTE",(IF(BD323="R.RESIDUAL
9","R. RESIDUAL"," ")))),"",(IF(V323="R.INHERENTE
9","R. INHERENTE",(IF(BD323="R.RESIDUAL
9","R. RESIDUAL"," ")))))</f>
        <v xml:space="preserve"> </v>
      </c>
      <c r="BK324" s="237" t="str">
        <f t="shared" ref="BK324" si="1592">IF(ISERROR(IF(V323="R.INHERENTE
14","R. INHERENTE",(IF(BD323="R.RESIDUAL
14","R. RESIDUAL"," ")))),"",(IF(V323="R.INHERENTE
14","R. INHERENTE",(IF(BD323="R.RESIDUAL
14","R. RESIDUAL"," ")))))</f>
        <v xml:space="preserve"> </v>
      </c>
      <c r="BL324" s="237" t="str">
        <f t="shared" ref="BL324" si="1593">IF(ISERROR(IF(V323="R.INHERENTE
19","R. INHERENTE",(IF(BD323="R.RESIDUAL
19","R. RESIDUAL"," ")))),"",(IF(V323="R.INHERENTE
19","R. INHERENTE",(IF(BD323="R.RESIDUAL
19","R. RESIDUAL"," ")))))</f>
        <v xml:space="preserve"> </v>
      </c>
      <c r="BM324" s="238" t="str">
        <f t="shared" ref="BM324" si="1594">IF(ISERROR(IF(V323="R.INHERENTE
24","R. INHERENTE",(IF(BD323="R.RESIDUAL
24","R. RESIDUAL"," ")))),"",(IF(V323="R.INHERENTE
24","R. INHERENTE",(IF(BD323="R.RESIDUAL
24","R. RESIDUAL"," ")))))</f>
        <v xml:space="preserve"> </v>
      </c>
      <c r="BN324" s="234"/>
      <c r="BO324" s="846"/>
      <c r="BP324" s="855"/>
      <c r="BQ324" s="887"/>
      <c r="BR324" s="887"/>
      <c r="BS324" s="859"/>
      <c r="BT324" s="862"/>
      <c r="BU324" s="309"/>
      <c r="BV324" s="959"/>
      <c r="BW324" s="855"/>
      <c r="BX324" s="855"/>
      <c r="BY324" s="229"/>
      <c r="BZ324" s="816"/>
      <c r="CA324" s="819"/>
      <c r="CB324" s="822"/>
      <c r="CC324" s="819"/>
      <c r="CD324" s="793"/>
      <c r="CE324" s="793"/>
      <c r="CF324" s="793"/>
      <c r="CG324" s="793"/>
      <c r="CH324" s="793"/>
      <c r="CI324" s="793"/>
      <c r="CJ324" s="793"/>
      <c r="CK324" s="793"/>
      <c r="CL324" s="793"/>
      <c r="CM324" s="793"/>
      <c r="CN324" s="793"/>
      <c r="CO324" s="793"/>
      <c r="CP324" s="793"/>
      <c r="CQ324" s="793"/>
      <c r="CR324" s="793"/>
      <c r="CS324" s="793"/>
      <c r="CT324" s="796"/>
      <c r="CU324" s="248"/>
      <c r="CV324" s="816"/>
      <c r="CW324" s="819"/>
      <c r="CX324" s="822"/>
      <c r="CY324" s="819"/>
      <c r="CZ324" s="826"/>
      <c r="DA324" s="827"/>
      <c r="DB324" s="826"/>
      <c r="DC324" s="827"/>
      <c r="DD324" s="790"/>
      <c r="DE324" s="790"/>
      <c r="DF324" s="790"/>
      <c r="DG324" s="793"/>
      <c r="DH324" s="790"/>
      <c r="DI324" s="790"/>
      <c r="DJ324" s="790"/>
      <c r="DK324" s="793"/>
      <c r="DL324" s="790"/>
      <c r="DM324" s="790"/>
      <c r="DN324" s="790"/>
      <c r="DO324" s="793"/>
      <c r="DP324" s="790"/>
      <c r="DQ324" s="790"/>
      <c r="DR324" s="790"/>
      <c r="DS324" s="790"/>
      <c r="DT324" s="796"/>
      <c r="DU324" s="245"/>
      <c r="DV324" s="799"/>
      <c r="DW324" s="802"/>
      <c r="DX324" s="799"/>
      <c r="DY324" s="805"/>
    </row>
    <row r="325" spans="2:129" ht="48.75" customHeight="1" thickBot="1">
      <c r="B325" s="1282"/>
      <c r="C325" s="924"/>
      <c r="D325" s="927"/>
      <c r="E325" s="1800"/>
      <c r="F325" s="931"/>
      <c r="G325" s="1800"/>
      <c r="H325" s="1800"/>
      <c r="I325" s="997"/>
      <c r="J325" s="448"/>
      <c r="K325" s="909"/>
      <c r="L325" s="1801"/>
      <c r="M325" s="918"/>
      <c r="N325" s="1800"/>
      <c r="O325" s="1802"/>
      <c r="P325" s="228"/>
      <c r="Q325" s="1803"/>
      <c r="R325" s="1800"/>
      <c r="S325" s="1800"/>
      <c r="T325" s="1800"/>
      <c r="U325" s="1800"/>
      <c r="V325" s="1802"/>
      <c r="W325" s="228"/>
      <c r="X325" s="446" t="s">
        <v>1467</v>
      </c>
      <c r="Y325" s="415" t="s">
        <v>599</v>
      </c>
      <c r="Z325" s="415"/>
      <c r="AA325" s="807">
        <v>25</v>
      </c>
      <c r="AB325" s="808"/>
      <c r="AC325" s="807"/>
      <c r="AD325" s="808"/>
      <c r="AE325" s="807"/>
      <c r="AF325" s="808"/>
      <c r="AG325" s="807"/>
      <c r="AH325" s="808"/>
      <c r="AI325" s="807">
        <v>15</v>
      </c>
      <c r="AJ325" s="808"/>
      <c r="AK325" s="323">
        <f t="shared" si="1577"/>
        <v>40</v>
      </c>
      <c r="AL325" s="466">
        <f>21.6%-(21.6%*40%)</f>
        <v>0.12959999999999999</v>
      </c>
      <c r="AM325" s="318">
        <f>21.6%-(21.6%*40%)</f>
        <v>0.12959999999999999</v>
      </c>
      <c r="AN325" s="809" t="s">
        <v>562</v>
      </c>
      <c r="AO325" s="810"/>
      <c r="AP325" s="813" t="s">
        <v>600</v>
      </c>
      <c r="AQ325" s="814"/>
      <c r="AR325" s="809" t="s">
        <v>562</v>
      </c>
      <c r="AS325" s="810"/>
      <c r="AT325" s="420" t="s">
        <v>1468</v>
      </c>
      <c r="AU325" s="408" t="s">
        <v>633</v>
      </c>
      <c r="AV325" s="452" t="s">
        <v>1469</v>
      </c>
      <c r="AW325" s="427" t="s">
        <v>1460</v>
      </c>
      <c r="AX325" s="453" t="s">
        <v>1422</v>
      </c>
      <c r="AY325" s="230"/>
      <c r="AZ325" s="879"/>
      <c r="BA325" s="837"/>
      <c r="BB325" s="834"/>
      <c r="BC325" s="837"/>
      <c r="BD325" s="840"/>
      <c r="BE325" s="843"/>
      <c r="BG325" s="490"/>
      <c r="BH325" s="312">
        <v>0.60000000000000009</v>
      </c>
      <c r="BI325" s="235" t="str">
        <f t="shared" ref="BI325" si="1595">IF(ISERROR(IF(V323="R.INHERENTE
3","R. INHERENTE",(IF(BD323="R.RESIDUAL
3","R. RESIDUAL"," ")))),"",(IF(V323="R.INHERENTE
3","R. INHERENTE",(IF(BD323="R.RESIDUAL
3","R. RESIDUAL"," ")))))</f>
        <v xml:space="preserve"> </v>
      </c>
      <c r="BJ325" s="236" t="str">
        <f t="shared" ref="BJ325" si="1596">IF(ISERROR(IF(V323="R.INHERENTE
8","R. INHERENTE",(IF(BD323="R.RESIDUAL
8","R. RESIDUAL"," ")))),"",(IF(V323="R.INHERENTE
8","R. INHERENTE",(IF(BD323="R.RESIDUAL
8","R. RESIDUAL"," ")))))</f>
        <v xml:space="preserve"> </v>
      </c>
      <c r="BK325" s="236" t="str">
        <f t="shared" ref="BK325" si="1597">IF(ISERROR(IF(V323="R.INHERENTE
13","R. INHERENTE",(IF(BD323="R.RESIDUAL
13","R. RESIDUAL"," ")))),"",(IF(V323="R.INHERENTE
13","R. INHERENTE",(IF(BD323="R.RESIDUAL
13","R. RESIDUAL"," ")))))</f>
        <v xml:space="preserve"> </v>
      </c>
      <c r="BL325" s="237" t="str">
        <f t="shared" ref="BL325" si="1598">IF(ISERROR(IF(V323="R.INHERENTE
18","R. INHERENTE",(IF(BD323="R.RESIDUAL
18","R. RESIDUAL"," ")))),"",(IF(V323="R.INHERENTE
18","R. INHERENTE",(IF(BD323="R.RESIDUAL
18","R. RESIDUAL"," ")))))</f>
        <v xml:space="preserve"> </v>
      </c>
      <c r="BM325" s="238" t="str">
        <f t="shared" ref="BM325" si="1599">IF(ISERROR(IF(V323="R.INHERENTE
23","R. INHERENTE",(IF(BD323="R.RESIDUAL
23","R. RESIDUAL"," ")))),"",(IF(V323="R.INHERENTE
23","R. INHERENTE",(IF(BD323="R.RESIDUAL
23","R. RESIDUAL"," ")))))</f>
        <v>R. INHERENTE</v>
      </c>
      <c r="BN325" s="234"/>
      <c r="BO325" s="846"/>
      <c r="BP325" s="855"/>
      <c r="BQ325" s="887"/>
      <c r="BR325" s="887"/>
      <c r="BS325" s="859"/>
      <c r="BT325" s="862"/>
      <c r="BU325" s="309"/>
      <c r="BV325" s="959"/>
      <c r="BW325" s="855"/>
      <c r="BX325" s="855"/>
      <c r="BY325" s="229"/>
      <c r="BZ325" s="816"/>
      <c r="CA325" s="819"/>
      <c r="CB325" s="822"/>
      <c r="CC325" s="819"/>
      <c r="CD325" s="793"/>
      <c r="CE325" s="793"/>
      <c r="CF325" s="793"/>
      <c r="CG325" s="793"/>
      <c r="CH325" s="793"/>
      <c r="CI325" s="793"/>
      <c r="CJ325" s="793"/>
      <c r="CK325" s="793"/>
      <c r="CL325" s="793"/>
      <c r="CM325" s="793"/>
      <c r="CN325" s="793"/>
      <c r="CO325" s="793"/>
      <c r="CP325" s="793"/>
      <c r="CQ325" s="793"/>
      <c r="CR325" s="793"/>
      <c r="CS325" s="793"/>
      <c r="CT325" s="796"/>
      <c r="CU325" s="248"/>
      <c r="CV325" s="816"/>
      <c r="CW325" s="819"/>
      <c r="CX325" s="822"/>
      <c r="CY325" s="819"/>
      <c r="CZ325" s="826"/>
      <c r="DA325" s="827"/>
      <c r="DB325" s="826"/>
      <c r="DC325" s="827"/>
      <c r="DD325" s="790"/>
      <c r="DE325" s="790"/>
      <c r="DF325" s="790"/>
      <c r="DG325" s="793"/>
      <c r="DH325" s="790"/>
      <c r="DI325" s="790"/>
      <c r="DJ325" s="790"/>
      <c r="DK325" s="793"/>
      <c r="DL325" s="790"/>
      <c r="DM325" s="790"/>
      <c r="DN325" s="790"/>
      <c r="DO325" s="793"/>
      <c r="DP325" s="790"/>
      <c r="DQ325" s="790"/>
      <c r="DR325" s="790"/>
      <c r="DS325" s="790"/>
      <c r="DT325" s="796"/>
      <c r="DU325" s="245"/>
      <c r="DV325" s="799"/>
      <c r="DW325" s="802"/>
      <c r="DX325" s="799"/>
      <c r="DY325" s="805"/>
    </row>
    <row r="326" spans="2:129" ht="48.75" customHeight="1" thickBot="1">
      <c r="B326" s="1282"/>
      <c r="C326" s="924"/>
      <c r="D326" s="927"/>
      <c r="E326" s="1800"/>
      <c r="F326" s="931"/>
      <c r="G326" s="1800"/>
      <c r="H326" s="1800"/>
      <c r="I326" s="997"/>
      <c r="J326" s="448"/>
      <c r="K326" s="909"/>
      <c r="L326" s="1801"/>
      <c r="M326" s="918"/>
      <c r="N326" s="1800"/>
      <c r="O326" s="1802"/>
      <c r="P326" s="228"/>
      <c r="Q326" s="1803"/>
      <c r="R326" s="1800"/>
      <c r="S326" s="1800"/>
      <c r="T326" s="1800"/>
      <c r="U326" s="1800"/>
      <c r="V326" s="1802"/>
      <c r="W326" s="228"/>
      <c r="X326" s="416"/>
      <c r="Y326" s="415"/>
      <c r="Z326" s="415"/>
      <c r="AA326" s="807"/>
      <c r="AB326" s="808"/>
      <c r="AC326" s="807"/>
      <c r="AD326" s="808"/>
      <c r="AE326" s="807"/>
      <c r="AF326" s="808"/>
      <c r="AG326" s="807"/>
      <c r="AH326" s="808"/>
      <c r="AI326" s="807"/>
      <c r="AJ326" s="808"/>
      <c r="AK326" s="323">
        <f t="shared" si="1577"/>
        <v>0</v>
      </c>
      <c r="AL326" s="315"/>
      <c r="AM326" s="318"/>
      <c r="AN326" s="809"/>
      <c r="AO326" s="810"/>
      <c r="AP326" s="813"/>
      <c r="AQ326" s="814"/>
      <c r="AR326" s="809"/>
      <c r="AS326" s="810"/>
      <c r="AT326" s="420"/>
      <c r="AU326" s="408"/>
      <c r="AV326" s="426"/>
      <c r="AW326" s="427"/>
      <c r="AX326" s="428"/>
      <c r="AY326" s="230"/>
      <c r="AZ326" s="879"/>
      <c r="BA326" s="837"/>
      <c r="BB326" s="834"/>
      <c r="BC326" s="837"/>
      <c r="BD326" s="840"/>
      <c r="BE326" s="843"/>
      <c r="BG326" s="490"/>
      <c r="BH326" s="312">
        <v>0.4</v>
      </c>
      <c r="BI326" s="239" t="str">
        <f t="shared" ref="BI326" si="1600">IF(ISERROR(IF(V323="R.INHERENTE
2","R. INHERENTE",(IF(BD323="R.RESIDUAL
2","R. RESIDUAL"," ")))),"",(IF(V323="R.INHERENTE
2","R. INHERENTE",(IF(BD323="R.RESIDUAL
2","R. RESIDUAL"," ")))))</f>
        <v xml:space="preserve"> </v>
      </c>
      <c r="BJ326" s="236" t="str">
        <f t="shared" ref="BJ326" si="1601">IF(ISERROR(IF(V323="R.INHERENTE
7","R. INHERENTE",(IF(BD323="R.RESIDUAL
7","R. RESIDUAL"," ")))),"",(IF(V323="R.INHERENTE
7","R. INHERENTE",(IF(BD323="R.RESIDUAL
7","R. RESIDUAL"," ")))))</f>
        <v xml:space="preserve"> </v>
      </c>
      <c r="BK326" s="236" t="str">
        <f t="shared" ref="BK326" si="1602">IF(ISERROR(IF(V323="R.INHERENTE
12","R. INHERENTE",(IF(BD323="R.RESIDUAL
12","R. RESIDUAL"," ")))),"",(IF(V323="R.INHERENTE
12","R. INHERENTE",(IF(BD323="R.RESIDUAL
12","R. RESIDUAL"," ")))))</f>
        <v xml:space="preserve"> </v>
      </c>
      <c r="BL326" s="237" t="str">
        <f t="shared" ref="BL326" si="1603">IF(ISERROR(IF(V323="R.INHERENTE
17","R. INHERENTE",(IF(BD323="R.RESIDUAL
17","R. RESIDUAL"," ")))),"",(IF(V323="R.INHERENTE
17","R. INHERENTE",(IF(BD323="R.RESIDUAL
17","R. RESIDUAL"," ")))))</f>
        <v xml:space="preserve"> </v>
      </c>
      <c r="BM326" s="238" t="str">
        <f t="shared" ref="BM326" si="1604">IF(ISERROR(IF(V323="R.INHERENTE
22","R. INHERENTE",(IF(BD323="R.RESIDUAL
22","R. RESIDUAL"," ")))),"",(IF(V323="R.INHERENTE
22","R. INHERENTE",(IF(BD323="R.RESIDUAL
22","R. RESIDUAL"," ")))))</f>
        <v xml:space="preserve"> </v>
      </c>
      <c r="BN326" s="234"/>
      <c r="BO326" s="846"/>
      <c r="BP326" s="855"/>
      <c r="BQ326" s="887"/>
      <c r="BR326" s="887"/>
      <c r="BS326" s="859"/>
      <c r="BT326" s="862"/>
      <c r="BU326" s="309"/>
      <c r="BV326" s="959"/>
      <c r="BW326" s="855"/>
      <c r="BX326" s="855"/>
      <c r="BY326" s="229"/>
      <c r="BZ326" s="816"/>
      <c r="CA326" s="819"/>
      <c r="CB326" s="822"/>
      <c r="CC326" s="819"/>
      <c r="CD326" s="793"/>
      <c r="CE326" s="793"/>
      <c r="CF326" s="793"/>
      <c r="CG326" s="793"/>
      <c r="CH326" s="793"/>
      <c r="CI326" s="793"/>
      <c r="CJ326" s="793"/>
      <c r="CK326" s="793"/>
      <c r="CL326" s="793"/>
      <c r="CM326" s="793"/>
      <c r="CN326" s="793"/>
      <c r="CO326" s="793"/>
      <c r="CP326" s="793"/>
      <c r="CQ326" s="793"/>
      <c r="CR326" s="793"/>
      <c r="CS326" s="793"/>
      <c r="CT326" s="796"/>
      <c r="CU326" s="248"/>
      <c r="CV326" s="816"/>
      <c r="CW326" s="819"/>
      <c r="CX326" s="822"/>
      <c r="CY326" s="819"/>
      <c r="CZ326" s="826"/>
      <c r="DA326" s="827"/>
      <c r="DB326" s="826"/>
      <c r="DC326" s="827"/>
      <c r="DD326" s="790"/>
      <c r="DE326" s="790"/>
      <c r="DF326" s="790"/>
      <c r="DG326" s="793"/>
      <c r="DH326" s="790"/>
      <c r="DI326" s="790"/>
      <c r="DJ326" s="790"/>
      <c r="DK326" s="793"/>
      <c r="DL326" s="790"/>
      <c r="DM326" s="790"/>
      <c r="DN326" s="790"/>
      <c r="DO326" s="793"/>
      <c r="DP326" s="790"/>
      <c r="DQ326" s="790"/>
      <c r="DR326" s="790"/>
      <c r="DS326" s="790"/>
      <c r="DT326" s="796"/>
      <c r="DU326" s="245"/>
      <c r="DV326" s="799"/>
      <c r="DW326" s="802"/>
      <c r="DX326" s="799"/>
      <c r="DY326" s="805"/>
    </row>
    <row r="327" spans="2:129" ht="48.75" customHeight="1" thickBot="1">
      <c r="B327" s="1283"/>
      <c r="C327" s="925"/>
      <c r="D327" s="928"/>
      <c r="E327" s="1805"/>
      <c r="F327" s="932"/>
      <c r="G327" s="1805"/>
      <c r="H327" s="1805"/>
      <c r="I327" s="998"/>
      <c r="J327" s="449"/>
      <c r="K327" s="910"/>
      <c r="L327" s="1806"/>
      <c r="M327" s="919"/>
      <c r="N327" s="1805"/>
      <c r="O327" s="1807"/>
      <c r="P327" s="228"/>
      <c r="Q327" s="1808"/>
      <c r="R327" s="1805"/>
      <c r="S327" s="1805"/>
      <c r="T327" s="1805"/>
      <c r="U327" s="1805"/>
      <c r="V327" s="1807"/>
      <c r="W327" s="228"/>
      <c r="X327" s="417"/>
      <c r="Y327" s="418"/>
      <c r="Z327" s="418"/>
      <c r="AA327" s="848"/>
      <c r="AB327" s="849"/>
      <c r="AC327" s="848"/>
      <c r="AD327" s="849"/>
      <c r="AE327" s="848"/>
      <c r="AF327" s="849"/>
      <c r="AG327" s="848"/>
      <c r="AH327" s="849"/>
      <c r="AI327" s="848"/>
      <c r="AJ327" s="849"/>
      <c r="AK327" s="324">
        <f t="shared" si="1577"/>
        <v>0</v>
      </c>
      <c r="AL327" s="317"/>
      <c r="AM327" s="318"/>
      <c r="AN327" s="850"/>
      <c r="AO327" s="851"/>
      <c r="AP327" s="852"/>
      <c r="AQ327" s="853"/>
      <c r="AR327" s="850"/>
      <c r="AS327" s="851"/>
      <c r="AT327" s="421"/>
      <c r="AU327" s="422"/>
      <c r="AV327" s="429"/>
      <c r="AW327" s="430"/>
      <c r="AX327" s="431"/>
      <c r="AY327" s="230"/>
      <c r="AZ327" s="880"/>
      <c r="BA327" s="838"/>
      <c r="BB327" s="835"/>
      <c r="BC327" s="838"/>
      <c r="BD327" s="841"/>
      <c r="BE327" s="844"/>
      <c r="BG327" s="490"/>
      <c r="BH327" s="313">
        <v>0.2</v>
      </c>
      <c r="BI327" s="240" t="str">
        <f t="shared" ref="BI327" si="1605">IF(ISERROR(IF(V323="R.INHERENTE
1","R. INHERENTE",(IF(BD323="R.RESIDUAL
1","R. RESIDUAL"," ")))),"",(IF(V323="R.INHERENTE
1","R. INHERENTE",(IF(BD323="R.RESIDUAL
1","R. RESIDUAL"," ")))))</f>
        <v>R. RESIDUAL</v>
      </c>
      <c r="BJ327" s="241" t="str">
        <f t="shared" ref="BJ327" si="1606">IF(ISERROR(IF(V323="R.INHERENTE
6","R. INHERENTE",(IF(BD323="R.RESIDUAL
6","R. RESIDUAL"," ")))),"",(IF(V323="R.INHERENTE
6","R. INHERENTE",(IF(BD323="R.RESIDUAL
6","R. RESIDUAL"," ")))))</f>
        <v xml:space="preserve"> </v>
      </c>
      <c r="BK327" s="242" t="str">
        <f t="shared" ref="BK327" si="1607">IF(ISERROR(IF(V323="R.INHERENTE
11","R. INHERENTE",(IF(BD323="R.RESIDUAL
11","R. RESIDUAL"," ")))),"",(IF(V323="R.INHERENTE
11","R. INHERENTE",(IF(BD323="R.RESIDUAL
11","R. RESIDUAL"," ")))))</f>
        <v xml:space="preserve"> </v>
      </c>
      <c r="BL327" s="243" t="str">
        <f t="shared" ref="BL327" si="1608">IF(ISERROR(IF(V323="R.INHERENTE
16","R. INHERENTE",(IF(BD323="R.RESIDUAL
16","R. RESIDUAL"," ")))),"",(IF(V323="R.INHERENTE
16","R. INHERENTE",(IF(BD323="R.RESIDUAL
16","R. RESIDUAL"," ")))))</f>
        <v xml:space="preserve"> </v>
      </c>
      <c r="BM327" s="244" t="str">
        <f t="shared" ref="BM327" si="1609">IF(ISERROR(IF(V323="R.INHERENTE
21","R. INHERENTE",(IF(BD323="R.RESIDUAL
21","R. RESIDUAL"," ")))),"",(IF(V323="R.INHERENTE
21","R. INHERENTE",(IF(BD323="R.RESIDUAL
21","R. RESIDUAL"," ")))))</f>
        <v xml:space="preserve"> </v>
      </c>
      <c r="BN327" s="234"/>
      <c r="BO327" s="847"/>
      <c r="BP327" s="856"/>
      <c r="BQ327" s="888"/>
      <c r="BR327" s="888"/>
      <c r="BS327" s="860"/>
      <c r="BT327" s="863"/>
      <c r="BU327" s="309"/>
      <c r="BV327" s="960"/>
      <c r="BW327" s="856"/>
      <c r="BX327" s="856"/>
      <c r="BY327" s="229"/>
      <c r="BZ327" s="817"/>
      <c r="CA327" s="820"/>
      <c r="CB327" s="823"/>
      <c r="CC327" s="820"/>
      <c r="CD327" s="794"/>
      <c r="CE327" s="794"/>
      <c r="CF327" s="794"/>
      <c r="CG327" s="794"/>
      <c r="CH327" s="794"/>
      <c r="CI327" s="794"/>
      <c r="CJ327" s="794"/>
      <c r="CK327" s="794"/>
      <c r="CL327" s="794"/>
      <c r="CM327" s="794"/>
      <c r="CN327" s="794"/>
      <c r="CO327" s="794"/>
      <c r="CP327" s="794"/>
      <c r="CQ327" s="794"/>
      <c r="CR327" s="794"/>
      <c r="CS327" s="794"/>
      <c r="CT327" s="797"/>
      <c r="CU327" s="248"/>
      <c r="CV327" s="817"/>
      <c r="CW327" s="820"/>
      <c r="CX327" s="823"/>
      <c r="CY327" s="820"/>
      <c r="CZ327" s="828"/>
      <c r="DA327" s="829"/>
      <c r="DB327" s="828"/>
      <c r="DC327" s="829"/>
      <c r="DD327" s="791"/>
      <c r="DE327" s="791"/>
      <c r="DF327" s="791"/>
      <c r="DG327" s="794"/>
      <c r="DH327" s="791"/>
      <c r="DI327" s="791"/>
      <c r="DJ327" s="791"/>
      <c r="DK327" s="794"/>
      <c r="DL327" s="791"/>
      <c r="DM327" s="791"/>
      <c r="DN327" s="791"/>
      <c r="DO327" s="794"/>
      <c r="DP327" s="791"/>
      <c r="DQ327" s="791"/>
      <c r="DR327" s="791"/>
      <c r="DS327" s="791"/>
      <c r="DT327" s="797"/>
      <c r="DU327" s="245"/>
      <c r="DV327" s="800"/>
      <c r="DW327" s="803"/>
      <c r="DX327" s="800"/>
      <c r="DY327" s="806"/>
    </row>
    <row r="328" spans="2:129" ht="18" customHeight="1" thickBot="1">
      <c r="BI328" s="321">
        <v>0.2</v>
      </c>
      <c r="BJ328" s="322">
        <v>0.4</v>
      </c>
      <c r="BK328" s="322">
        <v>0.60000000000000009</v>
      </c>
      <c r="BL328" s="322">
        <v>0.8</v>
      </c>
      <c r="BM328" s="322">
        <v>1</v>
      </c>
    </row>
    <row r="329" spans="2:129" ht="48.75" customHeight="1">
      <c r="B329" s="1281" t="s">
        <v>1411</v>
      </c>
      <c r="C329" s="923">
        <v>53</v>
      </c>
      <c r="D329" s="926" t="s">
        <v>1412</v>
      </c>
      <c r="E329" s="929" t="s">
        <v>1413</v>
      </c>
      <c r="F329" s="930" t="s">
        <v>587</v>
      </c>
      <c r="G329" s="907" t="s">
        <v>957</v>
      </c>
      <c r="H329" s="948" t="s">
        <v>673</v>
      </c>
      <c r="I329" s="996" t="s">
        <v>1470</v>
      </c>
      <c r="J329" s="447" t="s">
        <v>1471</v>
      </c>
      <c r="K329" s="908" t="s">
        <v>1472</v>
      </c>
      <c r="L329" s="950" t="str">
        <f>IF(H329="","",(CONCATENATE("Posibilidad de afectación ",H329," ",I329," ",J329," ",J330," ",J331," ",J332," ",J333)))</f>
        <v xml:space="preserve">Posibilidad de afectación reputacional por limitadas estrategias de socialización de los conceptos de discriminación, igualdad y equidad con los colaboradores y partes interesadas de la entidad, lo que puede generar debilidades en el abordaje de situaciones relacionadas con discriminación y en la atención integral a la población diferencial.    </v>
      </c>
      <c r="M329" s="917" t="s">
        <v>593</v>
      </c>
      <c r="N329" s="951" t="s">
        <v>698</v>
      </c>
      <c r="O329" s="864" t="s">
        <v>595</v>
      </c>
      <c r="P329" s="228"/>
      <c r="Q329" s="865" t="s">
        <v>654</v>
      </c>
      <c r="R329" s="866">
        <f>IF(ISERROR(VLOOKUP($Q329,Listas!$E$20:$F$24,2,FALSE)),"",(VLOOKUP($Q329,Listas!$E$20:$F$24,2,FALSE)))</f>
        <v>0.6</v>
      </c>
      <c r="S329" s="867" t="str">
        <f>IF(ISERROR(VLOOKUP($R329,Listas!$E$3:$F$7,2,FALSE)),"",(VLOOKUP($R329,Listas!$E$3:$F$7,2,FALSE)))</f>
        <v>MEDIA</v>
      </c>
      <c r="T329" s="868" t="s">
        <v>597</v>
      </c>
      <c r="U329" s="867">
        <f>IF(ISERROR(VLOOKUP($T329,Listas!$E$28:$F$35,2,FALSE)),"",(VLOOKUP($T329,Listas!$E$28:$F$35,2,FALSE)))</f>
        <v>1</v>
      </c>
      <c r="V329" s="869" t="str">
        <f t="shared" ref="V329" si="1610">IF(R329="","",(CONCATENATE("R.INHERENTE
",(IF(AND($R329=0.2,$U329=0.2),1,(IF(AND($R329=0.2,$U329=0.4),6,(IF(AND($R329=0.2,$U329=0.6),11,(IF(AND($R329=0.2,$U329=0.8),16,(IF(AND($R329=0.2,$U329=1),21,(IF(AND($R329=0.4,$U329=0.2),2,(IF(AND($R329=0.4,$U329=0.4),7,(IF(AND($R329=0.4,$U329=0.6),12,(IF(AND($R329=0.4,$U329=0.8),17,(IF(AND($R329=0.4,$U329=1),22,(IF(AND($R329=0.6,$U329=0.2),3,(IF(AND($R329=0.6,$U329=0.4),8,(IF(AND($R329=0.6,$U329=0.6),13,(IF(AND($R329=0.6,$U329=0.8),18,(IF(AND($R329=0.6,$U329=1),23,(IF(AND($R329=0.8,$U329=0.2),4,(IF(AND($R329=0.8,$U329=0.4),9,(IF(AND($R329=0.8,$U329=0.6),14,(IF(AND($R329=0.8,$U329=0.8),19,(IF(AND($R329=0.8,$U329=1),24,(IF(AND($R329=1,$U329=0.2),5,(IF(AND($R329=1,$U329=0.4),10,(IF(AND($R329=1,$U329=0.6),15,(IF(AND($R329=1,$U329=0.8),20,(IF(AND($R329=1,$U329=1),25,"")))))))))))))))))))))))))))))))))))))))))))))))))))))</f>
        <v>R.INHERENTE
23</v>
      </c>
      <c r="W329" s="228">
        <f>+VLOOKUP($V329,Listas!$D$112:$E$136,2,FALSE)</f>
        <v>23</v>
      </c>
      <c r="X329" s="445" t="s">
        <v>1473</v>
      </c>
      <c r="Y329" s="413" t="s">
        <v>599</v>
      </c>
      <c r="Z329" s="413"/>
      <c r="AA329" s="870">
        <v>25</v>
      </c>
      <c r="AB329" s="871"/>
      <c r="AC329" s="870"/>
      <c r="AD329" s="871"/>
      <c r="AE329" s="870"/>
      <c r="AF329" s="871"/>
      <c r="AG329" s="870"/>
      <c r="AH329" s="871"/>
      <c r="AI329" s="870">
        <v>15</v>
      </c>
      <c r="AJ329" s="871"/>
      <c r="AK329" s="340">
        <f t="shared" ref="AK329:AK333" si="1611">AA329+AC329+AE329+AG329+AI329</f>
        <v>40</v>
      </c>
      <c r="AL329" s="465">
        <f>60%-(60%*40%)</f>
        <v>0.36</v>
      </c>
      <c r="AM329" s="320"/>
      <c r="AN329" s="906" t="s">
        <v>562</v>
      </c>
      <c r="AO329" s="906"/>
      <c r="AP329" s="907" t="s">
        <v>600</v>
      </c>
      <c r="AQ329" s="907"/>
      <c r="AR329" s="906" t="s">
        <v>562</v>
      </c>
      <c r="AS329" s="906"/>
      <c r="AT329" s="420" t="s">
        <v>1473</v>
      </c>
      <c r="AU329" s="407" t="s">
        <v>602</v>
      </c>
      <c r="AV329" s="450" t="s">
        <v>1474</v>
      </c>
      <c r="AW329" s="424" t="s">
        <v>1460</v>
      </c>
      <c r="AX329" s="451" t="s">
        <v>1422</v>
      </c>
      <c r="AY329" s="247">
        <f t="shared" ref="AY329" si="1612">+(IF(AND($AZ329&gt;0,$AZ329&lt;=0.2),0.2,(IF(AND($AZ329&gt;0.2,$AZ329&lt;=0.4),0.4,(IF(AND($AZ329&gt;0.4,$AZ329&lt;=0.6),0.6,(IF(AND($AZ329&gt;0.6,$AZ329&lt;=0.8),0.8,(IF($AZ329&gt;0.8,1,""))))))))))</f>
        <v>0.4</v>
      </c>
      <c r="AZ329" s="878">
        <f t="shared" ref="AZ329" si="1613">+MIN(AL329:AL333)</f>
        <v>0.216</v>
      </c>
      <c r="BA329" s="836" t="str">
        <f t="shared" ref="BA329" si="1614">+(IF($AY329=0.2,"MUY BAJA",(IF($AY329=0.4,"BAJA",(IF($AY329=0.6,"MEDIA",(IF($AY329=0.8,"ALTA",(IF($AY329=1,"MUY ALTA",""))))))))))</f>
        <v>BAJA</v>
      </c>
      <c r="BB329" s="833">
        <f t="shared" ref="BB329" si="1615">+MIN(AM329:AM333)</f>
        <v>0.216</v>
      </c>
      <c r="BC329" s="836" t="str">
        <f t="shared" ref="BC329" si="1616">+(IF($BF329=0.2,"MUY BAJA",(IF($BF329=0.4,"BAJA",(IF($BF329=0.6,"MEDIA",(IF($BF329=0.8,"ALTA",(IF($BF329=1,"MUY ALTA",""))))))))))</f>
        <v>BAJA</v>
      </c>
      <c r="BD329" s="839" t="str">
        <f t="shared" ref="BD329" si="1617">IF($AY329="","",(CONCATENATE("R.RESIDUAL
",(IF(AND($AY329=0.2,$BF329=0.2),1,(IF(AND($AY329=0.2,$BF329=0.4),6,(IF(AND($AY329=0.2,$BF329=0.6),11,(IF(AND($AY329=0.2,$BF329=0.8),16,(IF(AND($AY329=0.2,$BF329=1),21,(IF(AND($AY329=0.4,$BF329=0.2),2,(IF(AND($AY329=0.4,$BF329=0.4),7,(IF(AND($AY329=0.4,$BF329=0.6),12,(IF(AND($AY329=0.4,$BF329=0.8),17,(IF(AND($AY329=0.4,$BF329=1),22,(IF(AND($AY329=0.6,$BF329=0.2),3,(IF(AND($AY329=0.6,$BF329=0.4),8,(IF(AND($AY329=0.6,$BF329=0.6),13,(IF(AND($AY329=0.6,$BF329=0.8),18,(IF(AND($AY329=0.6,$BF329=1),23,(IF(AND($AY329=0.8,$BF329=0.2),4,(IF(AND($AY329=0.8,$BF329=0.4),9,(IF(AND($AY329=0.8,$BF329=0.6),14,(IF(AND($AY329=0.8,$BF329=0.8),19,(IF(AND($AY329=0.8,$BF329=1),24,(IF(AND($AY329=1,$BF329=0.2),5,(IF(AND($AY329=1,$BF329=0.4),10,(IF(AND($AY329=1,$BF329=0.6),15,(IF(AND($AY329=1,$BF329=0.8),20,(IF(AND($AY329=1,$BF329=1),25,"")))))))))))))))))))))))))))))))))))))))))))))))))))))</f>
        <v>R.RESIDUAL
7</v>
      </c>
      <c r="BE329" s="842" t="s">
        <v>606</v>
      </c>
      <c r="BF329" s="247">
        <f t="shared" ref="BF329" si="1618">+(IF(AND($BB329&gt;0,$BB329&lt;=0.2),0.2,(IF(AND($BB329&gt;0.2,$BB329&lt;=0.4),0.4,(IF(AND($BB329&gt;0.4,$BB329&lt;=0.6),0.6,(IF(AND($BB329&gt;0.6,$BB329&lt;=0.8),0.8,(IF($BB329&gt;0.8,1,""))))))))))</f>
        <v>0.4</v>
      </c>
      <c r="BG329" s="230">
        <f>+VLOOKUP($BD329,Listas!$F$112:$G$136,2,FALSE)</f>
        <v>7</v>
      </c>
      <c r="BH329" s="312">
        <v>1</v>
      </c>
      <c r="BI329" s="231" t="str">
        <f t="shared" ref="BI329" si="1619">IF(ISERROR(IF(V329="R.INHERENTE
5","R. INHERENTE",(IF(BD329="R.RESIDUAL
5","R. RESIDUAL"," ")))),"",(IF(V329="R.INHERENTE
5","R. INHERENTE",(IF(BD329="R.RESIDUAL
5","R. RESIDUAL"," ")))))</f>
        <v xml:space="preserve"> </v>
      </c>
      <c r="BJ329" s="232" t="str">
        <f t="shared" ref="BJ329" si="1620">IF(ISERROR(IF(V329="R.INHERENTE
10","R. INHERENTE",(IF(BD329="R.RESIDUAL
10","R. RESIDUAL"," ")))),"",(IF(V329="R.INHERENTE
10","R. INHERENTE",(IF(BD329="R.RESIDUAL
10","R. RESIDUAL"," ")))))</f>
        <v xml:space="preserve"> </v>
      </c>
      <c r="BK329" s="232" t="str">
        <f t="shared" ref="BK329" si="1621">IF(ISERROR(IF(V329="R.INHERENTE
15","R. INHERENTE",(IF(BD329="R.RESIDUAL
15","R. RESIDUAL"," ")))),"",(IF(V329="R.INHERENTE
15","R. INHERENTE",(IF(BD329="R.RESIDUAL
15","R. RESIDUAL"," ")))))</f>
        <v xml:space="preserve"> </v>
      </c>
      <c r="BL329" s="232" t="str">
        <f t="shared" ref="BL329" si="1622">IF(ISERROR(IF(V329="R.INHERENTE
20","R. INHERENTE",(IF(BD329="R.RESIDUAL
20","R. RESIDUAL"," ")))),"",(IF(V329="R.INHERENTE
20","R. INHERENTE",(IF(BD329="R.RESIDUAL
20","R. RESIDUAL"," ")))))</f>
        <v xml:space="preserve"> </v>
      </c>
      <c r="BM329" s="233" t="str">
        <f t="shared" ref="BM329" si="1623">IF(ISERROR(IF(V329="R.INHERENTE
25","R. INHERENTE",(IF(BD329="R.RESIDUAL
25","R. RESIDUAL"," ")))),"",(IF(V329="R.INHERENTE
25","R. INHERENTE",(IF(BD329="R.RESIDUAL
25","R. RESIDUAL"," ")))))</f>
        <v xml:space="preserve"> </v>
      </c>
      <c r="BN329" s="234"/>
      <c r="BO329" s="845" t="s">
        <v>1475</v>
      </c>
      <c r="BP329" s="854" t="s">
        <v>1424</v>
      </c>
      <c r="BQ329" s="886">
        <v>46023</v>
      </c>
      <c r="BR329" s="886">
        <v>46357</v>
      </c>
      <c r="BS329" s="858" t="s">
        <v>609</v>
      </c>
      <c r="BT329" s="861" t="s">
        <v>610</v>
      </c>
      <c r="BU329" s="309"/>
      <c r="BV329" s="958" t="s">
        <v>1476</v>
      </c>
      <c r="BW329" s="854" t="s">
        <v>1426</v>
      </c>
      <c r="BX329" s="854" t="s">
        <v>1427</v>
      </c>
      <c r="BY329" s="229"/>
      <c r="BZ329" s="815" t="s">
        <v>614</v>
      </c>
      <c r="CA329" s="818" t="s">
        <v>615</v>
      </c>
      <c r="CB329" s="821" t="s">
        <v>616</v>
      </c>
      <c r="CC329" s="818" t="s">
        <v>617</v>
      </c>
      <c r="CD329" s="792"/>
      <c r="CE329" s="792"/>
      <c r="CF329" s="792"/>
      <c r="CG329" s="792"/>
      <c r="CH329" s="792"/>
      <c r="CI329" s="792"/>
      <c r="CJ329" s="792"/>
      <c r="CK329" s="792"/>
      <c r="CL329" s="792"/>
      <c r="CM329" s="792"/>
      <c r="CN329" s="792"/>
      <c r="CO329" s="792"/>
      <c r="CP329" s="792"/>
      <c r="CQ329" s="792"/>
      <c r="CR329" s="792"/>
      <c r="CS329" s="792"/>
      <c r="CT329" s="795" t="s">
        <v>618</v>
      </c>
      <c r="CU329" s="248"/>
      <c r="CV329" s="815" t="s">
        <v>614</v>
      </c>
      <c r="CW329" s="818" t="s">
        <v>615</v>
      </c>
      <c r="CX329" s="821" t="s">
        <v>616</v>
      </c>
      <c r="CY329" s="818" t="s">
        <v>617</v>
      </c>
      <c r="CZ329" s="824"/>
      <c r="DA329" s="825"/>
      <c r="DB329" s="824"/>
      <c r="DC329" s="825"/>
      <c r="DD329" s="789"/>
      <c r="DE329" s="789"/>
      <c r="DF329" s="789"/>
      <c r="DG329" s="792"/>
      <c r="DH329" s="789"/>
      <c r="DI329" s="789"/>
      <c r="DJ329" s="789"/>
      <c r="DK329" s="792"/>
      <c r="DL329" s="789"/>
      <c r="DM329" s="789"/>
      <c r="DN329" s="789"/>
      <c r="DO329" s="792"/>
      <c r="DP329" s="789"/>
      <c r="DQ329" s="789"/>
      <c r="DR329" s="789"/>
      <c r="DS329" s="789"/>
      <c r="DT329" s="795" t="s">
        <v>619</v>
      </c>
      <c r="DU329" s="245"/>
      <c r="DV329" s="798"/>
      <c r="DW329" s="801"/>
      <c r="DX329" s="798"/>
      <c r="DY329" s="804"/>
    </row>
    <row r="330" spans="2:129" ht="48.75" customHeight="1" thickBot="1">
      <c r="B330" s="1282"/>
      <c r="C330" s="924"/>
      <c r="D330" s="927"/>
      <c r="E330" s="1800"/>
      <c r="F330" s="931"/>
      <c r="G330" s="1800"/>
      <c r="H330" s="1800"/>
      <c r="I330" s="997"/>
      <c r="J330" s="448"/>
      <c r="K330" s="909"/>
      <c r="L330" s="1801"/>
      <c r="M330" s="918"/>
      <c r="N330" s="1800"/>
      <c r="O330" s="1802"/>
      <c r="P330" s="228"/>
      <c r="Q330" s="1803"/>
      <c r="R330" s="1800"/>
      <c r="S330" s="1800"/>
      <c r="T330" s="1800"/>
      <c r="U330" s="1800"/>
      <c r="V330" s="1802"/>
      <c r="W330" s="228"/>
      <c r="X330" s="446" t="s">
        <v>1477</v>
      </c>
      <c r="Y330" s="415" t="s">
        <v>599</v>
      </c>
      <c r="Z330" s="415"/>
      <c r="AA330" s="807">
        <v>25</v>
      </c>
      <c r="AB330" s="808"/>
      <c r="AC330" s="807"/>
      <c r="AD330" s="808"/>
      <c r="AE330" s="807"/>
      <c r="AF330" s="808"/>
      <c r="AG330" s="807"/>
      <c r="AH330" s="808"/>
      <c r="AI330" s="807">
        <v>15</v>
      </c>
      <c r="AJ330" s="808"/>
      <c r="AK330" s="323">
        <f t="shared" si="1611"/>
        <v>40</v>
      </c>
      <c r="AL330" s="466">
        <f>36%-(36%*40%)</f>
        <v>0.216</v>
      </c>
      <c r="AM330" s="318">
        <f>36%-(36%*40%)</f>
        <v>0.216</v>
      </c>
      <c r="AN330" s="809" t="s">
        <v>562</v>
      </c>
      <c r="AO330" s="810"/>
      <c r="AP330" s="813" t="s">
        <v>600</v>
      </c>
      <c r="AQ330" s="814"/>
      <c r="AR330" s="809" t="s">
        <v>562</v>
      </c>
      <c r="AS330" s="810"/>
      <c r="AT330" s="420" t="s">
        <v>1477</v>
      </c>
      <c r="AU330" s="408" t="s">
        <v>602</v>
      </c>
      <c r="AV330" s="452" t="s">
        <v>1478</v>
      </c>
      <c r="AW330" s="427" t="s">
        <v>1460</v>
      </c>
      <c r="AX330" s="453" t="s">
        <v>1422</v>
      </c>
      <c r="AY330" s="230"/>
      <c r="AZ330" s="879"/>
      <c r="BA330" s="837"/>
      <c r="BB330" s="834"/>
      <c r="BC330" s="837"/>
      <c r="BD330" s="840"/>
      <c r="BE330" s="843"/>
      <c r="BG330" s="490"/>
      <c r="BH330" s="312">
        <v>0.8</v>
      </c>
      <c r="BI330" s="235" t="str">
        <f t="shared" ref="BI330" si="1624">IF(ISERROR(IF(V329="R.INHERENTE
4","R. INHERENTE",(IF(BD329="R.RESIDUAL
4","R. RESIDUAL"," ")))),"",(IF(V329="R.INHERENTE
4","R. INHERENTE",(IF(BD329="R.RESIDUAL
4","R. RESIDUAL"," ")))))</f>
        <v xml:space="preserve"> </v>
      </c>
      <c r="BJ330" s="236" t="str">
        <f t="shared" ref="BJ330" si="1625">IF(ISERROR(IF(V329="R.INHERENTE
9","R. INHERENTE",(IF(BD329="R.RESIDUAL
9","R. RESIDUAL"," ")))),"",(IF(V329="R.INHERENTE
9","R. INHERENTE",(IF(BD329="R.RESIDUAL
9","R. RESIDUAL"," ")))))</f>
        <v xml:space="preserve"> </v>
      </c>
      <c r="BK330" s="237" t="str">
        <f t="shared" ref="BK330" si="1626">IF(ISERROR(IF(V329="R.INHERENTE
14","R. INHERENTE",(IF(BD329="R.RESIDUAL
14","R. RESIDUAL"," ")))),"",(IF(V329="R.INHERENTE
14","R. INHERENTE",(IF(BD329="R.RESIDUAL
14","R. RESIDUAL"," ")))))</f>
        <v xml:space="preserve"> </v>
      </c>
      <c r="BL330" s="237" t="str">
        <f t="shared" ref="BL330" si="1627">IF(ISERROR(IF(V329="R.INHERENTE
19","R. INHERENTE",(IF(BD329="R.RESIDUAL
19","R. RESIDUAL"," ")))),"",(IF(V329="R.INHERENTE
19","R. INHERENTE",(IF(BD329="R.RESIDUAL
19","R. RESIDUAL"," ")))))</f>
        <v xml:space="preserve"> </v>
      </c>
      <c r="BM330" s="238" t="str">
        <f t="shared" ref="BM330" si="1628">IF(ISERROR(IF(V329="R.INHERENTE
24","R. INHERENTE",(IF(BD329="R.RESIDUAL
24","R. RESIDUAL"," ")))),"",(IF(V329="R.INHERENTE
24","R. INHERENTE",(IF(BD329="R.RESIDUAL
24","R. RESIDUAL"," ")))))</f>
        <v xml:space="preserve"> </v>
      </c>
      <c r="BN330" s="234"/>
      <c r="BO330" s="846"/>
      <c r="BP330" s="855"/>
      <c r="BQ330" s="887"/>
      <c r="BR330" s="887"/>
      <c r="BS330" s="859"/>
      <c r="BT330" s="862"/>
      <c r="BU330" s="309"/>
      <c r="BV330" s="959"/>
      <c r="BW330" s="855"/>
      <c r="BX330" s="855"/>
      <c r="BY330" s="229"/>
      <c r="BZ330" s="816"/>
      <c r="CA330" s="819"/>
      <c r="CB330" s="822"/>
      <c r="CC330" s="819"/>
      <c r="CD330" s="793"/>
      <c r="CE330" s="793"/>
      <c r="CF330" s="793"/>
      <c r="CG330" s="793"/>
      <c r="CH330" s="793"/>
      <c r="CI330" s="793"/>
      <c r="CJ330" s="793"/>
      <c r="CK330" s="793"/>
      <c r="CL330" s="793"/>
      <c r="CM330" s="793"/>
      <c r="CN330" s="793"/>
      <c r="CO330" s="793"/>
      <c r="CP330" s="793"/>
      <c r="CQ330" s="793"/>
      <c r="CR330" s="793"/>
      <c r="CS330" s="793"/>
      <c r="CT330" s="796"/>
      <c r="CU330" s="248"/>
      <c r="CV330" s="816"/>
      <c r="CW330" s="819"/>
      <c r="CX330" s="822"/>
      <c r="CY330" s="819"/>
      <c r="CZ330" s="826"/>
      <c r="DA330" s="827"/>
      <c r="DB330" s="826"/>
      <c r="DC330" s="827"/>
      <c r="DD330" s="790"/>
      <c r="DE330" s="790"/>
      <c r="DF330" s="790"/>
      <c r="DG330" s="793"/>
      <c r="DH330" s="790"/>
      <c r="DI330" s="790"/>
      <c r="DJ330" s="790"/>
      <c r="DK330" s="793"/>
      <c r="DL330" s="790"/>
      <c r="DM330" s="790"/>
      <c r="DN330" s="790"/>
      <c r="DO330" s="793"/>
      <c r="DP330" s="790"/>
      <c r="DQ330" s="790"/>
      <c r="DR330" s="790"/>
      <c r="DS330" s="790"/>
      <c r="DT330" s="796"/>
      <c r="DU330" s="245"/>
      <c r="DV330" s="799"/>
      <c r="DW330" s="802"/>
      <c r="DX330" s="799"/>
      <c r="DY330" s="805"/>
    </row>
    <row r="331" spans="2:129" ht="48.75" customHeight="1">
      <c r="B331" s="1282"/>
      <c r="C331" s="924"/>
      <c r="D331" s="927"/>
      <c r="E331" s="1800"/>
      <c r="F331" s="931"/>
      <c r="G331" s="1800"/>
      <c r="H331" s="1800"/>
      <c r="I331" s="997"/>
      <c r="J331" s="448"/>
      <c r="K331" s="909"/>
      <c r="L331" s="1801"/>
      <c r="M331" s="918"/>
      <c r="N331" s="1800"/>
      <c r="O331" s="1802"/>
      <c r="P331" s="228"/>
      <c r="Q331" s="1803"/>
      <c r="R331" s="1800"/>
      <c r="S331" s="1800"/>
      <c r="T331" s="1800"/>
      <c r="U331" s="1800"/>
      <c r="V331" s="1802"/>
      <c r="W331" s="228"/>
      <c r="X331" s="446"/>
      <c r="Y331" s="415"/>
      <c r="Z331" s="415"/>
      <c r="AA331" s="807"/>
      <c r="AB331" s="808"/>
      <c r="AC331" s="807"/>
      <c r="AD331" s="808"/>
      <c r="AE331" s="807"/>
      <c r="AF331" s="808"/>
      <c r="AG331" s="807"/>
      <c r="AH331" s="808"/>
      <c r="AI331" s="807"/>
      <c r="AJ331" s="808"/>
      <c r="AK331" s="323">
        <f t="shared" si="1611"/>
        <v>0</v>
      </c>
      <c r="AL331" s="315"/>
      <c r="AM331" s="316"/>
      <c r="AN331" s="809" t="s">
        <v>562</v>
      </c>
      <c r="AO331" s="810"/>
      <c r="AP331" s="813" t="s">
        <v>600</v>
      </c>
      <c r="AQ331" s="814"/>
      <c r="AR331" s="809" t="s">
        <v>562</v>
      </c>
      <c r="AS331" s="810"/>
      <c r="AT331" s="420"/>
      <c r="AU331" s="408"/>
      <c r="AV331" s="426"/>
      <c r="AW331" s="427"/>
      <c r="AX331" s="428"/>
      <c r="AY331" s="230"/>
      <c r="AZ331" s="879"/>
      <c r="BA331" s="837"/>
      <c r="BB331" s="834"/>
      <c r="BC331" s="837"/>
      <c r="BD331" s="840"/>
      <c r="BE331" s="843"/>
      <c r="BG331" s="490"/>
      <c r="BH331" s="312">
        <v>0.60000000000000009</v>
      </c>
      <c r="BI331" s="235" t="str">
        <f t="shared" ref="BI331" si="1629">IF(ISERROR(IF(V329="R.INHERENTE
3","R. INHERENTE",(IF(BD329="R.RESIDUAL
3","R. RESIDUAL"," ")))),"",(IF(V329="R.INHERENTE
3","R. INHERENTE",(IF(BD329="R.RESIDUAL
3","R. RESIDUAL"," ")))))</f>
        <v xml:space="preserve"> </v>
      </c>
      <c r="BJ331" s="236" t="str">
        <f t="shared" ref="BJ331" si="1630">IF(ISERROR(IF(V329="R.INHERENTE
8","R. INHERENTE",(IF(BD329="R.RESIDUAL
8","R. RESIDUAL"," ")))),"",(IF(V329="R.INHERENTE
8","R. INHERENTE",(IF(BD329="R.RESIDUAL
8","R. RESIDUAL"," ")))))</f>
        <v xml:space="preserve"> </v>
      </c>
      <c r="BK331" s="236" t="str">
        <f t="shared" ref="BK331" si="1631">IF(ISERROR(IF(V329="R.INHERENTE
13","R. INHERENTE",(IF(BD329="R.RESIDUAL
13","R. RESIDUAL"," ")))),"",(IF(V329="R.INHERENTE
13","R. INHERENTE",(IF(BD329="R.RESIDUAL
13","R. RESIDUAL"," ")))))</f>
        <v xml:space="preserve"> </v>
      </c>
      <c r="BL331" s="237" t="str">
        <f t="shared" ref="BL331" si="1632">IF(ISERROR(IF(V329="R.INHERENTE
18","R. INHERENTE",(IF(BD329="R.RESIDUAL
18","R. RESIDUAL"," ")))),"",(IF(V329="R.INHERENTE
18","R. INHERENTE",(IF(BD329="R.RESIDUAL
18","R. RESIDUAL"," ")))))</f>
        <v xml:space="preserve"> </v>
      </c>
      <c r="BM331" s="238" t="str">
        <f t="shared" ref="BM331" si="1633">IF(ISERROR(IF(V329="R.INHERENTE
23","R. INHERENTE",(IF(BD329="R.RESIDUAL
23","R. RESIDUAL"," ")))),"",(IF(V329="R.INHERENTE
23","R. INHERENTE",(IF(BD329="R.RESIDUAL
23","R. RESIDUAL"," ")))))</f>
        <v>R. INHERENTE</v>
      </c>
      <c r="BN331" s="234"/>
      <c r="BO331" s="846"/>
      <c r="BP331" s="855"/>
      <c r="BQ331" s="887"/>
      <c r="BR331" s="887"/>
      <c r="BS331" s="859"/>
      <c r="BT331" s="862"/>
      <c r="BU331" s="309"/>
      <c r="BV331" s="959"/>
      <c r="BW331" s="855"/>
      <c r="BX331" s="855"/>
      <c r="BY331" s="229"/>
      <c r="BZ331" s="816"/>
      <c r="CA331" s="819"/>
      <c r="CB331" s="822"/>
      <c r="CC331" s="819"/>
      <c r="CD331" s="793"/>
      <c r="CE331" s="793"/>
      <c r="CF331" s="793"/>
      <c r="CG331" s="793"/>
      <c r="CH331" s="793"/>
      <c r="CI331" s="793"/>
      <c r="CJ331" s="793"/>
      <c r="CK331" s="793"/>
      <c r="CL331" s="793"/>
      <c r="CM331" s="793"/>
      <c r="CN331" s="793"/>
      <c r="CO331" s="793"/>
      <c r="CP331" s="793"/>
      <c r="CQ331" s="793"/>
      <c r="CR331" s="793"/>
      <c r="CS331" s="793"/>
      <c r="CT331" s="796"/>
      <c r="CU331" s="248"/>
      <c r="CV331" s="816"/>
      <c r="CW331" s="819"/>
      <c r="CX331" s="822"/>
      <c r="CY331" s="819"/>
      <c r="CZ331" s="826"/>
      <c r="DA331" s="827"/>
      <c r="DB331" s="826"/>
      <c r="DC331" s="827"/>
      <c r="DD331" s="790"/>
      <c r="DE331" s="790"/>
      <c r="DF331" s="790"/>
      <c r="DG331" s="793"/>
      <c r="DH331" s="790"/>
      <c r="DI331" s="790"/>
      <c r="DJ331" s="790"/>
      <c r="DK331" s="793"/>
      <c r="DL331" s="790"/>
      <c r="DM331" s="790"/>
      <c r="DN331" s="790"/>
      <c r="DO331" s="793"/>
      <c r="DP331" s="790"/>
      <c r="DQ331" s="790"/>
      <c r="DR331" s="790"/>
      <c r="DS331" s="790"/>
      <c r="DT331" s="796"/>
      <c r="DU331" s="245"/>
      <c r="DV331" s="799"/>
      <c r="DW331" s="802"/>
      <c r="DX331" s="799"/>
      <c r="DY331" s="805"/>
    </row>
    <row r="332" spans="2:129" ht="48.75" customHeight="1">
      <c r="B332" s="1282"/>
      <c r="C332" s="924"/>
      <c r="D332" s="927"/>
      <c r="E332" s="1800"/>
      <c r="F332" s="931"/>
      <c r="G332" s="1800"/>
      <c r="H332" s="1800"/>
      <c r="I332" s="997"/>
      <c r="J332" s="448"/>
      <c r="K332" s="909"/>
      <c r="L332" s="1801"/>
      <c r="M332" s="918"/>
      <c r="N332" s="1800"/>
      <c r="O332" s="1802"/>
      <c r="P332" s="228"/>
      <c r="Q332" s="1803"/>
      <c r="R332" s="1800"/>
      <c r="S332" s="1800"/>
      <c r="T332" s="1800"/>
      <c r="U332" s="1800"/>
      <c r="V332" s="1802"/>
      <c r="W332" s="228"/>
      <c r="X332" s="416"/>
      <c r="Y332" s="415"/>
      <c r="Z332" s="415"/>
      <c r="AA332" s="807"/>
      <c r="AB332" s="808"/>
      <c r="AC332" s="807"/>
      <c r="AD332" s="808"/>
      <c r="AE332" s="807"/>
      <c r="AF332" s="808"/>
      <c r="AG332" s="807"/>
      <c r="AH332" s="808"/>
      <c r="AI332" s="807"/>
      <c r="AJ332" s="808"/>
      <c r="AK332" s="323">
        <f t="shared" si="1611"/>
        <v>0</v>
      </c>
      <c r="AL332" s="315"/>
      <c r="AM332" s="316"/>
      <c r="AN332" s="809"/>
      <c r="AO332" s="810"/>
      <c r="AP332" s="813"/>
      <c r="AQ332" s="814"/>
      <c r="AR332" s="809"/>
      <c r="AS332" s="810"/>
      <c r="AT332" s="420"/>
      <c r="AU332" s="408"/>
      <c r="AV332" s="426"/>
      <c r="AW332" s="427"/>
      <c r="AX332" s="428"/>
      <c r="AY332" s="230"/>
      <c r="AZ332" s="879"/>
      <c r="BA332" s="837"/>
      <c r="BB332" s="834"/>
      <c r="BC332" s="837"/>
      <c r="BD332" s="840"/>
      <c r="BE332" s="843"/>
      <c r="BG332" s="490"/>
      <c r="BH332" s="312">
        <v>0.4</v>
      </c>
      <c r="BI332" s="239" t="str">
        <f t="shared" ref="BI332" si="1634">IF(ISERROR(IF(V329="R.INHERENTE
2","R. INHERENTE",(IF(BD329="R.RESIDUAL
2","R. RESIDUAL"," ")))),"",(IF(V329="R.INHERENTE
2","R. INHERENTE",(IF(BD329="R.RESIDUAL
2","R. RESIDUAL"," ")))))</f>
        <v xml:space="preserve"> </v>
      </c>
      <c r="BJ332" s="236" t="str">
        <f t="shared" ref="BJ332" si="1635">IF(ISERROR(IF(V329="R.INHERENTE
7","R. INHERENTE",(IF(BD329="R.RESIDUAL
7","R. RESIDUAL"," ")))),"",(IF(V329="R.INHERENTE
7","R. INHERENTE",(IF(BD329="R.RESIDUAL
7","R. RESIDUAL"," ")))))</f>
        <v>R. RESIDUAL</v>
      </c>
      <c r="BK332" s="236" t="str">
        <f t="shared" ref="BK332" si="1636">IF(ISERROR(IF(V329="R.INHERENTE
12","R. INHERENTE",(IF(BD329="R.RESIDUAL
12","R. RESIDUAL"," ")))),"",(IF(V329="R.INHERENTE
12","R. INHERENTE",(IF(BD329="R.RESIDUAL
12","R. RESIDUAL"," ")))))</f>
        <v xml:space="preserve"> </v>
      </c>
      <c r="BL332" s="237" t="str">
        <f t="shared" ref="BL332" si="1637">IF(ISERROR(IF(V329="R.INHERENTE
17","R. INHERENTE",(IF(BD329="R.RESIDUAL
17","R. RESIDUAL"," ")))),"",(IF(V329="R.INHERENTE
17","R. INHERENTE",(IF(BD329="R.RESIDUAL
17","R. RESIDUAL"," ")))))</f>
        <v xml:space="preserve"> </v>
      </c>
      <c r="BM332" s="238" t="str">
        <f t="shared" ref="BM332" si="1638">IF(ISERROR(IF(V329="R.INHERENTE
22","R. INHERENTE",(IF(BD329="R.RESIDUAL
22","R. RESIDUAL"," ")))),"",(IF(V329="R.INHERENTE
22","R. INHERENTE",(IF(BD329="R.RESIDUAL
22","R. RESIDUAL"," ")))))</f>
        <v xml:space="preserve"> </v>
      </c>
      <c r="BN332" s="234"/>
      <c r="BO332" s="846"/>
      <c r="BP332" s="855"/>
      <c r="BQ332" s="887"/>
      <c r="BR332" s="887"/>
      <c r="BS332" s="859"/>
      <c r="BT332" s="862"/>
      <c r="BU332" s="309"/>
      <c r="BV332" s="959"/>
      <c r="BW332" s="855"/>
      <c r="BX332" s="855"/>
      <c r="BY332" s="229"/>
      <c r="BZ332" s="816"/>
      <c r="CA332" s="819"/>
      <c r="CB332" s="822"/>
      <c r="CC332" s="819"/>
      <c r="CD332" s="793"/>
      <c r="CE332" s="793"/>
      <c r="CF332" s="793"/>
      <c r="CG332" s="793"/>
      <c r="CH332" s="793"/>
      <c r="CI332" s="793"/>
      <c r="CJ332" s="793"/>
      <c r="CK332" s="793"/>
      <c r="CL332" s="793"/>
      <c r="CM332" s="793"/>
      <c r="CN332" s="793"/>
      <c r="CO332" s="793"/>
      <c r="CP332" s="793"/>
      <c r="CQ332" s="793"/>
      <c r="CR332" s="793"/>
      <c r="CS332" s="793"/>
      <c r="CT332" s="796"/>
      <c r="CU332" s="248"/>
      <c r="CV332" s="816"/>
      <c r="CW332" s="819"/>
      <c r="CX332" s="822"/>
      <c r="CY332" s="819"/>
      <c r="CZ332" s="826"/>
      <c r="DA332" s="827"/>
      <c r="DB332" s="826"/>
      <c r="DC332" s="827"/>
      <c r="DD332" s="790"/>
      <c r="DE332" s="790"/>
      <c r="DF332" s="790"/>
      <c r="DG332" s="793"/>
      <c r="DH332" s="790"/>
      <c r="DI332" s="790"/>
      <c r="DJ332" s="790"/>
      <c r="DK332" s="793"/>
      <c r="DL332" s="790"/>
      <c r="DM332" s="790"/>
      <c r="DN332" s="790"/>
      <c r="DO332" s="793"/>
      <c r="DP332" s="790"/>
      <c r="DQ332" s="790"/>
      <c r="DR332" s="790"/>
      <c r="DS332" s="790"/>
      <c r="DT332" s="796"/>
      <c r="DU332" s="245"/>
      <c r="DV332" s="799"/>
      <c r="DW332" s="802"/>
      <c r="DX332" s="799"/>
      <c r="DY332" s="805"/>
    </row>
    <row r="333" spans="2:129" ht="48.75" customHeight="1" thickBot="1">
      <c r="B333" s="1283"/>
      <c r="C333" s="925"/>
      <c r="D333" s="928"/>
      <c r="E333" s="1805"/>
      <c r="F333" s="932"/>
      <c r="G333" s="1805"/>
      <c r="H333" s="1805"/>
      <c r="I333" s="998"/>
      <c r="J333" s="449"/>
      <c r="K333" s="910"/>
      <c r="L333" s="1806"/>
      <c r="M333" s="919"/>
      <c r="N333" s="1805"/>
      <c r="O333" s="1807"/>
      <c r="P333" s="228"/>
      <c r="Q333" s="1808"/>
      <c r="R333" s="1805"/>
      <c r="S333" s="1805"/>
      <c r="T333" s="1805"/>
      <c r="U333" s="1805"/>
      <c r="V333" s="1807"/>
      <c r="W333" s="228"/>
      <c r="X333" s="417"/>
      <c r="Y333" s="418"/>
      <c r="Z333" s="418"/>
      <c r="AA333" s="848"/>
      <c r="AB333" s="849"/>
      <c r="AC333" s="848"/>
      <c r="AD333" s="849"/>
      <c r="AE333" s="848"/>
      <c r="AF333" s="849"/>
      <c r="AG333" s="848"/>
      <c r="AH333" s="849"/>
      <c r="AI333" s="848"/>
      <c r="AJ333" s="849"/>
      <c r="AK333" s="324">
        <f t="shared" si="1611"/>
        <v>0</v>
      </c>
      <c r="AL333" s="317"/>
      <c r="AM333" s="318"/>
      <c r="AN333" s="850"/>
      <c r="AO333" s="851"/>
      <c r="AP333" s="852"/>
      <c r="AQ333" s="853"/>
      <c r="AR333" s="850"/>
      <c r="AS333" s="851"/>
      <c r="AT333" s="421"/>
      <c r="AU333" s="422"/>
      <c r="AV333" s="429"/>
      <c r="AW333" s="430"/>
      <c r="AX333" s="431"/>
      <c r="AY333" s="230"/>
      <c r="AZ333" s="880"/>
      <c r="BA333" s="838"/>
      <c r="BB333" s="835"/>
      <c r="BC333" s="838"/>
      <c r="BD333" s="841"/>
      <c r="BE333" s="844"/>
      <c r="BG333" s="490"/>
      <c r="BH333" s="313">
        <v>0.2</v>
      </c>
      <c r="BI333" s="240" t="str">
        <f t="shared" ref="BI333" si="1639">IF(ISERROR(IF(V329="R.INHERENTE
1","R. INHERENTE",(IF(BD329="R.RESIDUAL
1","R. RESIDUAL"," ")))),"",(IF(V329="R.INHERENTE
1","R. INHERENTE",(IF(BD329="R.RESIDUAL
1","R. RESIDUAL"," ")))))</f>
        <v xml:space="preserve"> </v>
      </c>
      <c r="BJ333" s="241" t="str">
        <f t="shared" ref="BJ333" si="1640">IF(ISERROR(IF(V329="R.INHERENTE
6","R. INHERENTE",(IF(BD329="R.RESIDUAL
6","R. RESIDUAL"," ")))),"",(IF(V329="R.INHERENTE
6","R. INHERENTE",(IF(BD329="R.RESIDUAL
6","R. RESIDUAL"," ")))))</f>
        <v xml:space="preserve"> </v>
      </c>
      <c r="BK333" s="242" t="str">
        <f t="shared" ref="BK333" si="1641">IF(ISERROR(IF(V329="R.INHERENTE
11","R. INHERENTE",(IF(BD329="R.RESIDUAL
11","R. RESIDUAL"," ")))),"",(IF(V329="R.INHERENTE
11","R. INHERENTE",(IF(BD329="R.RESIDUAL
11","R. RESIDUAL"," ")))))</f>
        <v xml:space="preserve"> </v>
      </c>
      <c r="BL333" s="243" t="str">
        <f t="shared" ref="BL333" si="1642">IF(ISERROR(IF(V329="R.INHERENTE
16","R. INHERENTE",(IF(BD329="R.RESIDUAL
16","R. RESIDUAL"," ")))),"",(IF(V329="R.INHERENTE
16","R. INHERENTE",(IF(BD329="R.RESIDUAL
16","R. RESIDUAL"," ")))))</f>
        <v xml:space="preserve"> </v>
      </c>
      <c r="BM333" s="244" t="str">
        <f t="shared" ref="BM333" si="1643">IF(ISERROR(IF(V329="R.INHERENTE
21","R. INHERENTE",(IF(BD329="R.RESIDUAL
21","R. RESIDUAL"," ")))),"",(IF(V329="R.INHERENTE
21","R. INHERENTE",(IF(BD329="R.RESIDUAL
21","R. RESIDUAL"," ")))))</f>
        <v xml:space="preserve"> </v>
      </c>
      <c r="BN333" s="234"/>
      <c r="BO333" s="847"/>
      <c r="BP333" s="856"/>
      <c r="BQ333" s="888"/>
      <c r="BR333" s="888"/>
      <c r="BS333" s="860"/>
      <c r="BT333" s="863"/>
      <c r="BU333" s="309"/>
      <c r="BV333" s="960"/>
      <c r="BW333" s="856"/>
      <c r="BX333" s="856"/>
      <c r="BY333" s="229"/>
      <c r="BZ333" s="817"/>
      <c r="CA333" s="820"/>
      <c r="CB333" s="823"/>
      <c r="CC333" s="820"/>
      <c r="CD333" s="794"/>
      <c r="CE333" s="794"/>
      <c r="CF333" s="794"/>
      <c r="CG333" s="794"/>
      <c r="CH333" s="794"/>
      <c r="CI333" s="794"/>
      <c r="CJ333" s="794"/>
      <c r="CK333" s="794"/>
      <c r="CL333" s="794"/>
      <c r="CM333" s="794"/>
      <c r="CN333" s="794"/>
      <c r="CO333" s="794"/>
      <c r="CP333" s="794"/>
      <c r="CQ333" s="794"/>
      <c r="CR333" s="794"/>
      <c r="CS333" s="794"/>
      <c r="CT333" s="797"/>
      <c r="CU333" s="248"/>
      <c r="CV333" s="817"/>
      <c r="CW333" s="820"/>
      <c r="CX333" s="823"/>
      <c r="CY333" s="820"/>
      <c r="CZ333" s="828"/>
      <c r="DA333" s="829"/>
      <c r="DB333" s="828"/>
      <c r="DC333" s="829"/>
      <c r="DD333" s="791"/>
      <c r="DE333" s="791"/>
      <c r="DF333" s="791"/>
      <c r="DG333" s="794"/>
      <c r="DH333" s="791"/>
      <c r="DI333" s="791"/>
      <c r="DJ333" s="791"/>
      <c r="DK333" s="794"/>
      <c r="DL333" s="791"/>
      <c r="DM333" s="791"/>
      <c r="DN333" s="791"/>
      <c r="DO333" s="794"/>
      <c r="DP333" s="791"/>
      <c r="DQ333" s="791"/>
      <c r="DR333" s="791"/>
      <c r="DS333" s="791"/>
      <c r="DT333" s="797"/>
      <c r="DU333" s="245"/>
      <c r="DV333" s="800"/>
      <c r="DW333" s="803"/>
      <c r="DX333" s="800"/>
      <c r="DY333" s="806"/>
    </row>
    <row r="334" spans="2:129" ht="18" customHeight="1">
      <c r="BI334" s="321">
        <v>0.2</v>
      </c>
      <c r="BJ334" s="322">
        <v>0.4</v>
      </c>
      <c r="BK334" s="322">
        <v>0.60000000000000009</v>
      </c>
      <c r="BL334" s="322">
        <v>0.8</v>
      </c>
      <c r="BM334" s="322">
        <v>1</v>
      </c>
    </row>
    <row r="335" spans="2:129" ht="48.75" customHeight="1">
      <c r="B335" s="1281" t="s">
        <v>1411</v>
      </c>
      <c r="C335" s="923">
        <v>54</v>
      </c>
      <c r="D335" s="926" t="s">
        <v>1479</v>
      </c>
      <c r="E335" s="929" t="s">
        <v>1480</v>
      </c>
      <c r="F335" s="930" t="s">
        <v>587</v>
      </c>
      <c r="G335" s="907" t="s">
        <v>588</v>
      </c>
      <c r="H335" s="948" t="s">
        <v>944</v>
      </c>
      <c r="I335" s="996" t="s">
        <v>1481</v>
      </c>
      <c r="J335" s="447" t="s">
        <v>1482</v>
      </c>
      <c r="K335" s="908" t="s">
        <v>1483</v>
      </c>
      <c r="L335" s="950" t="str">
        <f>IF(H335="","",(CONCATENATE("Posibilidad de afectación ",H335," ",I335," ",J335," ",J336," ",J337," ",J338," ",J339)))</f>
        <v xml:space="preserve">Posibilidad de afectación económica por la pérdida de activos que hacen parte de la Propiedad, Planta y Equipo de la entidad, debido a la falta de verificación del inventario por la novedad de retiro y baja adherencia de los procedimientos asociados a la responsabilidad en el cuidado, custodia y buen manejo de los bienes asignados.   </v>
      </c>
      <c r="M335" s="917" t="s">
        <v>593</v>
      </c>
      <c r="N335" s="951" t="s">
        <v>698</v>
      </c>
      <c r="O335" s="864" t="s">
        <v>1484</v>
      </c>
      <c r="P335" s="228"/>
      <c r="Q335" s="865" t="s">
        <v>596</v>
      </c>
      <c r="R335" s="866">
        <f>IF(ISERROR(VLOOKUP($Q335,Listas!$E$20:$F$24,2,FALSE)),"",(VLOOKUP($Q335,Listas!$E$20:$F$24,2,FALSE)))</f>
        <v>0.8</v>
      </c>
      <c r="S335" s="867" t="str">
        <f>IF(ISERROR(VLOOKUP($R335,Listas!$E$3:$F$7,2,FALSE)),"",(VLOOKUP($R335,Listas!$E$3:$F$7,2,FALSE)))</f>
        <v>ALTA</v>
      </c>
      <c r="T335" s="868" t="s">
        <v>847</v>
      </c>
      <c r="U335" s="867">
        <f>IF(ISERROR(VLOOKUP($T335,Listas!$E$28:$F$35,2,FALSE)),"",(VLOOKUP($T335,Listas!$E$28:$F$35,2,FALSE)))</f>
        <v>0.6</v>
      </c>
      <c r="V335" s="869" t="str">
        <f t="shared" ref="V335" si="1644">IF(R335="","",(CONCATENATE("R.INHERENTE
",(IF(AND($R335=0.2,$U335=0.2),1,(IF(AND($R335=0.2,$U335=0.4),6,(IF(AND($R335=0.2,$U335=0.6),11,(IF(AND($R335=0.2,$U335=0.8),16,(IF(AND($R335=0.2,$U335=1),21,(IF(AND($R335=0.4,$U335=0.2),2,(IF(AND($R335=0.4,$U335=0.4),7,(IF(AND($R335=0.4,$U335=0.6),12,(IF(AND($R335=0.4,$U335=0.8),17,(IF(AND($R335=0.4,$U335=1),22,(IF(AND($R335=0.6,$U335=0.2),3,(IF(AND($R335=0.6,$U335=0.4),8,(IF(AND($R335=0.6,$U335=0.6),13,(IF(AND($R335=0.6,$U335=0.8),18,(IF(AND($R335=0.6,$U335=1),23,(IF(AND($R335=0.8,$U335=0.2),4,(IF(AND($R335=0.8,$U335=0.4),9,(IF(AND($R335=0.8,$U335=0.6),14,(IF(AND($R335=0.8,$U335=0.8),19,(IF(AND($R335=0.8,$U335=1),24,(IF(AND($R335=1,$U335=0.2),5,(IF(AND($R335=1,$U335=0.4),10,(IF(AND($R335=1,$U335=0.6),15,(IF(AND($R335=1,$U335=0.8),20,(IF(AND($R335=1,$U335=1),25,"")))))))))))))))))))))))))))))))))))))))))))))))))))))</f>
        <v>R.INHERENTE
14</v>
      </c>
      <c r="W335" s="228">
        <f>+VLOOKUP($V335,Listas!$D$112:$E$136,2,FALSE)</f>
        <v>14</v>
      </c>
      <c r="X335" s="445" t="s">
        <v>1485</v>
      </c>
      <c r="Y335" s="413" t="s">
        <v>599</v>
      </c>
      <c r="Z335" s="413"/>
      <c r="AA335" s="870">
        <v>25</v>
      </c>
      <c r="AB335" s="871"/>
      <c r="AC335" s="870"/>
      <c r="AD335" s="871"/>
      <c r="AE335" s="870"/>
      <c r="AF335" s="871"/>
      <c r="AG335" s="870"/>
      <c r="AH335" s="871"/>
      <c r="AI335" s="870">
        <v>15</v>
      </c>
      <c r="AJ335" s="871"/>
      <c r="AK335" s="340">
        <f t="shared" ref="AK335:AK339" si="1645">AA335+AC335+AE335+AG335+AI335</f>
        <v>40</v>
      </c>
      <c r="AL335" s="319">
        <v>0.48</v>
      </c>
      <c r="AM335" s="320"/>
      <c r="AN335" s="872" t="s">
        <v>562</v>
      </c>
      <c r="AO335" s="873"/>
      <c r="AP335" s="993" t="s">
        <v>600</v>
      </c>
      <c r="AQ335" s="994"/>
      <c r="AR335" s="872" t="s">
        <v>562</v>
      </c>
      <c r="AS335" s="873"/>
      <c r="AT335" s="419" t="s">
        <v>1486</v>
      </c>
      <c r="AU335" s="407" t="s">
        <v>633</v>
      </c>
      <c r="AV335" s="450" t="s">
        <v>1487</v>
      </c>
      <c r="AW335" s="424" t="s">
        <v>1488</v>
      </c>
      <c r="AX335" s="451" t="s">
        <v>1489</v>
      </c>
      <c r="AY335" s="247">
        <f t="shared" ref="AY335" si="1646">+(IF(AND($AZ335&gt;0,$AZ335&lt;=0.2),0.2,(IF(AND($AZ335&gt;0.2,$AZ335&lt;=0.4),0.4,(IF(AND($AZ335&gt;0.4,$AZ335&lt;=0.6),0.6,(IF(AND($AZ335&gt;0.6,$AZ335&lt;=0.8),0.8,(IF($AZ335&gt;0.8,1,""))))))))))</f>
        <v>0.4</v>
      </c>
      <c r="AZ335" s="878">
        <f t="shared" ref="AZ335" si="1647">+MIN(AL335:AL339)</f>
        <v>0.28799999999999998</v>
      </c>
      <c r="BA335" s="836" t="str">
        <f t="shared" ref="BA335" si="1648">+(IF($AY335=0.2,"MUY BAJA",(IF($AY335=0.4,"BAJA",(IF($AY335=0.6,"MEDIA",(IF($AY335=0.8,"ALTA",(IF($AY335=1,"MUY ALTA",""))))))))))</f>
        <v>BAJA</v>
      </c>
      <c r="BB335" s="833">
        <f t="shared" ref="BB335" si="1649">+MIN(AM335:AM339)</f>
        <v>0.6</v>
      </c>
      <c r="BC335" s="836" t="str">
        <f t="shared" ref="BC335" si="1650">+(IF($BF335=0.2,"MUY BAJA",(IF($BF335=0.4,"BAJA",(IF($BF335=0.6,"MEDIA",(IF($BF335=0.8,"ALTA",(IF($BF335=1,"MUY ALTA",""))))))))))</f>
        <v>MEDIA</v>
      </c>
      <c r="BD335" s="839" t="str">
        <f t="shared" ref="BD335" si="1651">IF($AY335="","",(CONCATENATE("R.RESIDUAL
",(IF(AND($AY335=0.2,$BF335=0.2),1,(IF(AND($AY335=0.2,$BF335=0.4),6,(IF(AND($AY335=0.2,$BF335=0.6),11,(IF(AND($AY335=0.2,$BF335=0.8),16,(IF(AND($AY335=0.2,$BF335=1),21,(IF(AND($AY335=0.4,$BF335=0.2),2,(IF(AND($AY335=0.4,$BF335=0.4),7,(IF(AND($AY335=0.4,$BF335=0.6),12,(IF(AND($AY335=0.4,$BF335=0.8),17,(IF(AND($AY335=0.4,$BF335=1),22,(IF(AND($AY335=0.6,$BF335=0.2),3,(IF(AND($AY335=0.6,$BF335=0.4),8,(IF(AND($AY335=0.6,$BF335=0.6),13,(IF(AND($AY335=0.6,$BF335=0.8),18,(IF(AND($AY335=0.6,$BF335=1),23,(IF(AND($AY335=0.8,$BF335=0.2),4,(IF(AND($AY335=0.8,$BF335=0.4),9,(IF(AND($AY335=0.8,$BF335=0.6),14,(IF(AND($AY335=0.8,$BF335=0.8),19,(IF(AND($AY335=0.8,$BF335=1),24,(IF(AND($AY335=1,$BF335=0.2),5,(IF(AND($AY335=1,$BF335=0.4),10,(IF(AND($AY335=1,$BF335=0.6),15,(IF(AND($AY335=1,$BF335=0.8),20,(IF(AND($AY335=1,$BF335=1),25,"")))))))))))))))))))))))))))))))))))))))))))))))))))))</f>
        <v>R.RESIDUAL
12</v>
      </c>
      <c r="BE335" s="842" t="s">
        <v>606</v>
      </c>
      <c r="BF335" s="247">
        <f t="shared" ref="BF335" si="1652">+(IF(AND($BB335&gt;0,$BB335&lt;=0.2),0.2,(IF(AND($BB335&gt;0.2,$BB335&lt;=0.4),0.4,(IF(AND($BB335&gt;0.4,$BB335&lt;=0.6),0.6,(IF(AND($BB335&gt;0.6,$BB335&lt;=0.8),0.8,(IF($BB335&gt;0.8,1,""))))))))))</f>
        <v>0.6</v>
      </c>
      <c r="BG335" s="230">
        <f>+VLOOKUP($BD335,Listas!$F$112:$G$136,2,FALSE)</f>
        <v>12</v>
      </c>
      <c r="BH335" s="312">
        <v>1</v>
      </c>
      <c r="BI335" s="231" t="str">
        <f t="shared" ref="BI335" si="1653">IF(ISERROR(IF(V335="R.INHERENTE
5","R. INHERENTE",(IF(BD335="R.RESIDUAL
5","R. RESIDUAL"," ")))),"",(IF(V335="R.INHERENTE
5","R. INHERENTE",(IF(BD335="R.RESIDUAL
5","R. RESIDUAL"," ")))))</f>
        <v xml:space="preserve"> </v>
      </c>
      <c r="BJ335" s="232" t="str">
        <f t="shared" ref="BJ335" si="1654">IF(ISERROR(IF(V335="R.INHERENTE
10","R. INHERENTE",(IF(BD335="R.RESIDUAL
10","R. RESIDUAL"," ")))),"",(IF(V335="R.INHERENTE
10","R. INHERENTE",(IF(BD335="R.RESIDUAL
10","R. RESIDUAL"," ")))))</f>
        <v xml:space="preserve"> </v>
      </c>
      <c r="BK335" s="232" t="str">
        <f t="shared" ref="BK335" si="1655">IF(ISERROR(IF(V335="R.INHERENTE
15","R. INHERENTE",(IF(BD335="R.RESIDUAL
15","R. RESIDUAL"," ")))),"",(IF(V335="R.INHERENTE
15","R. INHERENTE",(IF(BD335="R.RESIDUAL
15","R. RESIDUAL"," ")))))</f>
        <v xml:space="preserve"> </v>
      </c>
      <c r="BL335" s="232" t="str">
        <f t="shared" ref="BL335" si="1656">IF(ISERROR(IF(V335="R.INHERENTE
20","R. INHERENTE",(IF(BD335="R.RESIDUAL
20","R. RESIDUAL"," ")))),"",(IF(V335="R.INHERENTE
20","R. INHERENTE",(IF(BD335="R.RESIDUAL
20","R. RESIDUAL"," ")))))</f>
        <v xml:space="preserve"> </v>
      </c>
      <c r="BM335" s="233" t="str">
        <f t="shared" ref="BM335" si="1657">IF(ISERROR(IF(V335="R.INHERENTE
25","R. INHERENTE",(IF(BD335="R.RESIDUAL
25","R. RESIDUAL"," ")))),"",(IF(V335="R.INHERENTE
25","R. INHERENTE",(IF(BD335="R.RESIDUAL
25","R. RESIDUAL"," ")))))</f>
        <v xml:space="preserve"> </v>
      </c>
      <c r="BN335" s="234"/>
      <c r="BO335" s="845" t="s">
        <v>1490</v>
      </c>
      <c r="BP335" s="854" t="s">
        <v>1488</v>
      </c>
      <c r="BQ335" s="886">
        <v>46023</v>
      </c>
      <c r="BR335" s="886">
        <v>46357</v>
      </c>
      <c r="BS335" s="858" t="s">
        <v>609</v>
      </c>
      <c r="BT335" s="861" t="s">
        <v>610</v>
      </c>
      <c r="BU335" s="309"/>
      <c r="BV335" s="958" t="s">
        <v>1491</v>
      </c>
      <c r="BW335" s="854" t="s">
        <v>1488</v>
      </c>
      <c r="BX335" s="964" t="s">
        <v>1492</v>
      </c>
      <c r="BY335" s="229"/>
      <c r="BZ335" s="815" t="s">
        <v>614</v>
      </c>
      <c r="CA335" s="818" t="s">
        <v>615</v>
      </c>
      <c r="CB335" s="821" t="s">
        <v>616</v>
      </c>
      <c r="CC335" s="818" t="s">
        <v>617</v>
      </c>
      <c r="CD335" s="792"/>
      <c r="CE335" s="792"/>
      <c r="CF335" s="792"/>
      <c r="CG335" s="792"/>
      <c r="CH335" s="792"/>
      <c r="CI335" s="792"/>
      <c r="CJ335" s="792"/>
      <c r="CK335" s="792"/>
      <c r="CL335" s="792"/>
      <c r="CM335" s="792"/>
      <c r="CN335" s="792"/>
      <c r="CO335" s="792"/>
      <c r="CP335" s="792"/>
      <c r="CQ335" s="792"/>
      <c r="CR335" s="792"/>
      <c r="CS335" s="792"/>
      <c r="CT335" s="795" t="s">
        <v>618</v>
      </c>
      <c r="CU335" s="248"/>
      <c r="CV335" s="815" t="s">
        <v>614</v>
      </c>
      <c r="CW335" s="818" t="s">
        <v>615</v>
      </c>
      <c r="CX335" s="821" t="s">
        <v>616</v>
      </c>
      <c r="CY335" s="818" t="s">
        <v>617</v>
      </c>
      <c r="CZ335" s="824"/>
      <c r="DA335" s="825"/>
      <c r="DB335" s="824"/>
      <c r="DC335" s="825"/>
      <c r="DD335" s="789"/>
      <c r="DE335" s="789"/>
      <c r="DF335" s="789"/>
      <c r="DG335" s="792"/>
      <c r="DH335" s="789"/>
      <c r="DI335" s="789"/>
      <c r="DJ335" s="789"/>
      <c r="DK335" s="792"/>
      <c r="DL335" s="789"/>
      <c r="DM335" s="789"/>
      <c r="DN335" s="789"/>
      <c r="DO335" s="792"/>
      <c r="DP335" s="789"/>
      <c r="DQ335" s="789"/>
      <c r="DR335" s="789"/>
      <c r="DS335" s="789"/>
      <c r="DT335" s="795" t="s">
        <v>619</v>
      </c>
      <c r="DU335" s="245"/>
      <c r="DV335" s="798"/>
      <c r="DW335" s="801"/>
      <c r="DX335" s="798"/>
      <c r="DY335" s="804"/>
    </row>
    <row r="336" spans="2:129" ht="48.75" customHeight="1">
      <c r="B336" s="1282"/>
      <c r="C336" s="924"/>
      <c r="D336" s="927"/>
      <c r="E336" s="1800"/>
      <c r="F336" s="931"/>
      <c r="G336" s="1800"/>
      <c r="H336" s="1800"/>
      <c r="I336" s="997"/>
      <c r="J336" s="448" t="s">
        <v>1493</v>
      </c>
      <c r="K336" s="909"/>
      <c r="L336" s="1801"/>
      <c r="M336" s="918"/>
      <c r="N336" s="1800"/>
      <c r="O336" s="1802"/>
      <c r="P336" s="228"/>
      <c r="Q336" s="1803"/>
      <c r="R336" s="1800"/>
      <c r="S336" s="1800"/>
      <c r="T336" s="1800"/>
      <c r="U336" s="1800"/>
      <c r="V336" s="1802"/>
      <c r="W336" s="228"/>
      <c r="X336" s="446" t="s">
        <v>1494</v>
      </c>
      <c r="Y336" s="415" t="s">
        <v>599</v>
      </c>
      <c r="Z336" s="415"/>
      <c r="AA336" s="807">
        <v>25</v>
      </c>
      <c r="AB336" s="808"/>
      <c r="AC336" s="807"/>
      <c r="AD336" s="808"/>
      <c r="AE336" s="807"/>
      <c r="AF336" s="808"/>
      <c r="AG336" s="807"/>
      <c r="AH336" s="808"/>
      <c r="AI336" s="807">
        <v>15</v>
      </c>
      <c r="AJ336" s="808"/>
      <c r="AK336" s="323">
        <f t="shared" si="1645"/>
        <v>40</v>
      </c>
      <c r="AL336" s="315">
        <v>0.28799999999999998</v>
      </c>
      <c r="AM336" s="316"/>
      <c r="AN336" s="809" t="s">
        <v>562</v>
      </c>
      <c r="AO336" s="810"/>
      <c r="AP336" s="813" t="s">
        <v>600</v>
      </c>
      <c r="AQ336" s="814"/>
      <c r="AR336" s="809" t="s">
        <v>562</v>
      </c>
      <c r="AS336" s="810"/>
      <c r="AT336" s="420" t="s">
        <v>1495</v>
      </c>
      <c r="AU336" s="408" t="s">
        <v>602</v>
      </c>
      <c r="AV336" s="452" t="s">
        <v>1496</v>
      </c>
      <c r="AW336" s="427" t="s">
        <v>1488</v>
      </c>
      <c r="AX336" s="453" t="s">
        <v>1489</v>
      </c>
      <c r="AY336" s="230"/>
      <c r="AZ336" s="879"/>
      <c r="BA336" s="837"/>
      <c r="BB336" s="834"/>
      <c r="BC336" s="837"/>
      <c r="BD336" s="840"/>
      <c r="BE336" s="843"/>
      <c r="BG336" s="490"/>
      <c r="BH336" s="312">
        <v>0.8</v>
      </c>
      <c r="BI336" s="235" t="str">
        <f t="shared" ref="BI336" si="1658">IF(ISERROR(IF(V335="R.INHERENTE
4","R. INHERENTE",(IF(BD335="R.RESIDUAL
4","R. RESIDUAL"," ")))),"",(IF(V335="R.INHERENTE
4","R. INHERENTE",(IF(BD335="R.RESIDUAL
4","R. RESIDUAL"," ")))))</f>
        <v xml:space="preserve"> </v>
      </c>
      <c r="BJ336" s="236" t="str">
        <f t="shared" ref="BJ336" si="1659">IF(ISERROR(IF(V335="R.INHERENTE
9","R. INHERENTE",(IF(BD335="R.RESIDUAL
9","R. RESIDUAL"," ")))),"",(IF(V335="R.INHERENTE
9","R. INHERENTE",(IF(BD335="R.RESIDUAL
9","R. RESIDUAL"," ")))))</f>
        <v xml:space="preserve"> </v>
      </c>
      <c r="BK336" s="237" t="str">
        <f t="shared" ref="BK336" si="1660">IF(ISERROR(IF(V335="R.INHERENTE
14","R. INHERENTE",(IF(BD335="R.RESIDUAL
14","R. RESIDUAL"," ")))),"",(IF(V335="R.INHERENTE
14","R. INHERENTE",(IF(BD335="R.RESIDUAL
14","R. RESIDUAL"," ")))))</f>
        <v>R. INHERENTE</v>
      </c>
      <c r="BL336" s="237" t="str">
        <f t="shared" ref="BL336" si="1661">IF(ISERROR(IF(V335="R.INHERENTE
19","R. INHERENTE",(IF(BD335="R.RESIDUAL
19","R. RESIDUAL"," ")))),"",(IF(V335="R.INHERENTE
19","R. INHERENTE",(IF(BD335="R.RESIDUAL
19","R. RESIDUAL"," ")))))</f>
        <v xml:space="preserve"> </v>
      </c>
      <c r="BM336" s="238" t="str">
        <f t="shared" ref="BM336" si="1662">IF(ISERROR(IF(V335="R.INHERENTE
24","R. INHERENTE",(IF(BD335="R.RESIDUAL
24","R. RESIDUAL"," ")))),"",(IF(V335="R.INHERENTE
24","R. INHERENTE",(IF(BD335="R.RESIDUAL
24","R. RESIDUAL"," ")))))</f>
        <v xml:space="preserve"> </v>
      </c>
      <c r="BN336" s="234"/>
      <c r="BO336" s="846"/>
      <c r="BP336" s="855"/>
      <c r="BQ336" s="887"/>
      <c r="BR336" s="887"/>
      <c r="BS336" s="859"/>
      <c r="BT336" s="862"/>
      <c r="BU336" s="309"/>
      <c r="BV336" s="959"/>
      <c r="BW336" s="855"/>
      <c r="BX336" s="965"/>
      <c r="BY336" s="229"/>
      <c r="BZ336" s="816"/>
      <c r="CA336" s="819"/>
      <c r="CB336" s="822"/>
      <c r="CC336" s="819"/>
      <c r="CD336" s="793"/>
      <c r="CE336" s="793"/>
      <c r="CF336" s="793"/>
      <c r="CG336" s="793"/>
      <c r="CH336" s="793"/>
      <c r="CI336" s="793"/>
      <c r="CJ336" s="793"/>
      <c r="CK336" s="793"/>
      <c r="CL336" s="793"/>
      <c r="CM336" s="793"/>
      <c r="CN336" s="793"/>
      <c r="CO336" s="793"/>
      <c r="CP336" s="793"/>
      <c r="CQ336" s="793"/>
      <c r="CR336" s="793"/>
      <c r="CS336" s="793"/>
      <c r="CT336" s="796"/>
      <c r="CU336" s="248"/>
      <c r="CV336" s="816"/>
      <c r="CW336" s="819"/>
      <c r="CX336" s="822"/>
      <c r="CY336" s="819"/>
      <c r="CZ336" s="826"/>
      <c r="DA336" s="827"/>
      <c r="DB336" s="826"/>
      <c r="DC336" s="827"/>
      <c r="DD336" s="790"/>
      <c r="DE336" s="790"/>
      <c r="DF336" s="790"/>
      <c r="DG336" s="793"/>
      <c r="DH336" s="790"/>
      <c r="DI336" s="790"/>
      <c r="DJ336" s="790"/>
      <c r="DK336" s="793"/>
      <c r="DL336" s="790"/>
      <c r="DM336" s="790"/>
      <c r="DN336" s="790"/>
      <c r="DO336" s="793"/>
      <c r="DP336" s="790"/>
      <c r="DQ336" s="790"/>
      <c r="DR336" s="790"/>
      <c r="DS336" s="790"/>
      <c r="DT336" s="796"/>
      <c r="DU336" s="245"/>
      <c r="DV336" s="799"/>
      <c r="DW336" s="802"/>
      <c r="DX336" s="799"/>
      <c r="DY336" s="805"/>
    </row>
    <row r="337" spans="2:129" ht="48.75" customHeight="1">
      <c r="B337" s="1282"/>
      <c r="C337" s="924"/>
      <c r="D337" s="927"/>
      <c r="E337" s="1800"/>
      <c r="F337" s="931"/>
      <c r="G337" s="1800"/>
      <c r="H337" s="1800"/>
      <c r="I337" s="997"/>
      <c r="J337" s="448"/>
      <c r="K337" s="909"/>
      <c r="L337" s="1801"/>
      <c r="M337" s="918"/>
      <c r="N337" s="1800"/>
      <c r="O337" s="1802"/>
      <c r="P337" s="228"/>
      <c r="Q337" s="1803"/>
      <c r="R337" s="1800"/>
      <c r="S337" s="1800"/>
      <c r="T337" s="1800"/>
      <c r="U337" s="1800"/>
      <c r="V337" s="1802"/>
      <c r="W337" s="228"/>
      <c r="X337" s="414"/>
      <c r="Y337" s="415"/>
      <c r="Z337" s="415"/>
      <c r="AA337" s="807"/>
      <c r="AB337" s="808"/>
      <c r="AC337" s="807"/>
      <c r="AD337" s="808"/>
      <c r="AE337" s="807"/>
      <c r="AF337" s="808"/>
      <c r="AG337" s="807"/>
      <c r="AH337" s="808"/>
      <c r="AI337" s="807"/>
      <c r="AJ337" s="808"/>
      <c r="AK337" s="323">
        <f t="shared" si="1645"/>
        <v>0</v>
      </c>
      <c r="AL337" s="315"/>
      <c r="AM337" s="316">
        <v>0.6</v>
      </c>
      <c r="AN337" s="809"/>
      <c r="AO337" s="810"/>
      <c r="AP337" s="813"/>
      <c r="AQ337" s="814"/>
      <c r="AR337" s="809"/>
      <c r="AS337" s="810"/>
      <c r="AT337" s="420"/>
      <c r="AU337" s="408"/>
      <c r="AV337" s="426"/>
      <c r="AW337" s="427"/>
      <c r="AX337" s="428"/>
      <c r="AY337" s="230"/>
      <c r="AZ337" s="879"/>
      <c r="BA337" s="837"/>
      <c r="BB337" s="834"/>
      <c r="BC337" s="837"/>
      <c r="BD337" s="840"/>
      <c r="BE337" s="843"/>
      <c r="BG337" s="490"/>
      <c r="BH337" s="312">
        <v>0.60000000000000009</v>
      </c>
      <c r="BI337" s="235" t="str">
        <f t="shared" ref="BI337" si="1663">IF(ISERROR(IF(V335="R.INHERENTE
3","R. INHERENTE",(IF(BD335="R.RESIDUAL
3","R. RESIDUAL"," ")))),"",(IF(V335="R.INHERENTE
3","R. INHERENTE",(IF(BD335="R.RESIDUAL
3","R. RESIDUAL"," ")))))</f>
        <v xml:space="preserve"> </v>
      </c>
      <c r="BJ337" s="236" t="str">
        <f t="shared" ref="BJ337" si="1664">IF(ISERROR(IF(V335="R.INHERENTE
8","R. INHERENTE",(IF(BD335="R.RESIDUAL
8","R. RESIDUAL"," ")))),"",(IF(V335="R.INHERENTE
8","R. INHERENTE",(IF(BD335="R.RESIDUAL
8","R. RESIDUAL"," ")))))</f>
        <v xml:space="preserve"> </v>
      </c>
      <c r="BK337" s="236" t="str">
        <f t="shared" ref="BK337" si="1665">IF(ISERROR(IF(V335="R.INHERENTE
13","R. INHERENTE",(IF(BD335="R.RESIDUAL
13","R. RESIDUAL"," ")))),"",(IF(V335="R.INHERENTE
13","R. INHERENTE",(IF(BD335="R.RESIDUAL
13","R. RESIDUAL"," ")))))</f>
        <v xml:space="preserve"> </v>
      </c>
      <c r="BL337" s="237" t="str">
        <f t="shared" ref="BL337" si="1666">IF(ISERROR(IF(V335="R.INHERENTE
18","R. INHERENTE",(IF(BD335="R.RESIDUAL
18","R. RESIDUAL"," ")))),"",(IF(V335="R.INHERENTE
18","R. INHERENTE",(IF(BD335="R.RESIDUAL
18","R. RESIDUAL"," ")))))</f>
        <v xml:space="preserve"> </v>
      </c>
      <c r="BM337" s="238" t="str">
        <f t="shared" ref="BM337" si="1667">IF(ISERROR(IF(V335="R.INHERENTE
23","R. INHERENTE",(IF(BD335="R.RESIDUAL
23","R. RESIDUAL"," ")))),"",(IF(V335="R.INHERENTE
23","R. INHERENTE",(IF(BD335="R.RESIDUAL
23","R. RESIDUAL"," ")))))</f>
        <v xml:space="preserve"> </v>
      </c>
      <c r="BN337" s="234"/>
      <c r="BO337" s="846"/>
      <c r="BP337" s="855"/>
      <c r="BQ337" s="887"/>
      <c r="BR337" s="887"/>
      <c r="BS337" s="859"/>
      <c r="BT337" s="862"/>
      <c r="BU337" s="309"/>
      <c r="BV337" s="959"/>
      <c r="BW337" s="855"/>
      <c r="BX337" s="965"/>
      <c r="BY337" s="229"/>
      <c r="BZ337" s="816"/>
      <c r="CA337" s="819"/>
      <c r="CB337" s="822"/>
      <c r="CC337" s="819"/>
      <c r="CD337" s="793"/>
      <c r="CE337" s="793"/>
      <c r="CF337" s="793"/>
      <c r="CG337" s="793"/>
      <c r="CH337" s="793"/>
      <c r="CI337" s="793"/>
      <c r="CJ337" s="793"/>
      <c r="CK337" s="793"/>
      <c r="CL337" s="793"/>
      <c r="CM337" s="793"/>
      <c r="CN337" s="793"/>
      <c r="CO337" s="793"/>
      <c r="CP337" s="793"/>
      <c r="CQ337" s="793"/>
      <c r="CR337" s="793"/>
      <c r="CS337" s="793"/>
      <c r="CT337" s="796"/>
      <c r="CU337" s="248"/>
      <c r="CV337" s="816"/>
      <c r="CW337" s="819"/>
      <c r="CX337" s="822"/>
      <c r="CY337" s="819"/>
      <c r="CZ337" s="826"/>
      <c r="DA337" s="827"/>
      <c r="DB337" s="826"/>
      <c r="DC337" s="827"/>
      <c r="DD337" s="790"/>
      <c r="DE337" s="790"/>
      <c r="DF337" s="790"/>
      <c r="DG337" s="793"/>
      <c r="DH337" s="790"/>
      <c r="DI337" s="790"/>
      <c r="DJ337" s="790"/>
      <c r="DK337" s="793"/>
      <c r="DL337" s="790"/>
      <c r="DM337" s="790"/>
      <c r="DN337" s="790"/>
      <c r="DO337" s="793"/>
      <c r="DP337" s="790"/>
      <c r="DQ337" s="790"/>
      <c r="DR337" s="790"/>
      <c r="DS337" s="790"/>
      <c r="DT337" s="796"/>
      <c r="DU337" s="245"/>
      <c r="DV337" s="799"/>
      <c r="DW337" s="802"/>
      <c r="DX337" s="799"/>
      <c r="DY337" s="805"/>
    </row>
    <row r="338" spans="2:129" ht="48.75" customHeight="1">
      <c r="B338" s="1282"/>
      <c r="C338" s="924"/>
      <c r="D338" s="927"/>
      <c r="E338" s="1800"/>
      <c r="F338" s="931"/>
      <c r="G338" s="1800"/>
      <c r="H338" s="1800"/>
      <c r="I338" s="997"/>
      <c r="J338" s="448"/>
      <c r="K338" s="909"/>
      <c r="L338" s="1801"/>
      <c r="M338" s="918"/>
      <c r="N338" s="1800"/>
      <c r="O338" s="1802"/>
      <c r="P338" s="228"/>
      <c r="Q338" s="1803"/>
      <c r="R338" s="1800"/>
      <c r="S338" s="1800"/>
      <c r="T338" s="1800"/>
      <c r="U338" s="1800"/>
      <c r="V338" s="1802"/>
      <c r="W338" s="228"/>
      <c r="X338" s="416"/>
      <c r="Y338" s="415"/>
      <c r="Z338" s="415"/>
      <c r="AA338" s="807"/>
      <c r="AB338" s="808"/>
      <c r="AC338" s="807"/>
      <c r="AD338" s="808"/>
      <c r="AE338" s="807"/>
      <c r="AF338" s="808"/>
      <c r="AG338" s="807"/>
      <c r="AH338" s="808"/>
      <c r="AI338" s="807"/>
      <c r="AJ338" s="808"/>
      <c r="AK338" s="323">
        <f t="shared" si="1645"/>
        <v>0</v>
      </c>
      <c r="AL338" s="315"/>
      <c r="AM338" s="316"/>
      <c r="AN338" s="809"/>
      <c r="AO338" s="810"/>
      <c r="AP338" s="813"/>
      <c r="AQ338" s="814"/>
      <c r="AR338" s="809"/>
      <c r="AS338" s="810"/>
      <c r="AT338" s="420"/>
      <c r="AU338" s="408"/>
      <c r="AV338" s="426"/>
      <c r="AW338" s="427"/>
      <c r="AX338" s="428"/>
      <c r="AY338" s="230"/>
      <c r="AZ338" s="879"/>
      <c r="BA338" s="837"/>
      <c r="BB338" s="834"/>
      <c r="BC338" s="837"/>
      <c r="BD338" s="840"/>
      <c r="BE338" s="843"/>
      <c r="BG338" s="490"/>
      <c r="BH338" s="312">
        <v>0.4</v>
      </c>
      <c r="BI338" s="239" t="str">
        <f t="shared" ref="BI338" si="1668">IF(ISERROR(IF(V335="R.INHERENTE
2","R. INHERENTE",(IF(BD335="R.RESIDUAL
2","R. RESIDUAL"," ")))),"",(IF(V335="R.INHERENTE
2","R. INHERENTE",(IF(BD335="R.RESIDUAL
2","R. RESIDUAL"," ")))))</f>
        <v xml:space="preserve"> </v>
      </c>
      <c r="BJ338" s="236" t="str">
        <f t="shared" ref="BJ338" si="1669">IF(ISERROR(IF(V335="R.INHERENTE
7","R. INHERENTE",(IF(BD335="R.RESIDUAL
7","R. RESIDUAL"," ")))),"",(IF(V335="R.INHERENTE
7","R. INHERENTE",(IF(BD335="R.RESIDUAL
7","R. RESIDUAL"," ")))))</f>
        <v xml:space="preserve"> </v>
      </c>
      <c r="BK338" s="236" t="str">
        <f t="shared" ref="BK338" si="1670">IF(ISERROR(IF(V335="R.INHERENTE
12","R. INHERENTE",(IF(BD335="R.RESIDUAL
12","R. RESIDUAL"," ")))),"",(IF(V335="R.INHERENTE
12","R. INHERENTE",(IF(BD335="R.RESIDUAL
12","R. RESIDUAL"," ")))))</f>
        <v>R. RESIDUAL</v>
      </c>
      <c r="BL338" s="237" t="str">
        <f t="shared" ref="BL338" si="1671">IF(ISERROR(IF(V335="R.INHERENTE
17","R. INHERENTE",(IF(BD335="R.RESIDUAL
17","R. RESIDUAL"," ")))),"",(IF(V335="R.INHERENTE
17","R. INHERENTE",(IF(BD335="R.RESIDUAL
17","R. RESIDUAL"," ")))))</f>
        <v xml:space="preserve"> </v>
      </c>
      <c r="BM338" s="238" t="str">
        <f t="shared" ref="BM338" si="1672">IF(ISERROR(IF(V335="R.INHERENTE
22","R. INHERENTE",(IF(BD335="R.RESIDUAL
22","R. RESIDUAL"," ")))),"",(IF(V335="R.INHERENTE
22","R. INHERENTE",(IF(BD335="R.RESIDUAL
22","R. RESIDUAL"," ")))))</f>
        <v xml:space="preserve"> </v>
      </c>
      <c r="BN338" s="234"/>
      <c r="BO338" s="846"/>
      <c r="BP338" s="855"/>
      <c r="BQ338" s="887"/>
      <c r="BR338" s="887"/>
      <c r="BS338" s="859"/>
      <c r="BT338" s="862"/>
      <c r="BU338" s="309"/>
      <c r="BV338" s="959"/>
      <c r="BW338" s="855"/>
      <c r="BX338" s="965"/>
      <c r="BY338" s="229"/>
      <c r="BZ338" s="816"/>
      <c r="CA338" s="819"/>
      <c r="CB338" s="822"/>
      <c r="CC338" s="819"/>
      <c r="CD338" s="793"/>
      <c r="CE338" s="793"/>
      <c r="CF338" s="793"/>
      <c r="CG338" s="793"/>
      <c r="CH338" s="793"/>
      <c r="CI338" s="793"/>
      <c r="CJ338" s="793"/>
      <c r="CK338" s="793"/>
      <c r="CL338" s="793"/>
      <c r="CM338" s="793"/>
      <c r="CN338" s="793"/>
      <c r="CO338" s="793"/>
      <c r="CP338" s="793"/>
      <c r="CQ338" s="793"/>
      <c r="CR338" s="793"/>
      <c r="CS338" s="793"/>
      <c r="CT338" s="796"/>
      <c r="CU338" s="248"/>
      <c r="CV338" s="816"/>
      <c r="CW338" s="819"/>
      <c r="CX338" s="822"/>
      <c r="CY338" s="819"/>
      <c r="CZ338" s="826"/>
      <c r="DA338" s="827"/>
      <c r="DB338" s="826"/>
      <c r="DC338" s="827"/>
      <c r="DD338" s="790"/>
      <c r="DE338" s="790"/>
      <c r="DF338" s="790"/>
      <c r="DG338" s="793"/>
      <c r="DH338" s="790"/>
      <c r="DI338" s="790"/>
      <c r="DJ338" s="790"/>
      <c r="DK338" s="793"/>
      <c r="DL338" s="790"/>
      <c r="DM338" s="790"/>
      <c r="DN338" s="790"/>
      <c r="DO338" s="793"/>
      <c r="DP338" s="790"/>
      <c r="DQ338" s="790"/>
      <c r="DR338" s="790"/>
      <c r="DS338" s="790"/>
      <c r="DT338" s="796"/>
      <c r="DU338" s="245"/>
      <c r="DV338" s="799"/>
      <c r="DW338" s="802"/>
      <c r="DX338" s="799"/>
      <c r="DY338" s="805"/>
    </row>
    <row r="339" spans="2:129" ht="48.75" customHeight="1">
      <c r="B339" s="1283"/>
      <c r="C339" s="925"/>
      <c r="D339" s="928"/>
      <c r="E339" s="1805"/>
      <c r="F339" s="932"/>
      <c r="G339" s="1805"/>
      <c r="H339" s="1805"/>
      <c r="I339" s="998"/>
      <c r="J339" s="449"/>
      <c r="K339" s="910"/>
      <c r="L339" s="1806"/>
      <c r="M339" s="919"/>
      <c r="N339" s="1805"/>
      <c r="O339" s="1807"/>
      <c r="P339" s="228"/>
      <c r="Q339" s="1808"/>
      <c r="R339" s="1805"/>
      <c r="S339" s="1805"/>
      <c r="T339" s="1805"/>
      <c r="U339" s="1805"/>
      <c r="V339" s="1807"/>
      <c r="W339" s="228"/>
      <c r="X339" s="417"/>
      <c r="Y339" s="418"/>
      <c r="Z339" s="418"/>
      <c r="AA339" s="848"/>
      <c r="AB339" s="849"/>
      <c r="AC339" s="848"/>
      <c r="AD339" s="849"/>
      <c r="AE339" s="848"/>
      <c r="AF339" s="849"/>
      <c r="AG339" s="848"/>
      <c r="AH339" s="849"/>
      <c r="AI339" s="848"/>
      <c r="AJ339" s="849"/>
      <c r="AK339" s="324">
        <f t="shared" si="1645"/>
        <v>0</v>
      </c>
      <c r="AL339" s="317"/>
      <c r="AM339" s="318"/>
      <c r="AN339" s="850"/>
      <c r="AO339" s="851"/>
      <c r="AP339" s="852"/>
      <c r="AQ339" s="853"/>
      <c r="AR339" s="850"/>
      <c r="AS339" s="851"/>
      <c r="AT339" s="421"/>
      <c r="AU339" s="422"/>
      <c r="AV339" s="429"/>
      <c r="AW339" s="430"/>
      <c r="AX339" s="431"/>
      <c r="AY339" s="230"/>
      <c r="AZ339" s="880"/>
      <c r="BA339" s="838"/>
      <c r="BB339" s="835"/>
      <c r="BC339" s="838"/>
      <c r="BD339" s="841"/>
      <c r="BE339" s="844"/>
      <c r="BG339" s="490"/>
      <c r="BH339" s="313">
        <v>0.2</v>
      </c>
      <c r="BI339" s="240" t="str">
        <f t="shared" ref="BI339" si="1673">IF(ISERROR(IF(V335="R.INHERENTE
1","R. INHERENTE",(IF(BD335="R.RESIDUAL
1","R. RESIDUAL"," ")))),"",(IF(V335="R.INHERENTE
1","R. INHERENTE",(IF(BD335="R.RESIDUAL
1","R. RESIDUAL"," ")))))</f>
        <v xml:space="preserve"> </v>
      </c>
      <c r="BJ339" s="241" t="str">
        <f t="shared" ref="BJ339" si="1674">IF(ISERROR(IF(V335="R.INHERENTE
6","R. INHERENTE",(IF(BD335="R.RESIDUAL
6","R. RESIDUAL"," ")))),"",(IF(V335="R.INHERENTE
6","R. INHERENTE",(IF(BD335="R.RESIDUAL
6","R. RESIDUAL"," ")))))</f>
        <v xml:space="preserve"> </v>
      </c>
      <c r="BK339" s="242" t="str">
        <f t="shared" ref="BK339" si="1675">IF(ISERROR(IF(V335="R.INHERENTE
11","R. INHERENTE",(IF(BD335="R.RESIDUAL
11","R. RESIDUAL"," ")))),"",(IF(V335="R.INHERENTE
11","R. INHERENTE",(IF(BD335="R.RESIDUAL
11","R. RESIDUAL"," ")))))</f>
        <v xml:space="preserve"> </v>
      </c>
      <c r="BL339" s="243" t="str">
        <f t="shared" ref="BL339" si="1676">IF(ISERROR(IF(V335="R.INHERENTE
16","R. INHERENTE",(IF(BD335="R.RESIDUAL
16","R. RESIDUAL"," ")))),"",(IF(V335="R.INHERENTE
16","R. INHERENTE",(IF(BD335="R.RESIDUAL
16","R. RESIDUAL"," ")))))</f>
        <v xml:space="preserve"> </v>
      </c>
      <c r="BM339" s="244" t="str">
        <f t="shared" ref="BM339" si="1677">IF(ISERROR(IF(V335="R.INHERENTE
21","R. INHERENTE",(IF(BD335="R.RESIDUAL
21","R. RESIDUAL"," ")))),"",(IF(V335="R.INHERENTE
21","R. INHERENTE",(IF(BD335="R.RESIDUAL
21","R. RESIDUAL"," ")))))</f>
        <v xml:space="preserve"> </v>
      </c>
      <c r="BN339" s="234"/>
      <c r="BO339" s="847"/>
      <c r="BP339" s="856"/>
      <c r="BQ339" s="888"/>
      <c r="BR339" s="888"/>
      <c r="BS339" s="860"/>
      <c r="BT339" s="863"/>
      <c r="BU339" s="309"/>
      <c r="BV339" s="960"/>
      <c r="BW339" s="856"/>
      <c r="BX339" s="966"/>
      <c r="BY339" s="229"/>
      <c r="BZ339" s="817"/>
      <c r="CA339" s="820"/>
      <c r="CB339" s="823"/>
      <c r="CC339" s="820"/>
      <c r="CD339" s="794"/>
      <c r="CE339" s="794"/>
      <c r="CF339" s="794"/>
      <c r="CG339" s="794"/>
      <c r="CH339" s="794"/>
      <c r="CI339" s="794"/>
      <c r="CJ339" s="794"/>
      <c r="CK339" s="794"/>
      <c r="CL339" s="794"/>
      <c r="CM339" s="794"/>
      <c r="CN339" s="794"/>
      <c r="CO339" s="794"/>
      <c r="CP339" s="794"/>
      <c r="CQ339" s="794"/>
      <c r="CR339" s="794"/>
      <c r="CS339" s="794"/>
      <c r="CT339" s="797"/>
      <c r="CU339" s="248"/>
      <c r="CV339" s="817"/>
      <c r="CW339" s="820"/>
      <c r="CX339" s="823"/>
      <c r="CY339" s="820"/>
      <c r="CZ339" s="828"/>
      <c r="DA339" s="829"/>
      <c r="DB339" s="828"/>
      <c r="DC339" s="829"/>
      <c r="DD339" s="791"/>
      <c r="DE339" s="791"/>
      <c r="DF339" s="791"/>
      <c r="DG339" s="794"/>
      <c r="DH339" s="791"/>
      <c r="DI339" s="791"/>
      <c r="DJ339" s="791"/>
      <c r="DK339" s="794"/>
      <c r="DL339" s="791"/>
      <c r="DM339" s="791"/>
      <c r="DN339" s="791"/>
      <c r="DO339" s="794"/>
      <c r="DP339" s="791"/>
      <c r="DQ339" s="791"/>
      <c r="DR339" s="791"/>
      <c r="DS339" s="791"/>
      <c r="DT339" s="797"/>
      <c r="DU339" s="245"/>
      <c r="DV339" s="800"/>
      <c r="DW339" s="803"/>
      <c r="DX339" s="800"/>
      <c r="DY339" s="806"/>
    </row>
    <row r="340" spans="2:129" ht="18" customHeight="1">
      <c r="BI340" s="321">
        <v>0.2</v>
      </c>
      <c r="BJ340" s="322">
        <v>0.4</v>
      </c>
      <c r="BK340" s="322">
        <v>0.60000000000000009</v>
      </c>
      <c r="BL340" s="322">
        <v>0.8</v>
      </c>
      <c r="BM340" s="322">
        <v>1</v>
      </c>
    </row>
    <row r="341" spans="2:129" ht="48.75" customHeight="1">
      <c r="B341" s="1281" t="s">
        <v>1411</v>
      </c>
      <c r="C341" s="923">
        <v>55</v>
      </c>
      <c r="D341" s="926" t="s">
        <v>1479</v>
      </c>
      <c r="E341" s="929" t="s">
        <v>1480</v>
      </c>
      <c r="F341" s="930" t="s">
        <v>824</v>
      </c>
      <c r="G341" s="907" t="s">
        <v>825</v>
      </c>
      <c r="H341" s="948" t="s">
        <v>589</v>
      </c>
      <c r="I341" s="996" t="s">
        <v>1497</v>
      </c>
      <c r="J341" s="447" t="s">
        <v>1498</v>
      </c>
      <c r="K341" s="908" t="s">
        <v>1499</v>
      </c>
      <c r="L341" s="950" t="str">
        <f>IF(H341="","",(CONCATENATE("Posibilidad de afectación ",H341," ",I341," ",J341," ",J342," ",J343," ",J344," ",J345)))</f>
        <v xml:space="preserve">Posibilidad de afectación económica y reputacional por ocasionar una lesión o daño al colaborador y/o usuario por fallas en la infraestructura, debido al incumplimiento al plan de mantenimiento, falta de adherencia al protocolo de intervenciones locativas e inoportunidad de respuesta en la mesa de ayuda.  </v>
      </c>
      <c r="M341" s="917" t="s">
        <v>593</v>
      </c>
      <c r="N341" s="951" t="s">
        <v>1029</v>
      </c>
      <c r="O341" s="864" t="s">
        <v>595</v>
      </c>
      <c r="P341" s="228"/>
      <c r="Q341" s="865" t="s">
        <v>596</v>
      </c>
      <c r="R341" s="866">
        <f>IF(ISERROR(VLOOKUP($Q341,Listas!$E$20:$F$24,2,FALSE)),"",(VLOOKUP($Q341,Listas!$E$20:$F$24,2,FALSE)))</f>
        <v>0.8</v>
      </c>
      <c r="S341" s="867" t="str">
        <f>IF(ISERROR(VLOOKUP($R341,Listas!$E$3:$F$7,2,FALSE)),"",(VLOOKUP($R341,Listas!$E$3:$F$7,2,FALSE)))</f>
        <v>ALTA</v>
      </c>
      <c r="T341" s="868" t="s">
        <v>597</v>
      </c>
      <c r="U341" s="867">
        <f>IF(ISERROR(VLOOKUP($T341,Listas!$E$28:$F$35,2,FALSE)),"",(VLOOKUP($T341,Listas!$E$28:$F$35,2,FALSE)))</f>
        <v>1</v>
      </c>
      <c r="V341" s="869" t="str">
        <f t="shared" ref="V341" si="1678">IF(R341="","",(CONCATENATE("R.INHERENTE
",(IF(AND($R341=0.2,$U341=0.2),1,(IF(AND($R341=0.2,$U341=0.4),6,(IF(AND($R341=0.2,$U341=0.6),11,(IF(AND($R341=0.2,$U341=0.8),16,(IF(AND($R341=0.2,$U341=1),21,(IF(AND($R341=0.4,$U341=0.2),2,(IF(AND($R341=0.4,$U341=0.4),7,(IF(AND($R341=0.4,$U341=0.6),12,(IF(AND($R341=0.4,$U341=0.8),17,(IF(AND($R341=0.4,$U341=1),22,(IF(AND($R341=0.6,$U341=0.2),3,(IF(AND($R341=0.6,$U341=0.4),8,(IF(AND($R341=0.6,$U341=0.6),13,(IF(AND($R341=0.6,$U341=0.8),18,(IF(AND($R341=0.6,$U341=1),23,(IF(AND($R341=0.8,$U341=0.2),4,(IF(AND($R341=0.8,$U341=0.4),9,(IF(AND($R341=0.8,$U341=0.6),14,(IF(AND($R341=0.8,$U341=0.8),19,(IF(AND($R341=0.8,$U341=1),24,(IF(AND($R341=1,$U341=0.2),5,(IF(AND($R341=1,$U341=0.4),10,(IF(AND($R341=1,$U341=0.6),15,(IF(AND($R341=1,$U341=0.8),20,(IF(AND($R341=1,$U341=1),25,"")))))))))))))))))))))))))))))))))))))))))))))))))))))</f>
        <v>R.INHERENTE
24</v>
      </c>
      <c r="W341" s="228">
        <f>+VLOOKUP($V341,Listas!$D$112:$E$136,2,FALSE)</f>
        <v>24</v>
      </c>
      <c r="X341" s="445" t="s">
        <v>1500</v>
      </c>
      <c r="Y341" s="413" t="s">
        <v>599</v>
      </c>
      <c r="Z341" s="413"/>
      <c r="AA341" s="870">
        <v>25</v>
      </c>
      <c r="AB341" s="871"/>
      <c r="AC341" s="870"/>
      <c r="AD341" s="871"/>
      <c r="AE341" s="870"/>
      <c r="AF341" s="871"/>
      <c r="AG341" s="870"/>
      <c r="AH341" s="871"/>
      <c r="AI341" s="870">
        <v>15</v>
      </c>
      <c r="AJ341" s="871"/>
      <c r="AK341" s="340">
        <f t="shared" ref="AK341:AK345" si="1679">AA341+AC341+AE341+AG341+AI341</f>
        <v>40</v>
      </c>
      <c r="AL341" s="319">
        <v>0.48</v>
      </c>
      <c r="AM341" s="320"/>
      <c r="AN341" s="872" t="s">
        <v>562</v>
      </c>
      <c r="AO341" s="873"/>
      <c r="AP341" s="993" t="s">
        <v>600</v>
      </c>
      <c r="AQ341" s="994"/>
      <c r="AR341" s="872" t="s">
        <v>562</v>
      </c>
      <c r="AS341" s="873"/>
      <c r="AT341" s="516" t="s">
        <v>1501</v>
      </c>
      <c r="AU341" s="407" t="s">
        <v>602</v>
      </c>
      <c r="AV341" s="454" t="s">
        <v>1502</v>
      </c>
      <c r="AW341" s="424" t="s">
        <v>1503</v>
      </c>
      <c r="AX341" s="451" t="s">
        <v>1489</v>
      </c>
      <c r="AY341" s="247">
        <f t="shared" ref="AY341" si="1680">+(IF(AND($AZ341&gt;0,$AZ341&lt;=0.2),0.2,(IF(AND($AZ341&gt;0.2,$AZ341&lt;=0.4),0.4,(IF(AND($AZ341&gt;0.4,$AZ341&lt;=0.6),0.6,(IF(AND($AZ341&gt;0.6,$AZ341&lt;=0.8),0.8,(IF($AZ341&gt;0.8,1,""))))))))))</f>
        <v>0.4</v>
      </c>
      <c r="AZ341" s="878">
        <f t="shared" ref="AZ341" si="1681">+MIN(AL341:AL345)</f>
        <v>0.2016</v>
      </c>
      <c r="BA341" s="836" t="str">
        <f t="shared" ref="BA341" si="1682">+(IF($AY341=0.2,"MUY BAJA",(IF($AY341=0.4,"BAJA",(IF($AY341=0.6,"MEDIA",(IF($AY341=0.8,"ALTA",(IF($AY341=1,"MUY ALTA",""))))))))))</f>
        <v>BAJA</v>
      </c>
      <c r="BB341" s="833">
        <f t="shared" ref="BB341" si="1683">+MIN(AM341:AM345)</f>
        <v>0.75</v>
      </c>
      <c r="BC341" s="836" t="str">
        <f t="shared" ref="BC341" si="1684">+(IF($BF341=0.2,"MUY BAJA",(IF($BF341=0.4,"BAJA",(IF($BF341=0.6,"MEDIA",(IF($BF341=0.8,"ALTA",(IF($BF341=1,"MUY ALTA",""))))))))))</f>
        <v>ALTA</v>
      </c>
      <c r="BD341" s="839" t="str">
        <f t="shared" ref="BD341" si="1685">IF($AY341="","",(CONCATENATE("R.RESIDUAL
",(IF(AND($AY341=0.2,$BF341=0.2),1,(IF(AND($AY341=0.2,$BF341=0.4),6,(IF(AND($AY341=0.2,$BF341=0.6),11,(IF(AND($AY341=0.2,$BF341=0.8),16,(IF(AND($AY341=0.2,$BF341=1),21,(IF(AND($AY341=0.4,$BF341=0.2),2,(IF(AND($AY341=0.4,$BF341=0.4),7,(IF(AND($AY341=0.4,$BF341=0.6),12,(IF(AND($AY341=0.4,$BF341=0.8),17,(IF(AND($AY341=0.4,$BF341=1),22,(IF(AND($AY341=0.6,$BF341=0.2),3,(IF(AND($AY341=0.6,$BF341=0.4),8,(IF(AND($AY341=0.6,$BF341=0.6),13,(IF(AND($AY341=0.6,$BF341=0.8),18,(IF(AND($AY341=0.6,$BF341=1),23,(IF(AND($AY341=0.8,$BF341=0.2),4,(IF(AND($AY341=0.8,$BF341=0.4),9,(IF(AND($AY341=0.8,$BF341=0.6),14,(IF(AND($AY341=0.8,$BF341=0.8),19,(IF(AND($AY341=0.8,$BF341=1),24,(IF(AND($AY341=1,$BF341=0.2),5,(IF(AND($AY341=1,$BF341=0.4),10,(IF(AND($AY341=1,$BF341=0.6),15,(IF(AND($AY341=1,$BF341=0.8),20,(IF(AND($AY341=1,$BF341=1),25,"")))))))))))))))))))))))))))))))))))))))))))))))))))))</f>
        <v>R.RESIDUAL
17</v>
      </c>
      <c r="BE341" s="842" t="s">
        <v>606</v>
      </c>
      <c r="BF341" s="247">
        <f t="shared" ref="BF341" si="1686">+(IF(AND($BB341&gt;0,$BB341&lt;=0.2),0.2,(IF(AND($BB341&gt;0.2,$BB341&lt;=0.4),0.4,(IF(AND($BB341&gt;0.4,$BB341&lt;=0.6),0.6,(IF(AND($BB341&gt;0.6,$BB341&lt;=0.8),0.8,(IF($BB341&gt;0.8,1,""))))))))))</f>
        <v>0.8</v>
      </c>
      <c r="BG341" s="230">
        <f>+VLOOKUP($BD341,Listas!$F$112:$G$136,2,FALSE)</f>
        <v>17</v>
      </c>
      <c r="BH341" s="312">
        <v>1</v>
      </c>
      <c r="BI341" s="231" t="str">
        <f t="shared" ref="BI341" si="1687">IF(ISERROR(IF(V341="R.INHERENTE
5","R. INHERENTE",(IF(BD341="R.RESIDUAL
5","R. RESIDUAL"," ")))),"",(IF(V341="R.INHERENTE
5","R. INHERENTE",(IF(BD341="R.RESIDUAL
5","R. RESIDUAL"," ")))))</f>
        <v xml:space="preserve"> </v>
      </c>
      <c r="BJ341" s="232" t="str">
        <f t="shared" ref="BJ341" si="1688">IF(ISERROR(IF(V341="R.INHERENTE
10","R. INHERENTE",(IF(BD341="R.RESIDUAL
10","R. RESIDUAL"," ")))),"",(IF(V341="R.INHERENTE
10","R. INHERENTE",(IF(BD341="R.RESIDUAL
10","R. RESIDUAL"," ")))))</f>
        <v xml:space="preserve"> </v>
      </c>
      <c r="BK341" s="232" t="str">
        <f t="shared" ref="BK341" si="1689">IF(ISERROR(IF(V341="R.INHERENTE
15","R. INHERENTE",(IF(BD341="R.RESIDUAL
15","R. RESIDUAL"," ")))),"",(IF(V341="R.INHERENTE
15","R. INHERENTE",(IF(BD341="R.RESIDUAL
15","R. RESIDUAL"," ")))))</f>
        <v xml:space="preserve"> </v>
      </c>
      <c r="BL341" s="232" t="str">
        <f t="shared" ref="BL341" si="1690">IF(ISERROR(IF(V341="R.INHERENTE
20","R. INHERENTE",(IF(BD341="R.RESIDUAL
20","R. RESIDUAL"," ")))),"",(IF(V341="R.INHERENTE
20","R. INHERENTE",(IF(BD341="R.RESIDUAL
20","R. RESIDUAL"," ")))))</f>
        <v xml:space="preserve"> </v>
      </c>
      <c r="BM341" s="233" t="str">
        <f t="shared" ref="BM341" si="1691">IF(ISERROR(IF(V341="R.INHERENTE
25","R. INHERENTE",(IF(BD341="R.RESIDUAL
25","R. RESIDUAL"," ")))),"",(IF(V341="R.INHERENTE
25","R. INHERENTE",(IF(BD341="R.RESIDUAL
25","R. RESIDUAL"," ")))))</f>
        <v xml:space="preserve"> </v>
      </c>
      <c r="BN341" s="234"/>
      <c r="BO341" s="845" t="s">
        <v>1504</v>
      </c>
      <c r="BP341" s="854" t="s">
        <v>1503</v>
      </c>
      <c r="BQ341" s="886">
        <v>46023</v>
      </c>
      <c r="BR341" s="886">
        <v>46357</v>
      </c>
      <c r="BS341" s="858" t="s">
        <v>609</v>
      </c>
      <c r="BT341" s="861" t="s">
        <v>1087</v>
      </c>
      <c r="BU341" s="309"/>
      <c r="BV341" s="958" t="s">
        <v>1505</v>
      </c>
      <c r="BW341" s="854"/>
      <c r="BX341" s="964" t="s">
        <v>1506</v>
      </c>
      <c r="BY341" s="229"/>
      <c r="BZ341" s="815" t="s">
        <v>614</v>
      </c>
      <c r="CA341" s="818" t="s">
        <v>615</v>
      </c>
      <c r="CB341" s="821" t="s">
        <v>616</v>
      </c>
      <c r="CC341" s="818" t="s">
        <v>617</v>
      </c>
      <c r="CD341" s="792"/>
      <c r="CE341" s="792"/>
      <c r="CF341" s="792"/>
      <c r="CG341" s="792"/>
      <c r="CH341" s="792"/>
      <c r="CI341" s="792"/>
      <c r="CJ341" s="792"/>
      <c r="CK341" s="792"/>
      <c r="CL341" s="792"/>
      <c r="CM341" s="792"/>
      <c r="CN341" s="792"/>
      <c r="CO341" s="792"/>
      <c r="CP341" s="792"/>
      <c r="CQ341" s="792"/>
      <c r="CR341" s="792"/>
      <c r="CS341" s="792"/>
      <c r="CT341" s="795" t="s">
        <v>618</v>
      </c>
      <c r="CU341" s="248"/>
      <c r="CV341" s="815" t="s">
        <v>614</v>
      </c>
      <c r="CW341" s="818" t="s">
        <v>615</v>
      </c>
      <c r="CX341" s="821" t="s">
        <v>616</v>
      </c>
      <c r="CY341" s="818" t="s">
        <v>617</v>
      </c>
      <c r="CZ341" s="824"/>
      <c r="DA341" s="825"/>
      <c r="DB341" s="824"/>
      <c r="DC341" s="825"/>
      <c r="DD341" s="789"/>
      <c r="DE341" s="789"/>
      <c r="DF341" s="789"/>
      <c r="DG341" s="792"/>
      <c r="DH341" s="789"/>
      <c r="DI341" s="789"/>
      <c r="DJ341" s="789"/>
      <c r="DK341" s="792"/>
      <c r="DL341" s="789"/>
      <c r="DM341" s="789"/>
      <c r="DN341" s="789"/>
      <c r="DO341" s="792"/>
      <c r="DP341" s="789"/>
      <c r="DQ341" s="789"/>
      <c r="DR341" s="789"/>
      <c r="DS341" s="789"/>
      <c r="DT341" s="795" t="s">
        <v>619</v>
      </c>
      <c r="DU341" s="245"/>
      <c r="DV341" s="798"/>
      <c r="DW341" s="801"/>
      <c r="DX341" s="798"/>
      <c r="DY341" s="804"/>
    </row>
    <row r="342" spans="2:129" ht="48.75" customHeight="1">
      <c r="B342" s="1282"/>
      <c r="C342" s="924"/>
      <c r="D342" s="927"/>
      <c r="E342" s="1800"/>
      <c r="F342" s="931"/>
      <c r="G342" s="1800"/>
      <c r="H342" s="1800"/>
      <c r="I342" s="997"/>
      <c r="J342" s="448" t="s">
        <v>1507</v>
      </c>
      <c r="K342" s="909"/>
      <c r="L342" s="1801"/>
      <c r="M342" s="918"/>
      <c r="N342" s="1800"/>
      <c r="O342" s="1802"/>
      <c r="P342" s="228"/>
      <c r="Q342" s="1803"/>
      <c r="R342" s="1800"/>
      <c r="S342" s="1800"/>
      <c r="T342" s="1800"/>
      <c r="U342" s="1800"/>
      <c r="V342" s="1802"/>
      <c r="W342" s="228"/>
      <c r="X342" s="446" t="s">
        <v>1508</v>
      </c>
      <c r="Y342" s="415" t="s">
        <v>599</v>
      </c>
      <c r="Z342" s="415"/>
      <c r="AA342" s="807">
        <v>25</v>
      </c>
      <c r="AB342" s="808"/>
      <c r="AC342" s="807"/>
      <c r="AD342" s="808"/>
      <c r="AE342" s="807"/>
      <c r="AF342" s="808"/>
      <c r="AG342" s="807"/>
      <c r="AH342" s="808"/>
      <c r="AI342" s="807">
        <v>15</v>
      </c>
      <c r="AJ342" s="808"/>
      <c r="AK342" s="323">
        <f t="shared" si="1679"/>
        <v>40</v>
      </c>
      <c r="AL342" s="315">
        <v>0.28799999999999998</v>
      </c>
      <c r="AM342" s="316"/>
      <c r="AN342" s="809" t="s">
        <v>563</v>
      </c>
      <c r="AO342" s="810"/>
      <c r="AP342" s="813" t="s">
        <v>600</v>
      </c>
      <c r="AQ342" s="814"/>
      <c r="AR342" s="809" t="s">
        <v>562</v>
      </c>
      <c r="AS342" s="810"/>
      <c r="AT342" s="420" t="s">
        <v>1509</v>
      </c>
      <c r="AU342" s="408" t="s">
        <v>602</v>
      </c>
      <c r="AV342" s="452" t="s">
        <v>1510</v>
      </c>
      <c r="AW342" s="427" t="s">
        <v>1503</v>
      </c>
      <c r="AX342" s="453" t="s">
        <v>1489</v>
      </c>
      <c r="AY342" s="230"/>
      <c r="AZ342" s="879"/>
      <c r="BA342" s="837"/>
      <c r="BB342" s="834"/>
      <c r="BC342" s="837"/>
      <c r="BD342" s="840"/>
      <c r="BE342" s="843"/>
      <c r="BG342" s="490"/>
      <c r="BH342" s="312">
        <v>0.8</v>
      </c>
      <c r="BI342" s="235" t="str">
        <f t="shared" ref="BI342" si="1692">IF(ISERROR(IF(V341="R.INHERENTE
4","R. INHERENTE",(IF(BD341="R.RESIDUAL
4","R. RESIDUAL"," ")))),"",(IF(V341="R.INHERENTE
4","R. INHERENTE",(IF(BD341="R.RESIDUAL
4","R. RESIDUAL"," ")))))</f>
        <v xml:space="preserve"> </v>
      </c>
      <c r="BJ342" s="236" t="str">
        <f t="shared" ref="BJ342" si="1693">IF(ISERROR(IF(V341="R.INHERENTE
9","R. INHERENTE",(IF(BD341="R.RESIDUAL
9","R. RESIDUAL"," ")))),"",(IF(V341="R.INHERENTE
9","R. INHERENTE",(IF(BD341="R.RESIDUAL
9","R. RESIDUAL"," ")))))</f>
        <v xml:space="preserve"> </v>
      </c>
      <c r="BK342" s="237" t="str">
        <f t="shared" ref="BK342" si="1694">IF(ISERROR(IF(V341="R.INHERENTE
14","R. INHERENTE",(IF(BD341="R.RESIDUAL
14","R. RESIDUAL"," ")))),"",(IF(V341="R.INHERENTE
14","R. INHERENTE",(IF(BD341="R.RESIDUAL
14","R. RESIDUAL"," ")))))</f>
        <v xml:space="preserve"> </v>
      </c>
      <c r="BL342" s="237" t="str">
        <f t="shared" ref="BL342" si="1695">IF(ISERROR(IF(V341="R.INHERENTE
19","R. INHERENTE",(IF(BD341="R.RESIDUAL
19","R. RESIDUAL"," ")))),"",(IF(V341="R.INHERENTE
19","R. INHERENTE",(IF(BD341="R.RESIDUAL
19","R. RESIDUAL"," ")))))</f>
        <v xml:space="preserve"> </v>
      </c>
      <c r="BM342" s="238" t="str">
        <f t="shared" ref="BM342" si="1696">IF(ISERROR(IF(V341="R.INHERENTE
24","R. INHERENTE",(IF(BD341="R.RESIDUAL
24","R. RESIDUAL"," ")))),"",(IF(V341="R.INHERENTE
24","R. INHERENTE",(IF(BD341="R.RESIDUAL
24","R. RESIDUAL"," ")))))</f>
        <v>R. INHERENTE</v>
      </c>
      <c r="BN342" s="234"/>
      <c r="BO342" s="846"/>
      <c r="BP342" s="855"/>
      <c r="BQ342" s="887"/>
      <c r="BR342" s="887"/>
      <c r="BS342" s="859"/>
      <c r="BT342" s="862"/>
      <c r="BU342" s="309"/>
      <c r="BV342" s="959"/>
      <c r="BW342" s="855"/>
      <c r="BX342" s="965"/>
      <c r="BY342" s="229"/>
      <c r="BZ342" s="816"/>
      <c r="CA342" s="819"/>
      <c r="CB342" s="822"/>
      <c r="CC342" s="819"/>
      <c r="CD342" s="793"/>
      <c r="CE342" s="793"/>
      <c r="CF342" s="793"/>
      <c r="CG342" s="793"/>
      <c r="CH342" s="793"/>
      <c r="CI342" s="793"/>
      <c r="CJ342" s="793"/>
      <c r="CK342" s="793"/>
      <c r="CL342" s="793"/>
      <c r="CM342" s="793"/>
      <c r="CN342" s="793"/>
      <c r="CO342" s="793"/>
      <c r="CP342" s="793"/>
      <c r="CQ342" s="793"/>
      <c r="CR342" s="793"/>
      <c r="CS342" s="793"/>
      <c r="CT342" s="796"/>
      <c r="CU342" s="248"/>
      <c r="CV342" s="816"/>
      <c r="CW342" s="819"/>
      <c r="CX342" s="822"/>
      <c r="CY342" s="819"/>
      <c r="CZ342" s="826"/>
      <c r="DA342" s="827"/>
      <c r="DB342" s="826"/>
      <c r="DC342" s="827"/>
      <c r="DD342" s="790"/>
      <c r="DE342" s="790"/>
      <c r="DF342" s="790"/>
      <c r="DG342" s="793"/>
      <c r="DH342" s="790"/>
      <c r="DI342" s="790"/>
      <c r="DJ342" s="790"/>
      <c r="DK342" s="793"/>
      <c r="DL342" s="790"/>
      <c r="DM342" s="790"/>
      <c r="DN342" s="790"/>
      <c r="DO342" s="793"/>
      <c r="DP342" s="790"/>
      <c r="DQ342" s="790"/>
      <c r="DR342" s="790"/>
      <c r="DS342" s="790"/>
      <c r="DT342" s="796"/>
      <c r="DU342" s="245"/>
      <c r="DV342" s="799"/>
      <c r="DW342" s="802"/>
      <c r="DX342" s="799"/>
      <c r="DY342" s="805"/>
    </row>
    <row r="343" spans="2:129" ht="48.75" customHeight="1">
      <c r="B343" s="1282"/>
      <c r="C343" s="924"/>
      <c r="D343" s="927"/>
      <c r="E343" s="1800"/>
      <c r="F343" s="931"/>
      <c r="G343" s="1800"/>
      <c r="H343" s="1800"/>
      <c r="I343" s="997"/>
      <c r="J343" s="448" t="s">
        <v>1511</v>
      </c>
      <c r="K343" s="909"/>
      <c r="L343" s="1801"/>
      <c r="M343" s="918"/>
      <c r="N343" s="1800"/>
      <c r="O343" s="1802"/>
      <c r="P343" s="228"/>
      <c r="Q343" s="1803"/>
      <c r="R343" s="1800"/>
      <c r="S343" s="1800"/>
      <c r="T343" s="1800"/>
      <c r="U343" s="1800"/>
      <c r="V343" s="1802"/>
      <c r="W343" s="228"/>
      <c r="X343" s="446" t="s">
        <v>1512</v>
      </c>
      <c r="Y343" s="415" t="s">
        <v>599</v>
      </c>
      <c r="Z343" s="415"/>
      <c r="AA343" s="807"/>
      <c r="AB343" s="808"/>
      <c r="AC343" s="807">
        <v>15</v>
      </c>
      <c r="AD343" s="808"/>
      <c r="AE343" s="807"/>
      <c r="AF343" s="808"/>
      <c r="AG343" s="807"/>
      <c r="AH343" s="808"/>
      <c r="AI343" s="807">
        <v>15</v>
      </c>
      <c r="AJ343" s="808"/>
      <c r="AK343" s="323">
        <f t="shared" si="1679"/>
        <v>30</v>
      </c>
      <c r="AL343" s="315">
        <v>0.2016</v>
      </c>
      <c r="AM343" s="316"/>
      <c r="AN343" s="809" t="s">
        <v>562</v>
      </c>
      <c r="AO343" s="810"/>
      <c r="AP343" s="813" t="s">
        <v>600</v>
      </c>
      <c r="AQ343" s="814"/>
      <c r="AR343" s="809" t="s">
        <v>562</v>
      </c>
      <c r="AS343" s="810"/>
      <c r="AT343" s="420" t="s">
        <v>1513</v>
      </c>
      <c r="AU343" s="408" t="s">
        <v>602</v>
      </c>
      <c r="AV343" s="452" t="s">
        <v>1514</v>
      </c>
      <c r="AW343" s="427" t="s">
        <v>1503</v>
      </c>
      <c r="AX343" s="453" t="s">
        <v>1489</v>
      </c>
      <c r="AY343" s="230"/>
      <c r="AZ343" s="879"/>
      <c r="BA343" s="837"/>
      <c r="BB343" s="834"/>
      <c r="BC343" s="837"/>
      <c r="BD343" s="840"/>
      <c r="BE343" s="843"/>
      <c r="BG343" s="490"/>
      <c r="BH343" s="312">
        <v>0.60000000000000009</v>
      </c>
      <c r="BI343" s="235" t="str">
        <f t="shared" ref="BI343" si="1697">IF(ISERROR(IF(V341="R.INHERENTE
3","R. INHERENTE",(IF(BD341="R.RESIDUAL
3","R. RESIDUAL"," ")))),"",(IF(V341="R.INHERENTE
3","R. INHERENTE",(IF(BD341="R.RESIDUAL
3","R. RESIDUAL"," ")))))</f>
        <v xml:space="preserve"> </v>
      </c>
      <c r="BJ343" s="236" t="str">
        <f t="shared" ref="BJ343" si="1698">IF(ISERROR(IF(V341="R.INHERENTE
8","R. INHERENTE",(IF(BD341="R.RESIDUAL
8","R. RESIDUAL"," ")))),"",(IF(V341="R.INHERENTE
8","R. INHERENTE",(IF(BD341="R.RESIDUAL
8","R. RESIDUAL"," ")))))</f>
        <v xml:space="preserve"> </v>
      </c>
      <c r="BK343" s="236" t="str">
        <f t="shared" ref="BK343" si="1699">IF(ISERROR(IF(V341="R.INHERENTE
13","R. INHERENTE",(IF(BD341="R.RESIDUAL
13","R. RESIDUAL"," ")))),"",(IF(V341="R.INHERENTE
13","R. INHERENTE",(IF(BD341="R.RESIDUAL
13","R. RESIDUAL"," ")))))</f>
        <v xml:space="preserve"> </v>
      </c>
      <c r="BL343" s="237" t="str">
        <f t="shared" ref="BL343" si="1700">IF(ISERROR(IF(V341="R.INHERENTE
18","R. INHERENTE",(IF(BD341="R.RESIDUAL
18","R. RESIDUAL"," ")))),"",(IF(V341="R.INHERENTE
18","R. INHERENTE",(IF(BD341="R.RESIDUAL
18","R. RESIDUAL"," ")))))</f>
        <v xml:space="preserve"> </v>
      </c>
      <c r="BM343" s="238" t="str">
        <f t="shared" ref="BM343" si="1701">IF(ISERROR(IF(V341="R.INHERENTE
23","R. INHERENTE",(IF(BD341="R.RESIDUAL
23","R. RESIDUAL"," ")))),"",(IF(V341="R.INHERENTE
23","R. INHERENTE",(IF(BD341="R.RESIDUAL
23","R. RESIDUAL"," ")))))</f>
        <v xml:space="preserve"> </v>
      </c>
      <c r="BN343" s="234"/>
      <c r="BO343" s="846"/>
      <c r="BP343" s="855"/>
      <c r="BQ343" s="887"/>
      <c r="BR343" s="887"/>
      <c r="BS343" s="859"/>
      <c r="BT343" s="862"/>
      <c r="BU343" s="309"/>
      <c r="BV343" s="959"/>
      <c r="BW343" s="855" t="s">
        <v>1503</v>
      </c>
      <c r="BX343" s="965"/>
      <c r="BY343" s="229"/>
      <c r="BZ343" s="816"/>
      <c r="CA343" s="819"/>
      <c r="CB343" s="822"/>
      <c r="CC343" s="819"/>
      <c r="CD343" s="793"/>
      <c r="CE343" s="793"/>
      <c r="CF343" s="793"/>
      <c r="CG343" s="793"/>
      <c r="CH343" s="793"/>
      <c r="CI343" s="793"/>
      <c r="CJ343" s="793"/>
      <c r="CK343" s="793"/>
      <c r="CL343" s="793"/>
      <c r="CM343" s="793"/>
      <c r="CN343" s="793"/>
      <c r="CO343" s="793"/>
      <c r="CP343" s="793"/>
      <c r="CQ343" s="793"/>
      <c r="CR343" s="793"/>
      <c r="CS343" s="793"/>
      <c r="CT343" s="796"/>
      <c r="CU343" s="248"/>
      <c r="CV343" s="816"/>
      <c r="CW343" s="819"/>
      <c r="CX343" s="822"/>
      <c r="CY343" s="819"/>
      <c r="CZ343" s="826"/>
      <c r="DA343" s="827"/>
      <c r="DB343" s="826"/>
      <c r="DC343" s="827"/>
      <c r="DD343" s="790"/>
      <c r="DE343" s="790"/>
      <c r="DF343" s="790"/>
      <c r="DG343" s="793"/>
      <c r="DH343" s="790"/>
      <c r="DI343" s="790"/>
      <c r="DJ343" s="790"/>
      <c r="DK343" s="793"/>
      <c r="DL343" s="790"/>
      <c r="DM343" s="790"/>
      <c r="DN343" s="790"/>
      <c r="DO343" s="793"/>
      <c r="DP343" s="790"/>
      <c r="DQ343" s="790"/>
      <c r="DR343" s="790"/>
      <c r="DS343" s="790"/>
      <c r="DT343" s="796"/>
      <c r="DU343" s="245"/>
      <c r="DV343" s="799"/>
      <c r="DW343" s="802"/>
      <c r="DX343" s="799"/>
      <c r="DY343" s="805"/>
    </row>
    <row r="344" spans="2:129" ht="48.75" customHeight="1">
      <c r="B344" s="1282"/>
      <c r="C344" s="924"/>
      <c r="D344" s="927"/>
      <c r="E344" s="1800"/>
      <c r="F344" s="931"/>
      <c r="G344" s="1800"/>
      <c r="H344" s="1800"/>
      <c r="I344" s="997"/>
      <c r="J344" s="448"/>
      <c r="K344" s="909"/>
      <c r="L344" s="1801"/>
      <c r="M344" s="918"/>
      <c r="N344" s="1800"/>
      <c r="O344" s="1802"/>
      <c r="P344" s="228"/>
      <c r="Q344" s="1803"/>
      <c r="R344" s="1800"/>
      <c r="S344" s="1800"/>
      <c r="T344" s="1800"/>
      <c r="U344" s="1800"/>
      <c r="V344" s="1802"/>
      <c r="W344" s="228"/>
      <c r="X344" s="446" t="s">
        <v>1515</v>
      </c>
      <c r="Y344" s="415"/>
      <c r="Z344" s="415" t="s">
        <v>648</v>
      </c>
      <c r="AA344" s="807"/>
      <c r="AB344" s="808"/>
      <c r="AC344" s="807"/>
      <c r="AD344" s="808"/>
      <c r="AE344" s="807">
        <v>10</v>
      </c>
      <c r="AF344" s="808"/>
      <c r="AG344" s="807"/>
      <c r="AH344" s="808"/>
      <c r="AI344" s="807">
        <v>15</v>
      </c>
      <c r="AJ344" s="808"/>
      <c r="AK344" s="323">
        <f t="shared" si="1679"/>
        <v>25</v>
      </c>
      <c r="AL344" s="315"/>
      <c r="AM344" s="316">
        <v>0.75</v>
      </c>
      <c r="AN344" s="809" t="s">
        <v>562</v>
      </c>
      <c r="AO344" s="810"/>
      <c r="AP344" s="813" t="s">
        <v>600</v>
      </c>
      <c r="AQ344" s="814"/>
      <c r="AR344" s="809" t="s">
        <v>562</v>
      </c>
      <c r="AS344" s="810"/>
      <c r="AT344" s="420" t="s">
        <v>1516</v>
      </c>
      <c r="AU344" s="408" t="s">
        <v>602</v>
      </c>
      <c r="AV344" s="452" t="s">
        <v>1517</v>
      </c>
      <c r="AW344" s="427" t="s">
        <v>1503</v>
      </c>
      <c r="AX344" s="453" t="s">
        <v>1489</v>
      </c>
      <c r="AY344" s="230"/>
      <c r="AZ344" s="879"/>
      <c r="BA344" s="837"/>
      <c r="BB344" s="834"/>
      <c r="BC344" s="837"/>
      <c r="BD344" s="840"/>
      <c r="BE344" s="843"/>
      <c r="BG344" s="490"/>
      <c r="BH344" s="312">
        <v>0.4</v>
      </c>
      <c r="BI344" s="239" t="str">
        <f t="shared" ref="BI344" si="1702">IF(ISERROR(IF(V341="R.INHERENTE
2","R. INHERENTE",(IF(BD341="R.RESIDUAL
2","R. RESIDUAL"," ")))),"",(IF(V341="R.INHERENTE
2","R. INHERENTE",(IF(BD341="R.RESIDUAL
2","R. RESIDUAL"," ")))))</f>
        <v xml:space="preserve"> </v>
      </c>
      <c r="BJ344" s="236" t="str">
        <f t="shared" ref="BJ344" si="1703">IF(ISERROR(IF(V341="R.INHERENTE
7","R. INHERENTE",(IF(BD341="R.RESIDUAL
7","R. RESIDUAL"," ")))),"",(IF(V341="R.INHERENTE
7","R. INHERENTE",(IF(BD341="R.RESIDUAL
7","R. RESIDUAL"," ")))))</f>
        <v xml:space="preserve"> </v>
      </c>
      <c r="BK344" s="236" t="str">
        <f t="shared" ref="BK344" si="1704">IF(ISERROR(IF(V341="R.INHERENTE
12","R. INHERENTE",(IF(BD341="R.RESIDUAL
12","R. RESIDUAL"," ")))),"",(IF(V341="R.INHERENTE
12","R. INHERENTE",(IF(BD341="R.RESIDUAL
12","R. RESIDUAL"," ")))))</f>
        <v xml:space="preserve"> </v>
      </c>
      <c r="BL344" s="237" t="str">
        <f t="shared" ref="BL344" si="1705">IF(ISERROR(IF(V341="R.INHERENTE
17","R. INHERENTE",(IF(BD341="R.RESIDUAL
17","R. RESIDUAL"," ")))),"",(IF(V341="R.INHERENTE
17","R. INHERENTE",(IF(BD341="R.RESIDUAL
17","R. RESIDUAL"," ")))))</f>
        <v>R. RESIDUAL</v>
      </c>
      <c r="BM344" s="238" t="str">
        <f t="shared" ref="BM344" si="1706">IF(ISERROR(IF(V341="R.INHERENTE
22","R. INHERENTE",(IF(BD341="R.RESIDUAL
22","R. RESIDUAL"," ")))),"",(IF(V341="R.INHERENTE
22","R. INHERENTE",(IF(BD341="R.RESIDUAL
22","R. RESIDUAL"," ")))))</f>
        <v xml:space="preserve"> </v>
      </c>
      <c r="BN344" s="234"/>
      <c r="BO344" s="846"/>
      <c r="BP344" s="855"/>
      <c r="BQ344" s="887"/>
      <c r="BR344" s="887"/>
      <c r="BS344" s="859"/>
      <c r="BT344" s="862"/>
      <c r="BU344" s="309"/>
      <c r="BV344" s="959"/>
      <c r="BW344" s="855"/>
      <c r="BX344" s="965"/>
      <c r="BY344" s="229"/>
      <c r="BZ344" s="816"/>
      <c r="CA344" s="819"/>
      <c r="CB344" s="822"/>
      <c r="CC344" s="819"/>
      <c r="CD344" s="793"/>
      <c r="CE344" s="793"/>
      <c r="CF344" s="793"/>
      <c r="CG344" s="793"/>
      <c r="CH344" s="793"/>
      <c r="CI344" s="793"/>
      <c r="CJ344" s="793"/>
      <c r="CK344" s="793"/>
      <c r="CL344" s="793"/>
      <c r="CM344" s="793"/>
      <c r="CN344" s="793"/>
      <c r="CO344" s="793"/>
      <c r="CP344" s="793"/>
      <c r="CQ344" s="793"/>
      <c r="CR344" s="793"/>
      <c r="CS344" s="793"/>
      <c r="CT344" s="796"/>
      <c r="CU344" s="248"/>
      <c r="CV344" s="816"/>
      <c r="CW344" s="819"/>
      <c r="CX344" s="822"/>
      <c r="CY344" s="819"/>
      <c r="CZ344" s="826"/>
      <c r="DA344" s="827"/>
      <c r="DB344" s="826"/>
      <c r="DC344" s="827"/>
      <c r="DD344" s="790"/>
      <c r="DE344" s="790"/>
      <c r="DF344" s="790"/>
      <c r="DG344" s="793"/>
      <c r="DH344" s="790"/>
      <c r="DI344" s="790"/>
      <c r="DJ344" s="790"/>
      <c r="DK344" s="793"/>
      <c r="DL344" s="790"/>
      <c r="DM344" s="790"/>
      <c r="DN344" s="790"/>
      <c r="DO344" s="793"/>
      <c r="DP344" s="790"/>
      <c r="DQ344" s="790"/>
      <c r="DR344" s="790"/>
      <c r="DS344" s="790"/>
      <c r="DT344" s="796"/>
      <c r="DU344" s="245"/>
      <c r="DV344" s="799"/>
      <c r="DW344" s="802"/>
      <c r="DX344" s="799"/>
      <c r="DY344" s="805"/>
    </row>
    <row r="345" spans="2:129" ht="48.75" customHeight="1">
      <c r="B345" s="1283"/>
      <c r="C345" s="925"/>
      <c r="D345" s="928"/>
      <c r="E345" s="1805"/>
      <c r="F345" s="932"/>
      <c r="G345" s="1805"/>
      <c r="H345" s="1805"/>
      <c r="I345" s="998"/>
      <c r="J345" s="449"/>
      <c r="K345" s="910"/>
      <c r="L345" s="1806"/>
      <c r="M345" s="919"/>
      <c r="N345" s="1805"/>
      <c r="O345" s="1807"/>
      <c r="P345" s="228"/>
      <c r="Q345" s="1808"/>
      <c r="R345" s="1805"/>
      <c r="S345" s="1805"/>
      <c r="T345" s="1805"/>
      <c r="U345" s="1805"/>
      <c r="V345" s="1807"/>
      <c r="W345" s="228"/>
      <c r="X345" s="417"/>
      <c r="Y345" s="418"/>
      <c r="Z345" s="418"/>
      <c r="AA345" s="848"/>
      <c r="AB345" s="849"/>
      <c r="AC345" s="848"/>
      <c r="AD345" s="849"/>
      <c r="AE345" s="848"/>
      <c r="AF345" s="849"/>
      <c r="AG345" s="848"/>
      <c r="AH345" s="849"/>
      <c r="AI345" s="848"/>
      <c r="AJ345" s="849"/>
      <c r="AK345" s="324">
        <f t="shared" si="1679"/>
        <v>0</v>
      </c>
      <c r="AL345" s="317"/>
      <c r="AM345" s="318"/>
      <c r="AN345" s="850"/>
      <c r="AO345" s="851"/>
      <c r="AP345" s="852"/>
      <c r="AQ345" s="853"/>
      <c r="AR345" s="850"/>
      <c r="AS345" s="851"/>
      <c r="AT345" s="421"/>
      <c r="AU345" s="422"/>
      <c r="AV345" s="429"/>
      <c r="AW345" s="430"/>
      <c r="AX345" s="431"/>
      <c r="AY345" s="230"/>
      <c r="AZ345" s="880"/>
      <c r="BA345" s="838"/>
      <c r="BB345" s="835"/>
      <c r="BC345" s="838"/>
      <c r="BD345" s="841"/>
      <c r="BE345" s="844"/>
      <c r="BG345" s="490"/>
      <c r="BH345" s="313">
        <v>0.2</v>
      </c>
      <c r="BI345" s="240" t="str">
        <f t="shared" ref="BI345" si="1707">IF(ISERROR(IF(V341="R.INHERENTE
1","R. INHERENTE",(IF(BD341="R.RESIDUAL
1","R. RESIDUAL"," ")))),"",(IF(V341="R.INHERENTE
1","R. INHERENTE",(IF(BD341="R.RESIDUAL
1","R. RESIDUAL"," ")))))</f>
        <v xml:space="preserve"> </v>
      </c>
      <c r="BJ345" s="241" t="str">
        <f t="shared" ref="BJ345" si="1708">IF(ISERROR(IF(V341="R.INHERENTE
6","R. INHERENTE",(IF(BD341="R.RESIDUAL
6","R. RESIDUAL"," ")))),"",(IF(V341="R.INHERENTE
6","R. INHERENTE",(IF(BD341="R.RESIDUAL
6","R. RESIDUAL"," ")))))</f>
        <v xml:space="preserve"> </v>
      </c>
      <c r="BK345" s="242" t="str">
        <f t="shared" ref="BK345" si="1709">IF(ISERROR(IF(V341="R.INHERENTE
11","R. INHERENTE",(IF(BD341="R.RESIDUAL
11","R. RESIDUAL"," ")))),"",(IF(V341="R.INHERENTE
11","R. INHERENTE",(IF(BD341="R.RESIDUAL
11","R. RESIDUAL"," ")))))</f>
        <v xml:space="preserve"> </v>
      </c>
      <c r="BL345" s="243" t="str">
        <f t="shared" ref="BL345" si="1710">IF(ISERROR(IF(V341="R.INHERENTE
16","R. INHERENTE",(IF(BD341="R.RESIDUAL
16","R. RESIDUAL"," ")))),"",(IF(V341="R.INHERENTE
16","R. INHERENTE",(IF(BD341="R.RESIDUAL
16","R. RESIDUAL"," ")))))</f>
        <v xml:space="preserve"> </v>
      </c>
      <c r="BM345" s="244" t="str">
        <f t="shared" ref="BM345" si="1711">IF(ISERROR(IF(V341="R.INHERENTE
21","R. INHERENTE",(IF(BD341="R.RESIDUAL
21","R. RESIDUAL"," ")))),"",(IF(V341="R.INHERENTE
21","R. INHERENTE",(IF(BD341="R.RESIDUAL
21","R. RESIDUAL"," ")))))</f>
        <v xml:space="preserve"> </v>
      </c>
      <c r="BN345" s="234"/>
      <c r="BO345" s="847"/>
      <c r="BP345" s="856"/>
      <c r="BQ345" s="888"/>
      <c r="BR345" s="888"/>
      <c r="BS345" s="860"/>
      <c r="BT345" s="863"/>
      <c r="BU345" s="309"/>
      <c r="BV345" s="960"/>
      <c r="BW345" s="856"/>
      <c r="BX345" s="966"/>
      <c r="BY345" s="229"/>
      <c r="BZ345" s="817"/>
      <c r="CA345" s="820"/>
      <c r="CB345" s="823"/>
      <c r="CC345" s="820"/>
      <c r="CD345" s="794"/>
      <c r="CE345" s="794"/>
      <c r="CF345" s="794"/>
      <c r="CG345" s="794"/>
      <c r="CH345" s="794"/>
      <c r="CI345" s="794"/>
      <c r="CJ345" s="794"/>
      <c r="CK345" s="794"/>
      <c r="CL345" s="794"/>
      <c r="CM345" s="794"/>
      <c r="CN345" s="794"/>
      <c r="CO345" s="794"/>
      <c r="CP345" s="794"/>
      <c r="CQ345" s="794"/>
      <c r="CR345" s="794"/>
      <c r="CS345" s="794"/>
      <c r="CT345" s="797"/>
      <c r="CU345" s="248"/>
      <c r="CV345" s="817"/>
      <c r="CW345" s="820"/>
      <c r="CX345" s="823"/>
      <c r="CY345" s="820"/>
      <c r="CZ345" s="828"/>
      <c r="DA345" s="829"/>
      <c r="DB345" s="828"/>
      <c r="DC345" s="829"/>
      <c r="DD345" s="791"/>
      <c r="DE345" s="791"/>
      <c r="DF345" s="791"/>
      <c r="DG345" s="794"/>
      <c r="DH345" s="791"/>
      <c r="DI345" s="791"/>
      <c r="DJ345" s="791"/>
      <c r="DK345" s="794"/>
      <c r="DL345" s="791"/>
      <c r="DM345" s="791"/>
      <c r="DN345" s="791"/>
      <c r="DO345" s="794"/>
      <c r="DP345" s="791"/>
      <c r="DQ345" s="791"/>
      <c r="DR345" s="791"/>
      <c r="DS345" s="791"/>
      <c r="DT345" s="797"/>
      <c r="DU345" s="245"/>
      <c r="DV345" s="800"/>
      <c r="DW345" s="803"/>
      <c r="DX345" s="800"/>
      <c r="DY345" s="806"/>
    </row>
    <row r="346" spans="2:129" ht="18" customHeight="1">
      <c r="BI346" s="321">
        <v>0.2</v>
      </c>
      <c r="BJ346" s="322">
        <v>0.4</v>
      </c>
      <c r="BK346" s="322">
        <v>0.60000000000000009</v>
      </c>
      <c r="BL346" s="322">
        <v>0.8</v>
      </c>
      <c r="BM346" s="322">
        <v>1</v>
      </c>
    </row>
    <row r="347" spans="2:129" ht="48.75" customHeight="1">
      <c r="B347" s="1281" t="s">
        <v>1411</v>
      </c>
      <c r="C347" s="923">
        <v>56</v>
      </c>
      <c r="D347" s="926" t="s">
        <v>1479</v>
      </c>
      <c r="E347" s="929" t="s">
        <v>1480</v>
      </c>
      <c r="F347" s="930" t="s">
        <v>587</v>
      </c>
      <c r="G347" s="907" t="s">
        <v>973</v>
      </c>
      <c r="H347" s="948" t="s">
        <v>944</v>
      </c>
      <c r="I347" s="996" t="s">
        <v>1518</v>
      </c>
      <c r="J347" s="447" t="s">
        <v>1519</v>
      </c>
      <c r="K347" s="908" t="s">
        <v>1520</v>
      </c>
      <c r="L347" s="950" t="str">
        <f>IF(H347="","",(CONCATENATE("Posibilidad de afectación ",H347," ",I347," ",J347," ",J348," ",J349," ",J350," ",J351)))</f>
        <v xml:space="preserve">Posibilidad de afectación económica por la incorporación de equipos biomédicos que incumplen las especificaciones contratadas, debido a no contar con las fichas técnicas establecidas en el proceso pre contractual y la verificación de los criterios determinados al ingreso del recurso tecnológico.   </v>
      </c>
      <c r="M347" s="917" t="s">
        <v>593</v>
      </c>
      <c r="N347" s="951" t="s">
        <v>977</v>
      </c>
      <c r="O347" s="864" t="s">
        <v>978</v>
      </c>
      <c r="P347" s="228"/>
      <c r="Q347" s="865" t="s">
        <v>654</v>
      </c>
      <c r="R347" s="866">
        <f>IF(ISERROR(VLOOKUP($Q347,Listas!$E$20:$F$24,2,FALSE)),"",(VLOOKUP($Q347,Listas!$E$20:$F$24,2,FALSE)))</f>
        <v>0.6</v>
      </c>
      <c r="S347" s="867" t="str">
        <f>IF(ISERROR(VLOOKUP($R347,Listas!$E$3:$F$7,2,FALSE)),"",(VLOOKUP($R347,Listas!$E$3:$F$7,2,FALSE)))</f>
        <v>MEDIA</v>
      </c>
      <c r="T347" s="868" t="s">
        <v>847</v>
      </c>
      <c r="U347" s="867">
        <f>IF(ISERROR(VLOOKUP($T347,Listas!$E$28:$F$35,2,FALSE)),"",(VLOOKUP($T347,Listas!$E$28:$F$35,2,FALSE)))</f>
        <v>0.6</v>
      </c>
      <c r="V347" s="869" t="str">
        <f t="shared" ref="V347" si="1712">IF(R347="","",(CONCATENATE("R.INHERENTE
",(IF(AND($R347=0.2,$U347=0.2),1,(IF(AND($R347=0.2,$U347=0.4),6,(IF(AND($R347=0.2,$U347=0.6),11,(IF(AND($R347=0.2,$U347=0.8),16,(IF(AND($R347=0.2,$U347=1),21,(IF(AND($R347=0.4,$U347=0.2),2,(IF(AND($R347=0.4,$U347=0.4),7,(IF(AND($R347=0.4,$U347=0.6),12,(IF(AND($R347=0.4,$U347=0.8),17,(IF(AND($R347=0.4,$U347=1),22,(IF(AND($R347=0.6,$U347=0.2),3,(IF(AND($R347=0.6,$U347=0.4),8,(IF(AND($R347=0.6,$U347=0.6),13,(IF(AND($R347=0.6,$U347=0.8),18,(IF(AND($R347=0.6,$U347=1),23,(IF(AND($R347=0.8,$U347=0.2),4,(IF(AND($R347=0.8,$U347=0.4),9,(IF(AND($R347=0.8,$U347=0.6),14,(IF(AND($R347=0.8,$U347=0.8),19,(IF(AND($R347=0.8,$U347=1),24,(IF(AND($R347=1,$U347=0.2),5,(IF(AND($R347=1,$U347=0.4),10,(IF(AND($R347=1,$U347=0.6),15,(IF(AND($R347=1,$U347=0.8),20,(IF(AND($R347=1,$U347=1),25,"")))))))))))))))))))))))))))))))))))))))))))))))))))))</f>
        <v>R.INHERENTE
13</v>
      </c>
      <c r="W347" s="228">
        <f>+VLOOKUP($V347,Listas!$D$112:$E$136,2,FALSE)</f>
        <v>13</v>
      </c>
      <c r="X347" s="445" t="s">
        <v>1521</v>
      </c>
      <c r="Y347" s="413" t="s">
        <v>599</v>
      </c>
      <c r="Z347" s="413"/>
      <c r="AA347" s="870">
        <v>25</v>
      </c>
      <c r="AB347" s="871"/>
      <c r="AC347" s="870"/>
      <c r="AD347" s="871"/>
      <c r="AE347" s="870"/>
      <c r="AF347" s="871"/>
      <c r="AG347" s="870"/>
      <c r="AH347" s="871"/>
      <c r="AI347" s="870">
        <v>15</v>
      </c>
      <c r="AJ347" s="871"/>
      <c r="AK347" s="340">
        <f t="shared" ref="AK347:AK351" si="1713">AA347+AC347+AE347+AG347+AI347</f>
        <v>40</v>
      </c>
      <c r="AL347" s="319">
        <v>0.36</v>
      </c>
      <c r="AM347" s="320"/>
      <c r="AN347" s="872" t="s">
        <v>562</v>
      </c>
      <c r="AO347" s="873"/>
      <c r="AP347" s="993" t="s">
        <v>600</v>
      </c>
      <c r="AQ347" s="994"/>
      <c r="AR347" s="872" t="s">
        <v>562</v>
      </c>
      <c r="AS347" s="873"/>
      <c r="AT347" s="419" t="s">
        <v>1522</v>
      </c>
      <c r="AU347" s="407" t="s">
        <v>602</v>
      </c>
      <c r="AV347" s="455" t="s">
        <v>1523</v>
      </c>
      <c r="AW347" s="424" t="s">
        <v>1524</v>
      </c>
      <c r="AX347" s="451" t="s">
        <v>1489</v>
      </c>
      <c r="AY347" s="247">
        <f t="shared" ref="AY347" si="1714">+(IF(AND($AZ347&gt;0,$AZ347&lt;=0.2),0.2,(IF(AND($AZ347&gt;0.2,$AZ347&lt;=0.4),0.4,(IF(AND($AZ347&gt;0.4,$AZ347&lt;=0.6),0.6,(IF(AND($AZ347&gt;0.6,$AZ347&lt;=0.8),0.8,(IF($AZ347&gt;0.8,1,""))))))))))</f>
        <v>0.4</v>
      </c>
      <c r="AZ347" s="878">
        <f t="shared" ref="AZ347" si="1715">+MIN(AL347:AL351)</f>
        <v>0.216</v>
      </c>
      <c r="BA347" s="836" t="str">
        <f t="shared" ref="BA347" si="1716">+(IF($AY347=0.2,"MUY BAJA",(IF($AY347=0.4,"BAJA",(IF($AY347=0.6,"MEDIA",(IF($AY347=0.8,"ALTA",(IF($AY347=1,"MUY ALTA",""))))))))))</f>
        <v>BAJA</v>
      </c>
      <c r="BB347" s="833">
        <f t="shared" ref="BB347" si="1717">+MIN(AM347:AM351)</f>
        <v>0.6</v>
      </c>
      <c r="BC347" s="836" t="str">
        <f t="shared" ref="BC347" si="1718">+(IF($BF347=0.2,"MUY BAJA",(IF($BF347=0.4,"BAJA",(IF($BF347=0.6,"MEDIA",(IF($BF347=0.8,"ALTA",(IF($BF347=1,"MUY ALTA",""))))))))))</f>
        <v>MEDIA</v>
      </c>
      <c r="BD347" s="839" t="str">
        <f t="shared" ref="BD347" si="1719">IF($AY347="","",(CONCATENATE("R.RESIDUAL
",(IF(AND($AY347=0.2,$BF347=0.2),1,(IF(AND($AY347=0.2,$BF347=0.4),6,(IF(AND($AY347=0.2,$BF347=0.6),11,(IF(AND($AY347=0.2,$BF347=0.8),16,(IF(AND($AY347=0.2,$BF347=1),21,(IF(AND($AY347=0.4,$BF347=0.2),2,(IF(AND($AY347=0.4,$BF347=0.4),7,(IF(AND($AY347=0.4,$BF347=0.6),12,(IF(AND($AY347=0.4,$BF347=0.8),17,(IF(AND($AY347=0.4,$BF347=1),22,(IF(AND($AY347=0.6,$BF347=0.2),3,(IF(AND($AY347=0.6,$BF347=0.4),8,(IF(AND($AY347=0.6,$BF347=0.6),13,(IF(AND($AY347=0.6,$BF347=0.8),18,(IF(AND($AY347=0.6,$BF347=1),23,(IF(AND($AY347=0.8,$BF347=0.2),4,(IF(AND($AY347=0.8,$BF347=0.4),9,(IF(AND($AY347=0.8,$BF347=0.6),14,(IF(AND($AY347=0.8,$BF347=0.8),19,(IF(AND($AY347=0.8,$BF347=1),24,(IF(AND($AY347=1,$BF347=0.2),5,(IF(AND($AY347=1,$BF347=0.4),10,(IF(AND($AY347=1,$BF347=0.6),15,(IF(AND($AY347=1,$BF347=0.8),20,(IF(AND($AY347=1,$BF347=1),25,"")))))))))))))))))))))))))))))))))))))))))))))))))))))</f>
        <v>R.RESIDUAL
12</v>
      </c>
      <c r="BE347" s="842" t="s">
        <v>606</v>
      </c>
      <c r="BF347" s="247">
        <f t="shared" ref="BF347" si="1720">+(IF(AND($BB347&gt;0,$BB347&lt;=0.2),0.2,(IF(AND($BB347&gt;0.2,$BB347&lt;=0.4),0.4,(IF(AND($BB347&gt;0.4,$BB347&lt;=0.6),0.6,(IF(AND($BB347&gt;0.6,$BB347&lt;=0.8),0.8,(IF($BB347&gt;0.8,1,""))))))))))</f>
        <v>0.6</v>
      </c>
      <c r="BG347" s="230">
        <f>+VLOOKUP($BD347,Listas!$F$112:$G$136,2,FALSE)</f>
        <v>12</v>
      </c>
      <c r="BH347" s="312">
        <v>1</v>
      </c>
      <c r="BI347" s="231" t="str">
        <f t="shared" ref="BI347" si="1721">IF(ISERROR(IF(V347="R.INHERENTE
5","R. INHERENTE",(IF(BD347="R.RESIDUAL
5","R. RESIDUAL"," ")))),"",(IF(V347="R.INHERENTE
5","R. INHERENTE",(IF(BD347="R.RESIDUAL
5","R. RESIDUAL"," ")))))</f>
        <v xml:space="preserve"> </v>
      </c>
      <c r="BJ347" s="232" t="str">
        <f t="shared" ref="BJ347" si="1722">IF(ISERROR(IF(V347="R.INHERENTE
10","R. INHERENTE",(IF(BD347="R.RESIDUAL
10","R. RESIDUAL"," ")))),"",(IF(V347="R.INHERENTE
10","R. INHERENTE",(IF(BD347="R.RESIDUAL
10","R. RESIDUAL"," ")))))</f>
        <v xml:space="preserve"> </v>
      </c>
      <c r="BK347" s="232" t="str">
        <f t="shared" ref="BK347" si="1723">IF(ISERROR(IF(V347="R.INHERENTE
15","R. INHERENTE",(IF(BD347="R.RESIDUAL
15","R. RESIDUAL"," ")))),"",(IF(V347="R.INHERENTE
15","R. INHERENTE",(IF(BD347="R.RESIDUAL
15","R. RESIDUAL"," ")))))</f>
        <v xml:space="preserve"> </v>
      </c>
      <c r="BL347" s="232" t="str">
        <f t="shared" ref="BL347" si="1724">IF(ISERROR(IF(V347="R.INHERENTE
20","R. INHERENTE",(IF(BD347="R.RESIDUAL
20","R. RESIDUAL"," ")))),"",(IF(V347="R.INHERENTE
20","R. INHERENTE",(IF(BD347="R.RESIDUAL
20","R. RESIDUAL"," ")))))</f>
        <v xml:space="preserve"> </v>
      </c>
      <c r="BM347" s="233" t="str">
        <f t="shared" ref="BM347" si="1725">IF(ISERROR(IF(V347="R.INHERENTE
25","R. INHERENTE",(IF(BD347="R.RESIDUAL
25","R. RESIDUAL"," ")))),"",(IF(V347="R.INHERENTE
25","R. INHERENTE",(IF(BD347="R.RESIDUAL
25","R. RESIDUAL"," ")))))</f>
        <v xml:space="preserve"> </v>
      </c>
      <c r="BN347" s="234"/>
      <c r="BO347" s="845" t="s">
        <v>1525</v>
      </c>
      <c r="BP347" s="854" t="s">
        <v>1524</v>
      </c>
      <c r="BQ347" s="886">
        <v>46023</v>
      </c>
      <c r="BR347" s="886">
        <v>46357</v>
      </c>
      <c r="BS347" s="857" t="s">
        <v>609</v>
      </c>
      <c r="BT347" s="861" t="s">
        <v>610</v>
      </c>
      <c r="BU347" s="309"/>
      <c r="BV347" s="958" t="s">
        <v>1526</v>
      </c>
      <c r="BW347" s="854" t="s">
        <v>1524</v>
      </c>
      <c r="BX347" s="964" t="s">
        <v>1527</v>
      </c>
      <c r="BY347" s="229"/>
      <c r="BZ347" s="815" t="s">
        <v>614</v>
      </c>
      <c r="CA347" s="818" t="s">
        <v>615</v>
      </c>
      <c r="CB347" s="821" t="s">
        <v>616</v>
      </c>
      <c r="CC347" s="818" t="s">
        <v>617</v>
      </c>
      <c r="CD347" s="792"/>
      <c r="CE347" s="792"/>
      <c r="CF347" s="792"/>
      <c r="CG347" s="792"/>
      <c r="CH347" s="792"/>
      <c r="CI347" s="792"/>
      <c r="CJ347" s="792"/>
      <c r="CK347" s="792"/>
      <c r="CL347" s="792"/>
      <c r="CM347" s="792"/>
      <c r="CN347" s="792"/>
      <c r="CO347" s="792"/>
      <c r="CP347" s="792"/>
      <c r="CQ347" s="792"/>
      <c r="CR347" s="792"/>
      <c r="CS347" s="792"/>
      <c r="CT347" s="795" t="s">
        <v>618</v>
      </c>
      <c r="CU347" s="248"/>
      <c r="CV347" s="815" t="s">
        <v>614</v>
      </c>
      <c r="CW347" s="818" t="s">
        <v>615</v>
      </c>
      <c r="CX347" s="821" t="s">
        <v>616</v>
      </c>
      <c r="CY347" s="818" t="s">
        <v>617</v>
      </c>
      <c r="CZ347" s="824"/>
      <c r="DA347" s="825"/>
      <c r="DB347" s="824"/>
      <c r="DC347" s="825"/>
      <c r="DD347" s="789"/>
      <c r="DE347" s="789"/>
      <c r="DF347" s="789"/>
      <c r="DG347" s="792"/>
      <c r="DH347" s="789"/>
      <c r="DI347" s="789"/>
      <c r="DJ347" s="789"/>
      <c r="DK347" s="792"/>
      <c r="DL347" s="789"/>
      <c r="DM347" s="789"/>
      <c r="DN347" s="789"/>
      <c r="DO347" s="792"/>
      <c r="DP347" s="789"/>
      <c r="DQ347" s="789"/>
      <c r="DR347" s="789"/>
      <c r="DS347" s="789"/>
      <c r="DT347" s="795" t="s">
        <v>619</v>
      </c>
      <c r="DU347" s="245"/>
      <c r="DV347" s="798"/>
      <c r="DW347" s="801"/>
      <c r="DX347" s="798"/>
      <c r="DY347" s="804"/>
    </row>
    <row r="348" spans="2:129" ht="48.75" customHeight="1">
      <c r="B348" s="1282"/>
      <c r="C348" s="924"/>
      <c r="D348" s="927"/>
      <c r="E348" s="1800"/>
      <c r="F348" s="931"/>
      <c r="G348" s="1800"/>
      <c r="H348" s="1800"/>
      <c r="I348" s="997"/>
      <c r="J348" s="448" t="s">
        <v>1528</v>
      </c>
      <c r="K348" s="909"/>
      <c r="L348" s="1801"/>
      <c r="M348" s="918"/>
      <c r="N348" s="1800"/>
      <c r="O348" s="1802"/>
      <c r="P348" s="228"/>
      <c r="Q348" s="1803"/>
      <c r="R348" s="1800"/>
      <c r="S348" s="1800"/>
      <c r="T348" s="1800"/>
      <c r="U348" s="1800"/>
      <c r="V348" s="1802"/>
      <c r="W348" s="228"/>
      <c r="X348" s="446" t="s">
        <v>1529</v>
      </c>
      <c r="Y348" s="415" t="s">
        <v>599</v>
      </c>
      <c r="Z348" s="415"/>
      <c r="AA348" s="807">
        <v>25</v>
      </c>
      <c r="AB348" s="808"/>
      <c r="AC348" s="807"/>
      <c r="AD348" s="808"/>
      <c r="AE348" s="807"/>
      <c r="AF348" s="808"/>
      <c r="AG348" s="807"/>
      <c r="AH348" s="808"/>
      <c r="AI348" s="807">
        <v>15</v>
      </c>
      <c r="AJ348" s="808"/>
      <c r="AK348" s="323">
        <f t="shared" si="1713"/>
        <v>40</v>
      </c>
      <c r="AL348" s="315">
        <v>0.216</v>
      </c>
      <c r="AM348" s="316"/>
      <c r="AN348" s="809" t="s">
        <v>562</v>
      </c>
      <c r="AO348" s="810"/>
      <c r="AP348" s="813" t="s">
        <v>600</v>
      </c>
      <c r="AQ348" s="814"/>
      <c r="AR348" s="809" t="s">
        <v>562</v>
      </c>
      <c r="AS348" s="810"/>
      <c r="AT348" s="420" t="s">
        <v>1530</v>
      </c>
      <c r="AU348" s="408" t="s">
        <v>602</v>
      </c>
      <c r="AV348" s="452" t="s">
        <v>1531</v>
      </c>
      <c r="AW348" s="427" t="s">
        <v>1524</v>
      </c>
      <c r="AX348" s="453" t="s">
        <v>1489</v>
      </c>
      <c r="AY348" s="230"/>
      <c r="AZ348" s="879"/>
      <c r="BA348" s="837"/>
      <c r="BB348" s="834"/>
      <c r="BC348" s="837"/>
      <c r="BD348" s="840"/>
      <c r="BE348" s="843"/>
      <c r="BG348" s="490"/>
      <c r="BH348" s="312">
        <v>0.8</v>
      </c>
      <c r="BI348" s="235" t="str">
        <f t="shared" ref="BI348" si="1726">IF(ISERROR(IF(V347="R.INHERENTE
4","R. INHERENTE",(IF(BD347="R.RESIDUAL
4","R. RESIDUAL"," ")))),"",(IF(V347="R.INHERENTE
4","R. INHERENTE",(IF(BD347="R.RESIDUAL
4","R. RESIDUAL"," ")))))</f>
        <v xml:space="preserve"> </v>
      </c>
      <c r="BJ348" s="236" t="str">
        <f t="shared" ref="BJ348" si="1727">IF(ISERROR(IF(V347="R.INHERENTE
9","R. INHERENTE",(IF(BD347="R.RESIDUAL
9","R. RESIDUAL"," ")))),"",(IF(V347="R.INHERENTE
9","R. INHERENTE",(IF(BD347="R.RESIDUAL
9","R. RESIDUAL"," ")))))</f>
        <v xml:space="preserve"> </v>
      </c>
      <c r="BK348" s="237" t="str">
        <f t="shared" ref="BK348" si="1728">IF(ISERROR(IF(V347="R.INHERENTE
14","R. INHERENTE",(IF(BD347="R.RESIDUAL
14","R. RESIDUAL"," ")))),"",(IF(V347="R.INHERENTE
14","R. INHERENTE",(IF(BD347="R.RESIDUAL
14","R. RESIDUAL"," ")))))</f>
        <v xml:space="preserve"> </v>
      </c>
      <c r="BL348" s="237" t="str">
        <f t="shared" ref="BL348" si="1729">IF(ISERROR(IF(V347="R.INHERENTE
19","R. INHERENTE",(IF(BD347="R.RESIDUAL
19","R. RESIDUAL"," ")))),"",(IF(V347="R.INHERENTE
19","R. INHERENTE",(IF(BD347="R.RESIDUAL
19","R. RESIDUAL"," ")))))</f>
        <v xml:space="preserve"> </v>
      </c>
      <c r="BM348" s="238" t="str">
        <f t="shared" ref="BM348" si="1730">IF(ISERROR(IF(V347="R.INHERENTE
24","R. INHERENTE",(IF(BD347="R.RESIDUAL
24","R. RESIDUAL"," ")))),"",(IF(V347="R.INHERENTE
24","R. INHERENTE",(IF(BD347="R.RESIDUAL
24","R. RESIDUAL"," ")))))</f>
        <v xml:space="preserve"> </v>
      </c>
      <c r="BN348" s="234"/>
      <c r="BO348" s="846"/>
      <c r="BP348" s="855"/>
      <c r="BQ348" s="887"/>
      <c r="BR348" s="887"/>
      <c r="BS348" s="855"/>
      <c r="BT348" s="862"/>
      <c r="BU348" s="309"/>
      <c r="BV348" s="959"/>
      <c r="BW348" s="855"/>
      <c r="BX348" s="965"/>
      <c r="BY348" s="229"/>
      <c r="BZ348" s="816"/>
      <c r="CA348" s="819"/>
      <c r="CB348" s="822"/>
      <c r="CC348" s="819"/>
      <c r="CD348" s="793"/>
      <c r="CE348" s="793"/>
      <c r="CF348" s="793"/>
      <c r="CG348" s="793"/>
      <c r="CH348" s="793"/>
      <c r="CI348" s="793"/>
      <c r="CJ348" s="793"/>
      <c r="CK348" s="793"/>
      <c r="CL348" s="793"/>
      <c r="CM348" s="793"/>
      <c r="CN348" s="793"/>
      <c r="CO348" s="793"/>
      <c r="CP348" s="793"/>
      <c r="CQ348" s="793"/>
      <c r="CR348" s="793"/>
      <c r="CS348" s="793"/>
      <c r="CT348" s="796"/>
      <c r="CU348" s="248"/>
      <c r="CV348" s="816"/>
      <c r="CW348" s="819"/>
      <c r="CX348" s="822"/>
      <c r="CY348" s="819"/>
      <c r="CZ348" s="826"/>
      <c r="DA348" s="827"/>
      <c r="DB348" s="826"/>
      <c r="DC348" s="827"/>
      <c r="DD348" s="790"/>
      <c r="DE348" s="790"/>
      <c r="DF348" s="790"/>
      <c r="DG348" s="793"/>
      <c r="DH348" s="790"/>
      <c r="DI348" s="790"/>
      <c r="DJ348" s="790"/>
      <c r="DK348" s="793"/>
      <c r="DL348" s="790"/>
      <c r="DM348" s="790"/>
      <c r="DN348" s="790"/>
      <c r="DO348" s="793"/>
      <c r="DP348" s="790"/>
      <c r="DQ348" s="790"/>
      <c r="DR348" s="790"/>
      <c r="DS348" s="790"/>
      <c r="DT348" s="796"/>
      <c r="DU348" s="245"/>
      <c r="DV348" s="799"/>
      <c r="DW348" s="802"/>
      <c r="DX348" s="799"/>
      <c r="DY348" s="805"/>
    </row>
    <row r="349" spans="2:129" ht="48.75" customHeight="1">
      <c r="B349" s="1282"/>
      <c r="C349" s="924"/>
      <c r="D349" s="927"/>
      <c r="E349" s="1800"/>
      <c r="F349" s="931"/>
      <c r="G349" s="1800"/>
      <c r="H349" s="1800"/>
      <c r="I349" s="997"/>
      <c r="J349" s="448"/>
      <c r="K349" s="909"/>
      <c r="L349" s="1801"/>
      <c r="M349" s="918"/>
      <c r="N349" s="1800"/>
      <c r="O349" s="1802"/>
      <c r="P349" s="228"/>
      <c r="Q349" s="1803"/>
      <c r="R349" s="1800"/>
      <c r="S349" s="1800"/>
      <c r="T349" s="1800"/>
      <c r="U349" s="1800"/>
      <c r="V349" s="1802"/>
      <c r="W349" s="228"/>
      <c r="X349" s="414"/>
      <c r="Y349" s="415"/>
      <c r="Z349" s="415"/>
      <c r="AA349" s="807"/>
      <c r="AB349" s="808"/>
      <c r="AC349" s="807"/>
      <c r="AD349" s="808"/>
      <c r="AE349" s="807"/>
      <c r="AF349" s="808"/>
      <c r="AG349" s="807"/>
      <c r="AH349" s="808"/>
      <c r="AI349" s="807"/>
      <c r="AJ349" s="808"/>
      <c r="AK349" s="323">
        <f t="shared" si="1713"/>
        <v>0</v>
      </c>
      <c r="AL349" s="315"/>
      <c r="AM349" s="316">
        <v>0.6</v>
      </c>
      <c r="AN349" s="809"/>
      <c r="AO349" s="810"/>
      <c r="AP349" s="813"/>
      <c r="AQ349" s="814"/>
      <c r="AR349" s="809"/>
      <c r="AS349" s="810"/>
      <c r="AT349" s="420"/>
      <c r="AU349" s="408"/>
      <c r="AV349" s="426"/>
      <c r="AW349" s="427"/>
      <c r="AX349" s="428"/>
      <c r="AY349" s="230"/>
      <c r="AZ349" s="879"/>
      <c r="BA349" s="837"/>
      <c r="BB349" s="834"/>
      <c r="BC349" s="837"/>
      <c r="BD349" s="840"/>
      <c r="BE349" s="843"/>
      <c r="BG349" s="490"/>
      <c r="BH349" s="312">
        <v>0.60000000000000009</v>
      </c>
      <c r="BI349" s="235" t="str">
        <f t="shared" ref="BI349" si="1731">IF(ISERROR(IF(V347="R.INHERENTE
3","R. INHERENTE",(IF(BD347="R.RESIDUAL
3","R. RESIDUAL"," ")))),"",(IF(V347="R.INHERENTE
3","R. INHERENTE",(IF(BD347="R.RESIDUAL
3","R. RESIDUAL"," ")))))</f>
        <v xml:space="preserve"> </v>
      </c>
      <c r="BJ349" s="236" t="str">
        <f t="shared" ref="BJ349" si="1732">IF(ISERROR(IF(V347="R.INHERENTE
8","R. INHERENTE",(IF(BD347="R.RESIDUAL
8","R. RESIDUAL"," ")))),"",(IF(V347="R.INHERENTE
8","R. INHERENTE",(IF(BD347="R.RESIDUAL
8","R. RESIDUAL"," ")))))</f>
        <v xml:space="preserve"> </v>
      </c>
      <c r="BK349" s="236" t="str">
        <f t="shared" ref="BK349" si="1733">IF(ISERROR(IF(V347="R.INHERENTE
13","R. INHERENTE",(IF(BD347="R.RESIDUAL
13","R. RESIDUAL"," ")))),"",(IF(V347="R.INHERENTE
13","R. INHERENTE",(IF(BD347="R.RESIDUAL
13","R. RESIDUAL"," ")))))</f>
        <v>R. INHERENTE</v>
      </c>
      <c r="BL349" s="237" t="str">
        <f t="shared" ref="BL349" si="1734">IF(ISERROR(IF(V347="R.INHERENTE
18","R. INHERENTE",(IF(BD347="R.RESIDUAL
18","R. RESIDUAL"," ")))),"",(IF(V347="R.INHERENTE
18","R. INHERENTE",(IF(BD347="R.RESIDUAL
18","R. RESIDUAL"," ")))))</f>
        <v xml:space="preserve"> </v>
      </c>
      <c r="BM349" s="238" t="str">
        <f t="shared" ref="BM349" si="1735">IF(ISERROR(IF(V347="R.INHERENTE
23","R. INHERENTE",(IF(BD347="R.RESIDUAL
23","R. RESIDUAL"," ")))),"",(IF(V347="R.INHERENTE
23","R. INHERENTE",(IF(BD347="R.RESIDUAL
23","R. RESIDUAL"," ")))))</f>
        <v xml:space="preserve"> </v>
      </c>
      <c r="BN349" s="234"/>
      <c r="BO349" s="846"/>
      <c r="BP349" s="855"/>
      <c r="BQ349" s="887"/>
      <c r="BR349" s="887"/>
      <c r="BS349" s="855"/>
      <c r="BT349" s="862"/>
      <c r="BU349" s="309"/>
      <c r="BV349" s="959"/>
      <c r="BW349" s="855"/>
      <c r="BX349" s="965"/>
      <c r="BY349" s="229"/>
      <c r="BZ349" s="816"/>
      <c r="CA349" s="819"/>
      <c r="CB349" s="822"/>
      <c r="CC349" s="819"/>
      <c r="CD349" s="793"/>
      <c r="CE349" s="793"/>
      <c r="CF349" s="793"/>
      <c r="CG349" s="793"/>
      <c r="CH349" s="793"/>
      <c r="CI349" s="793"/>
      <c r="CJ349" s="793"/>
      <c r="CK349" s="793"/>
      <c r="CL349" s="793"/>
      <c r="CM349" s="793"/>
      <c r="CN349" s="793"/>
      <c r="CO349" s="793"/>
      <c r="CP349" s="793"/>
      <c r="CQ349" s="793"/>
      <c r="CR349" s="793"/>
      <c r="CS349" s="793"/>
      <c r="CT349" s="796"/>
      <c r="CU349" s="248"/>
      <c r="CV349" s="816"/>
      <c r="CW349" s="819"/>
      <c r="CX349" s="822"/>
      <c r="CY349" s="819"/>
      <c r="CZ349" s="826"/>
      <c r="DA349" s="827"/>
      <c r="DB349" s="826"/>
      <c r="DC349" s="827"/>
      <c r="DD349" s="790"/>
      <c r="DE349" s="790"/>
      <c r="DF349" s="790"/>
      <c r="DG349" s="793"/>
      <c r="DH349" s="790"/>
      <c r="DI349" s="790"/>
      <c r="DJ349" s="790"/>
      <c r="DK349" s="793"/>
      <c r="DL349" s="790"/>
      <c r="DM349" s="790"/>
      <c r="DN349" s="790"/>
      <c r="DO349" s="793"/>
      <c r="DP349" s="790"/>
      <c r="DQ349" s="790"/>
      <c r="DR349" s="790"/>
      <c r="DS349" s="790"/>
      <c r="DT349" s="796"/>
      <c r="DU349" s="245"/>
      <c r="DV349" s="799"/>
      <c r="DW349" s="802"/>
      <c r="DX349" s="799"/>
      <c r="DY349" s="805"/>
    </row>
    <row r="350" spans="2:129" ht="48.75" customHeight="1">
      <c r="B350" s="1282"/>
      <c r="C350" s="924"/>
      <c r="D350" s="927"/>
      <c r="E350" s="1800"/>
      <c r="F350" s="931"/>
      <c r="G350" s="1800"/>
      <c r="H350" s="1800"/>
      <c r="I350" s="997"/>
      <c r="J350" s="448"/>
      <c r="K350" s="909"/>
      <c r="L350" s="1801"/>
      <c r="M350" s="918"/>
      <c r="N350" s="1800"/>
      <c r="O350" s="1802"/>
      <c r="P350" s="228"/>
      <c r="Q350" s="1803"/>
      <c r="R350" s="1800"/>
      <c r="S350" s="1800"/>
      <c r="T350" s="1800"/>
      <c r="U350" s="1800"/>
      <c r="V350" s="1802"/>
      <c r="W350" s="228"/>
      <c r="X350" s="416"/>
      <c r="Y350" s="415"/>
      <c r="Z350" s="415"/>
      <c r="AA350" s="807"/>
      <c r="AB350" s="808"/>
      <c r="AC350" s="807"/>
      <c r="AD350" s="808"/>
      <c r="AE350" s="807"/>
      <c r="AF350" s="808"/>
      <c r="AG350" s="807"/>
      <c r="AH350" s="808"/>
      <c r="AI350" s="807"/>
      <c r="AJ350" s="808"/>
      <c r="AK350" s="323">
        <f t="shared" si="1713"/>
        <v>0</v>
      </c>
      <c r="AL350" s="315"/>
      <c r="AM350" s="316"/>
      <c r="AN350" s="809"/>
      <c r="AO350" s="810"/>
      <c r="AP350" s="813"/>
      <c r="AQ350" s="814"/>
      <c r="AR350" s="809"/>
      <c r="AS350" s="810"/>
      <c r="AT350" s="420"/>
      <c r="AU350" s="408"/>
      <c r="AV350" s="426"/>
      <c r="AW350" s="427"/>
      <c r="AX350" s="428"/>
      <c r="AY350" s="230"/>
      <c r="AZ350" s="879"/>
      <c r="BA350" s="837"/>
      <c r="BB350" s="834"/>
      <c r="BC350" s="837"/>
      <c r="BD350" s="840"/>
      <c r="BE350" s="843"/>
      <c r="BG350" s="490"/>
      <c r="BH350" s="312">
        <v>0.4</v>
      </c>
      <c r="BI350" s="239" t="str">
        <f t="shared" ref="BI350" si="1736">IF(ISERROR(IF(V347="R.INHERENTE
2","R. INHERENTE",(IF(BD347="R.RESIDUAL
2","R. RESIDUAL"," ")))),"",(IF(V347="R.INHERENTE
2","R. INHERENTE",(IF(BD347="R.RESIDUAL
2","R. RESIDUAL"," ")))))</f>
        <v xml:space="preserve"> </v>
      </c>
      <c r="BJ350" s="236" t="str">
        <f t="shared" ref="BJ350" si="1737">IF(ISERROR(IF(V347="R.INHERENTE
7","R. INHERENTE",(IF(BD347="R.RESIDUAL
7","R. RESIDUAL"," ")))),"",(IF(V347="R.INHERENTE
7","R. INHERENTE",(IF(BD347="R.RESIDUAL
7","R. RESIDUAL"," ")))))</f>
        <v xml:space="preserve"> </v>
      </c>
      <c r="BK350" s="236" t="str">
        <f t="shared" ref="BK350" si="1738">IF(ISERROR(IF(V347="R.INHERENTE
12","R. INHERENTE",(IF(BD347="R.RESIDUAL
12","R. RESIDUAL"," ")))),"",(IF(V347="R.INHERENTE
12","R. INHERENTE",(IF(BD347="R.RESIDUAL
12","R. RESIDUAL"," ")))))</f>
        <v>R. RESIDUAL</v>
      </c>
      <c r="BL350" s="237" t="str">
        <f t="shared" ref="BL350" si="1739">IF(ISERROR(IF(V347="R.INHERENTE
17","R. INHERENTE",(IF(BD347="R.RESIDUAL
17","R. RESIDUAL"," ")))),"",(IF(V347="R.INHERENTE
17","R. INHERENTE",(IF(BD347="R.RESIDUAL
17","R. RESIDUAL"," ")))))</f>
        <v xml:space="preserve"> </v>
      </c>
      <c r="BM350" s="238" t="str">
        <f t="shared" ref="BM350" si="1740">IF(ISERROR(IF(V347="R.INHERENTE
22","R. INHERENTE",(IF(BD347="R.RESIDUAL
22","R. RESIDUAL"," ")))),"",(IF(V347="R.INHERENTE
22","R. INHERENTE",(IF(BD347="R.RESIDUAL
22","R. RESIDUAL"," ")))))</f>
        <v xml:space="preserve"> </v>
      </c>
      <c r="BN350" s="234"/>
      <c r="BO350" s="846"/>
      <c r="BP350" s="855"/>
      <c r="BQ350" s="887"/>
      <c r="BR350" s="887"/>
      <c r="BS350" s="855"/>
      <c r="BT350" s="862"/>
      <c r="BU350" s="309"/>
      <c r="BV350" s="959"/>
      <c r="BW350" s="855"/>
      <c r="BX350" s="965"/>
      <c r="BY350" s="229"/>
      <c r="BZ350" s="816"/>
      <c r="CA350" s="819"/>
      <c r="CB350" s="822"/>
      <c r="CC350" s="819"/>
      <c r="CD350" s="793"/>
      <c r="CE350" s="793"/>
      <c r="CF350" s="793"/>
      <c r="CG350" s="793"/>
      <c r="CH350" s="793"/>
      <c r="CI350" s="793"/>
      <c r="CJ350" s="793"/>
      <c r="CK350" s="793"/>
      <c r="CL350" s="793"/>
      <c r="CM350" s="793"/>
      <c r="CN350" s="793"/>
      <c r="CO350" s="793"/>
      <c r="CP350" s="793"/>
      <c r="CQ350" s="793"/>
      <c r="CR350" s="793"/>
      <c r="CS350" s="793"/>
      <c r="CT350" s="796"/>
      <c r="CU350" s="248"/>
      <c r="CV350" s="816"/>
      <c r="CW350" s="819"/>
      <c r="CX350" s="822"/>
      <c r="CY350" s="819"/>
      <c r="CZ350" s="826"/>
      <c r="DA350" s="827"/>
      <c r="DB350" s="826"/>
      <c r="DC350" s="827"/>
      <c r="DD350" s="790"/>
      <c r="DE350" s="790"/>
      <c r="DF350" s="790"/>
      <c r="DG350" s="793"/>
      <c r="DH350" s="790"/>
      <c r="DI350" s="790"/>
      <c r="DJ350" s="790"/>
      <c r="DK350" s="793"/>
      <c r="DL350" s="790"/>
      <c r="DM350" s="790"/>
      <c r="DN350" s="790"/>
      <c r="DO350" s="793"/>
      <c r="DP350" s="790"/>
      <c r="DQ350" s="790"/>
      <c r="DR350" s="790"/>
      <c r="DS350" s="790"/>
      <c r="DT350" s="796"/>
      <c r="DU350" s="245"/>
      <c r="DV350" s="799"/>
      <c r="DW350" s="802"/>
      <c r="DX350" s="799"/>
      <c r="DY350" s="805"/>
    </row>
    <row r="351" spans="2:129" ht="48.75" customHeight="1">
      <c r="B351" s="1283"/>
      <c r="C351" s="925"/>
      <c r="D351" s="928"/>
      <c r="E351" s="1805"/>
      <c r="F351" s="932"/>
      <c r="G351" s="1805"/>
      <c r="H351" s="1805"/>
      <c r="I351" s="998"/>
      <c r="J351" s="449"/>
      <c r="K351" s="910"/>
      <c r="L351" s="1806"/>
      <c r="M351" s="919"/>
      <c r="N351" s="1805"/>
      <c r="O351" s="1807"/>
      <c r="P351" s="228"/>
      <c r="Q351" s="1808"/>
      <c r="R351" s="1805"/>
      <c r="S351" s="1805"/>
      <c r="T351" s="1805"/>
      <c r="U351" s="1805"/>
      <c r="V351" s="1807"/>
      <c r="W351" s="228"/>
      <c r="X351" s="417"/>
      <c r="Y351" s="418"/>
      <c r="Z351" s="418"/>
      <c r="AA351" s="848"/>
      <c r="AB351" s="849"/>
      <c r="AC351" s="848"/>
      <c r="AD351" s="849"/>
      <c r="AE351" s="848"/>
      <c r="AF351" s="849"/>
      <c r="AG351" s="848"/>
      <c r="AH351" s="849"/>
      <c r="AI351" s="848"/>
      <c r="AJ351" s="849"/>
      <c r="AK351" s="324">
        <f t="shared" si="1713"/>
        <v>0</v>
      </c>
      <c r="AL351" s="317"/>
      <c r="AM351" s="318"/>
      <c r="AN351" s="850"/>
      <c r="AO351" s="851"/>
      <c r="AP351" s="852"/>
      <c r="AQ351" s="853"/>
      <c r="AR351" s="850"/>
      <c r="AS351" s="851"/>
      <c r="AT351" s="421"/>
      <c r="AU351" s="422"/>
      <c r="AV351" s="429"/>
      <c r="AW351" s="430"/>
      <c r="AX351" s="431"/>
      <c r="AY351" s="230"/>
      <c r="AZ351" s="880"/>
      <c r="BA351" s="838"/>
      <c r="BB351" s="835"/>
      <c r="BC351" s="838"/>
      <c r="BD351" s="841"/>
      <c r="BE351" s="844"/>
      <c r="BG351" s="490"/>
      <c r="BH351" s="313">
        <v>0.2</v>
      </c>
      <c r="BI351" s="240" t="str">
        <f t="shared" ref="BI351" si="1741">IF(ISERROR(IF(V347="R.INHERENTE
1","R. INHERENTE",(IF(BD347="R.RESIDUAL
1","R. RESIDUAL"," ")))),"",(IF(V347="R.INHERENTE
1","R. INHERENTE",(IF(BD347="R.RESIDUAL
1","R. RESIDUAL"," ")))))</f>
        <v xml:space="preserve"> </v>
      </c>
      <c r="BJ351" s="241" t="str">
        <f t="shared" ref="BJ351" si="1742">IF(ISERROR(IF(V347="R.INHERENTE
6","R. INHERENTE",(IF(BD347="R.RESIDUAL
6","R. RESIDUAL"," ")))),"",(IF(V347="R.INHERENTE
6","R. INHERENTE",(IF(BD347="R.RESIDUAL
6","R. RESIDUAL"," ")))))</f>
        <v xml:space="preserve"> </v>
      </c>
      <c r="BK351" s="242" t="str">
        <f t="shared" ref="BK351" si="1743">IF(ISERROR(IF(V347="R.INHERENTE
11","R. INHERENTE",(IF(BD347="R.RESIDUAL
11","R. RESIDUAL"," ")))),"",(IF(V347="R.INHERENTE
11","R. INHERENTE",(IF(BD347="R.RESIDUAL
11","R. RESIDUAL"," ")))))</f>
        <v xml:space="preserve"> </v>
      </c>
      <c r="BL351" s="243" t="str">
        <f t="shared" ref="BL351" si="1744">IF(ISERROR(IF(V347="R.INHERENTE
16","R. INHERENTE",(IF(BD347="R.RESIDUAL
16","R. RESIDUAL"," ")))),"",(IF(V347="R.INHERENTE
16","R. INHERENTE",(IF(BD347="R.RESIDUAL
16","R. RESIDUAL"," ")))))</f>
        <v xml:space="preserve"> </v>
      </c>
      <c r="BM351" s="244" t="str">
        <f t="shared" ref="BM351" si="1745">IF(ISERROR(IF(V347="R.INHERENTE
21","R. INHERENTE",(IF(BD347="R.RESIDUAL
21","R. RESIDUAL"," ")))),"",(IF(V347="R.INHERENTE
21","R. INHERENTE",(IF(BD347="R.RESIDUAL
21","R. RESIDUAL"," ")))))</f>
        <v xml:space="preserve"> </v>
      </c>
      <c r="BN351" s="234"/>
      <c r="BO351" s="847"/>
      <c r="BP351" s="856"/>
      <c r="BQ351" s="888"/>
      <c r="BR351" s="888"/>
      <c r="BS351" s="856"/>
      <c r="BT351" s="863"/>
      <c r="BU351" s="309"/>
      <c r="BV351" s="960"/>
      <c r="BW351" s="856"/>
      <c r="BX351" s="966"/>
      <c r="BY351" s="229"/>
      <c r="BZ351" s="817"/>
      <c r="CA351" s="820"/>
      <c r="CB351" s="823"/>
      <c r="CC351" s="820"/>
      <c r="CD351" s="794"/>
      <c r="CE351" s="794"/>
      <c r="CF351" s="794"/>
      <c r="CG351" s="794"/>
      <c r="CH351" s="794"/>
      <c r="CI351" s="794"/>
      <c r="CJ351" s="794"/>
      <c r="CK351" s="794"/>
      <c r="CL351" s="794"/>
      <c r="CM351" s="794"/>
      <c r="CN351" s="794"/>
      <c r="CO351" s="794"/>
      <c r="CP351" s="794"/>
      <c r="CQ351" s="794"/>
      <c r="CR351" s="794"/>
      <c r="CS351" s="794"/>
      <c r="CT351" s="797"/>
      <c r="CU351" s="248"/>
      <c r="CV351" s="817"/>
      <c r="CW351" s="820"/>
      <c r="CX351" s="823"/>
      <c r="CY351" s="820"/>
      <c r="CZ351" s="828"/>
      <c r="DA351" s="829"/>
      <c r="DB351" s="828"/>
      <c r="DC351" s="829"/>
      <c r="DD351" s="791"/>
      <c r="DE351" s="791"/>
      <c r="DF351" s="791"/>
      <c r="DG351" s="794"/>
      <c r="DH351" s="791"/>
      <c r="DI351" s="791"/>
      <c r="DJ351" s="791"/>
      <c r="DK351" s="794"/>
      <c r="DL351" s="791"/>
      <c r="DM351" s="791"/>
      <c r="DN351" s="791"/>
      <c r="DO351" s="794"/>
      <c r="DP351" s="791"/>
      <c r="DQ351" s="791"/>
      <c r="DR351" s="791"/>
      <c r="DS351" s="791"/>
      <c r="DT351" s="797"/>
      <c r="DU351" s="245"/>
      <c r="DV351" s="800"/>
      <c r="DW351" s="803"/>
      <c r="DX351" s="800"/>
      <c r="DY351" s="806"/>
    </row>
    <row r="352" spans="2:129" ht="18" customHeight="1">
      <c r="BI352" s="321">
        <v>0.2</v>
      </c>
      <c r="BJ352" s="322">
        <v>0.4</v>
      </c>
      <c r="BK352" s="322">
        <v>0.60000000000000009</v>
      </c>
      <c r="BL352" s="322">
        <v>0.8</v>
      </c>
      <c r="BM352" s="322">
        <v>1</v>
      </c>
    </row>
    <row r="353" spans="2:129" ht="48.75" customHeight="1">
      <c r="B353" s="1281" t="s">
        <v>1411</v>
      </c>
      <c r="C353" s="923">
        <v>57</v>
      </c>
      <c r="D353" s="926" t="s">
        <v>1479</v>
      </c>
      <c r="E353" s="929" t="s">
        <v>1480</v>
      </c>
      <c r="F353" s="930" t="s">
        <v>587</v>
      </c>
      <c r="G353" s="907" t="s">
        <v>973</v>
      </c>
      <c r="H353" s="948" t="s">
        <v>589</v>
      </c>
      <c r="I353" s="996" t="s">
        <v>1532</v>
      </c>
      <c r="J353" s="447" t="s">
        <v>1533</v>
      </c>
      <c r="K353" s="908" t="s">
        <v>1534</v>
      </c>
      <c r="L353" s="950" t="str">
        <f>IF(H353="","",(CONCATENATE("Posibilidad de afectación ",H353," ",I353," ",J353," ",J354," ",J355," ",J356," ",J357)))</f>
        <v xml:space="preserve">Posibilidad de afectación económica y reputacional por fallas en los equipos industriales que afecten la continuidad en la prestación de los servicios, relacionado al mantenimiento preventivo, correctivo y al uso de los equipos   </v>
      </c>
      <c r="M353" s="917" t="s">
        <v>593</v>
      </c>
      <c r="N353" s="951" t="s">
        <v>977</v>
      </c>
      <c r="O353" s="864" t="s">
        <v>978</v>
      </c>
      <c r="P353" s="228"/>
      <c r="Q353" s="865" t="s">
        <v>596</v>
      </c>
      <c r="R353" s="866">
        <f>IF(ISERROR(VLOOKUP($Q353,Listas!$E$20:$F$24,2,FALSE)),"",(VLOOKUP($Q353,Listas!$E$20:$F$24,2,FALSE)))</f>
        <v>0.8</v>
      </c>
      <c r="S353" s="867" t="str">
        <f>IF(ISERROR(VLOOKUP($R353,Listas!$E$3:$F$7,2,FALSE)),"",(VLOOKUP($R353,Listas!$E$3:$F$7,2,FALSE)))</f>
        <v>ALTA</v>
      </c>
      <c r="T353" s="868" t="s">
        <v>678</v>
      </c>
      <c r="U353" s="867">
        <f>IF(ISERROR(VLOOKUP($T353,Listas!$E$28:$F$35,2,FALSE)),"",(VLOOKUP($T353,Listas!$E$28:$F$35,2,FALSE)))</f>
        <v>0.4</v>
      </c>
      <c r="V353" s="869" t="str">
        <f t="shared" ref="V353" si="1746">IF(R353="","",(CONCATENATE("R.INHERENTE
",(IF(AND($R353=0.2,$U353=0.2),1,(IF(AND($R353=0.2,$U353=0.4),6,(IF(AND($R353=0.2,$U353=0.6),11,(IF(AND($R353=0.2,$U353=0.8),16,(IF(AND($R353=0.2,$U353=1),21,(IF(AND($R353=0.4,$U353=0.2),2,(IF(AND($R353=0.4,$U353=0.4),7,(IF(AND($R353=0.4,$U353=0.6),12,(IF(AND($R353=0.4,$U353=0.8),17,(IF(AND($R353=0.4,$U353=1),22,(IF(AND($R353=0.6,$U353=0.2),3,(IF(AND($R353=0.6,$U353=0.4),8,(IF(AND($R353=0.6,$U353=0.6),13,(IF(AND($R353=0.6,$U353=0.8),18,(IF(AND($R353=0.6,$U353=1),23,(IF(AND($R353=0.8,$U353=0.2),4,(IF(AND($R353=0.8,$U353=0.4),9,(IF(AND($R353=0.8,$U353=0.6),14,(IF(AND($R353=0.8,$U353=0.8),19,(IF(AND($R353=0.8,$U353=1),24,(IF(AND($R353=1,$U353=0.2),5,(IF(AND($R353=1,$U353=0.4),10,(IF(AND($R353=1,$U353=0.6),15,(IF(AND($R353=1,$U353=0.8),20,(IF(AND($R353=1,$U353=1),25,"")))))))))))))))))))))))))))))))))))))))))))))))))))))</f>
        <v>R.INHERENTE
9</v>
      </c>
      <c r="W353" s="228">
        <f>+VLOOKUP($V353,Listas!$D$112:$E$136,2,FALSE)</f>
        <v>9</v>
      </c>
      <c r="X353" s="445" t="s">
        <v>1535</v>
      </c>
      <c r="Y353" s="413" t="s">
        <v>599</v>
      </c>
      <c r="Z353" s="413"/>
      <c r="AA353" s="870">
        <v>25</v>
      </c>
      <c r="AB353" s="871"/>
      <c r="AC353" s="870"/>
      <c r="AD353" s="871"/>
      <c r="AE353" s="870"/>
      <c r="AF353" s="871"/>
      <c r="AG353" s="870"/>
      <c r="AH353" s="871"/>
      <c r="AI353" s="870">
        <v>15</v>
      </c>
      <c r="AJ353" s="871"/>
      <c r="AK353" s="340">
        <f t="shared" ref="AK353:AK357" si="1747">AA353+AC353+AE353+AG353+AI353</f>
        <v>40</v>
      </c>
      <c r="AL353" s="319">
        <v>0.48</v>
      </c>
      <c r="AM353" s="320"/>
      <c r="AN353" s="872" t="s">
        <v>562</v>
      </c>
      <c r="AO353" s="873"/>
      <c r="AP353" s="993" t="s">
        <v>600</v>
      </c>
      <c r="AQ353" s="994"/>
      <c r="AR353" s="872" t="s">
        <v>562</v>
      </c>
      <c r="AS353" s="873"/>
      <c r="AT353" s="419" t="s">
        <v>1536</v>
      </c>
      <c r="AU353" s="407" t="s">
        <v>809</v>
      </c>
      <c r="AV353" s="455" t="s">
        <v>1537</v>
      </c>
      <c r="AW353" s="424" t="s">
        <v>1538</v>
      </c>
      <c r="AX353" s="451" t="s">
        <v>1489</v>
      </c>
      <c r="AY353" s="247">
        <f t="shared" ref="AY353" si="1748">+(IF(AND($AZ353&gt;0,$AZ353&lt;=0.2),0.2,(IF(AND($AZ353&gt;0.2,$AZ353&lt;=0.4),0.4,(IF(AND($AZ353&gt;0.4,$AZ353&lt;=0.6),0.6,(IF(AND($AZ353&gt;0.6,$AZ353&lt;=0.8),0.8,(IF($AZ353&gt;0.8,1,""))))))))))</f>
        <v>0.4</v>
      </c>
      <c r="AZ353" s="878">
        <f t="shared" ref="AZ353" si="1749">+MIN(AL353:AL357)</f>
        <v>0.2016</v>
      </c>
      <c r="BA353" s="836" t="str">
        <f t="shared" ref="BA353" si="1750">+(IF($AY353=0.2,"MUY BAJA",(IF($AY353=0.4,"BAJA",(IF($AY353=0.6,"MEDIA",(IF($AY353=0.8,"ALTA",(IF($AY353=1,"MUY ALTA",""))))))))))</f>
        <v>BAJA</v>
      </c>
      <c r="BB353" s="833">
        <f t="shared" ref="BB353" si="1751">+MIN(AM353:AM357)</f>
        <v>0.4</v>
      </c>
      <c r="BC353" s="836" t="str">
        <f t="shared" ref="BC353" si="1752">+(IF($BF353=0.2,"MUY BAJA",(IF($BF353=0.4,"BAJA",(IF($BF353=0.6,"MEDIA",(IF($BF353=0.8,"ALTA",(IF($BF353=1,"MUY ALTA",""))))))))))</f>
        <v>BAJA</v>
      </c>
      <c r="BD353" s="839" t="str">
        <f t="shared" ref="BD353" si="1753">IF($AY353="","",(CONCATENATE("R.RESIDUAL
",(IF(AND($AY353=0.2,$BF353=0.2),1,(IF(AND($AY353=0.2,$BF353=0.4),6,(IF(AND($AY353=0.2,$BF353=0.6),11,(IF(AND($AY353=0.2,$BF353=0.8),16,(IF(AND($AY353=0.2,$BF353=1),21,(IF(AND($AY353=0.4,$BF353=0.2),2,(IF(AND($AY353=0.4,$BF353=0.4),7,(IF(AND($AY353=0.4,$BF353=0.6),12,(IF(AND($AY353=0.4,$BF353=0.8),17,(IF(AND($AY353=0.4,$BF353=1),22,(IF(AND($AY353=0.6,$BF353=0.2),3,(IF(AND($AY353=0.6,$BF353=0.4),8,(IF(AND($AY353=0.6,$BF353=0.6),13,(IF(AND($AY353=0.6,$BF353=0.8),18,(IF(AND($AY353=0.6,$BF353=1),23,(IF(AND($AY353=0.8,$BF353=0.2),4,(IF(AND($AY353=0.8,$BF353=0.4),9,(IF(AND($AY353=0.8,$BF353=0.6),14,(IF(AND($AY353=0.8,$BF353=0.8),19,(IF(AND($AY353=0.8,$BF353=1),24,(IF(AND($AY353=1,$BF353=0.2),5,(IF(AND($AY353=1,$BF353=0.4),10,(IF(AND($AY353=1,$BF353=0.6),15,(IF(AND($AY353=1,$BF353=0.8),20,(IF(AND($AY353=1,$BF353=1),25,"")))))))))))))))))))))))))))))))))))))))))))))))))))))</f>
        <v>R.RESIDUAL
7</v>
      </c>
      <c r="BE353" s="842" t="s">
        <v>606</v>
      </c>
      <c r="BF353" s="247">
        <f t="shared" ref="BF353" si="1754">+(IF(AND($BB353&gt;0,$BB353&lt;=0.2),0.2,(IF(AND($BB353&gt;0.2,$BB353&lt;=0.4),0.4,(IF(AND($BB353&gt;0.4,$BB353&lt;=0.6),0.6,(IF(AND($BB353&gt;0.6,$BB353&lt;=0.8),0.8,(IF($BB353&gt;0.8,1,""))))))))))</f>
        <v>0.4</v>
      </c>
      <c r="BG353" s="230">
        <f>+VLOOKUP($BD353,Listas!$F$112:$G$136,2,FALSE)</f>
        <v>7</v>
      </c>
      <c r="BH353" s="312">
        <v>1</v>
      </c>
      <c r="BI353" s="231" t="str">
        <f t="shared" ref="BI353" si="1755">IF(ISERROR(IF(V353="R.INHERENTE
5","R. INHERENTE",(IF(BD353="R.RESIDUAL
5","R. RESIDUAL"," ")))),"",(IF(V353="R.INHERENTE
5","R. INHERENTE",(IF(BD353="R.RESIDUAL
5","R. RESIDUAL"," ")))))</f>
        <v xml:space="preserve"> </v>
      </c>
      <c r="BJ353" s="232" t="str">
        <f t="shared" ref="BJ353" si="1756">IF(ISERROR(IF(V353="R.INHERENTE
10","R. INHERENTE",(IF(BD353="R.RESIDUAL
10","R. RESIDUAL"," ")))),"",(IF(V353="R.INHERENTE
10","R. INHERENTE",(IF(BD353="R.RESIDUAL
10","R. RESIDUAL"," ")))))</f>
        <v xml:space="preserve"> </v>
      </c>
      <c r="BK353" s="232" t="str">
        <f t="shared" ref="BK353" si="1757">IF(ISERROR(IF(V353="R.INHERENTE
15","R. INHERENTE",(IF(BD353="R.RESIDUAL
15","R. RESIDUAL"," ")))),"",(IF(V353="R.INHERENTE
15","R. INHERENTE",(IF(BD353="R.RESIDUAL
15","R. RESIDUAL"," ")))))</f>
        <v xml:space="preserve"> </v>
      </c>
      <c r="BL353" s="232" t="str">
        <f t="shared" ref="BL353" si="1758">IF(ISERROR(IF(V353="R.INHERENTE
20","R. INHERENTE",(IF(BD353="R.RESIDUAL
20","R. RESIDUAL"," ")))),"",(IF(V353="R.INHERENTE
20","R. INHERENTE",(IF(BD353="R.RESIDUAL
20","R. RESIDUAL"," ")))))</f>
        <v xml:space="preserve"> </v>
      </c>
      <c r="BM353" s="233" t="str">
        <f t="shared" ref="BM353" si="1759">IF(ISERROR(IF(V353="R.INHERENTE
25","R. INHERENTE",(IF(BD353="R.RESIDUAL
25","R. RESIDUAL"," ")))),"",(IF(V353="R.INHERENTE
25","R. INHERENTE",(IF(BD353="R.RESIDUAL
25","R. RESIDUAL"," ")))))</f>
        <v xml:space="preserve"> </v>
      </c>
      <c r="BN353" s="234"/>
      <c r="BO353" s="845" t="s">
        <v>1539</v>
      </c>
      <c r="BP353" s="854" t="s">
        <v>1538</v>
      </c>
      <c r="BQ353" s="886">
        <v>46023</v>
      </c>
      <c r="BR353" s="886">
        <v>46357</v>
      </c>
      <c r="BS353" s="858" t="s">
        <v>609</v>
      </c>
      <c r="BT353" s="861" t="s">
        <v>610</v>
      </c>
      <c r="BU353" s="309"/>
      <c r="BV353" s="958" t="s">
        <v>1540</v>
      </c>
      <c r="BW353" s="854" t="s">
        <v>1538</v>
      </c>
      <c r="BX353" s="964" t="s">
        <v>1541</v>
      </c>
      <c r="BY353" s="229"/>
      <c r="BZ353" s="815" t="s">
        <v>614</v>
      </c>
      <c r="CA353" s="818" t="s">
        <v>615</v>
      </c>
      <c r="CB353" s="821" t="s">
        <v>616</v>
      </c>
      <c r="CC353" s="818" t="s">
        <v>617</v>
      </c>
      <c r="CD353" s="792"/>
      <c r="CE353" s="792"/>
      <c r="CF353" s="792"/>
      <c r="CG353" s="792"/>
      <c r="CH353" s="792"/>
      <c r="CI353" s="792"/>
      <c r="CJ353" s="792"/>
      <c r="CK353" s="792"/>
      <c r="CL353" s="792"/>
      <c r="CM353" s="792"/>
      <c r="CN353" s="792"/>
      <c r="CO353" s="792"/>
      <c r="CP353" s="792"/>
      <c r="CQ353" s="792"/>
      <c r="CR353" s="792"/>
      <c r="CS353" s="792"/>
      <c r="CT353" s="795" t="s">
        <v>618</v>
      </c>
      <c r="CU353" s="248"/>
      <c r="CV353" s="815" t="s">
        <v>614</v>
      </c>
      <c r="CW353" s="818" t="s">
        <v>615</v>
      </c>
      <c r="CX353" s="821" t="s">
        <v>616</v>
      </c>
      <c r="CY353" s="818" t="s">
        <v>617</v>
      </c>
      <c r="CZ353" s="824"/>
      <c r="DA353" s="825"/>
      <c r="DB353" s="824"/>
      <c r="DC353" s="825"/>
      <c r="DD353" s="789"/>
      <c r="DE353" s="789"/>
      <c r="DF353" s="789"/>
      <c r="DG353" s="792"/>
      <c r="DH353" s="789"/>
      <c r="DI353" s="789"/>
      <c r="DJ353" s="789"/>
      <c r="DK353" s="792"/>
      <c r="DL353" s="789"/>
      <c r="DM353" s="789"/>
      <c r="DN353" s="789"/>
      <c r="DO353" s="792"/>
      <c r="DP353" s="789"/>
      <c r="DQ353" s="789"/>
      <c r="DR353" s="789"/>
      <c r="DS353" s="789"/>
      <c r="DT353" s="795" t="s">
        <v>619</v>
      </c>
      <c r="DU353" s="245"/>
      <c r="DV353" s="798"/>
      <c r="DW353" s="801"/>
      <c r="DX353" s="798"/>
      <c r="DY353" s="804"/>
    </row>
    <row r="354" spans="2:129" ht="48.75" customHeight="1">
      <c r="B354" s="1282"/>
      <c r="C354" s="924"/>
      <c r="D354" s="927"/>
      <c r="E354" s="1800"/>
      <c r="F354" s="931"/>
      <c r="G354" s="1800"/>
      <c r="H354" s="1800"/>
      <c r="I354" s="997"/>
      <c r="J354" s="448" t="s">
        <v>1542</v>
      </c>
      <c r="K354" s="909"/>
      <c r="L354" s="1801"/>
      <c r="M354" s="918"/>
      <c r="N354" s="1800"/>
      <c r="O354" s="1802"/>
      <c r="P354" s="228"/>
      <c r="Q354" s="1803"/>
      <c r="R354" s="1800"/>
      <c r="S354" s="1800"/>
      <c r="T354" s="1800"/>
      <c r="U354" s="1800"/>
      <c r="V354" s="1802"/>
      <c r="W354" s="228"/>
      <c r="X354" s="446" t="s">
        <v>1543</v>
      </c>
      <c r="Y354" s="415" t="s">
        <v>599</v>
      </c>
      <c r="Z354" s="415"/>
      <c r="AA354" s="807">
        <v>25</v>
      </c>
      <c r="AB354" s="808"/>
      <c r="AC354" s="807"/>
      <c r="AD354" s="808"/>
      <c r="AE354" s="807"/>
      <c r="AF354" s="808"/>
      <c r="AG354" s="807"/>
      <c r="AH354" s="808"/>
      <c r="AI354" s="807">
        <v>15</v>
      </c>
      <c r="AJ354" s="808"/>
      <c r="AK354" s="323">
        <f t="shared" si="1747"/>
        <v>40</v>
      </c>
      <c r="AL354" s="315">
        <v>0.28799999999999998</v>
      </c>
      <c r="AM354" s="316"/>
      <c r="AN354" s="809" t="s">
        <v>562</v>
      </c>
      <c r="AO354" s="810"/>
      <c r="AP354" s="813" t="s">
        <v>600</v>
      </c>
      <c r="AQ354" s="814"/>
      <c r="AR354" s="809" t="s">
        <v>562</v>
      </c>
      <c r="AS354" s="810"/>
      <c r="AT354" s="420" t="s">
        <v>1544</v>
      </c>
      <c r="AU354" s="408" t="s">
        <v>602</v>
      </c>
      <c r="AV354" s="452" t="s">
        <v>1545</v>
      </c>
      <c r="AW354" s="427" t="s">
        <v>1538</v>
      </c>
      <c r="AX354" s="453" t="s">
        <v>1489</v>
      </c>
      <c r="AY354" s="230"/>
      <c r="AZ354" s="879"/>
      <c r="BA354" s="837"/>
      <c r="BB354" s="834"/>
      <c r="BC354" s="837"/>
      <c r="BD354" s="840"/>
      <c r="BE354" s="843"/>
      <c r="BG354" s="490"/>
      <c r="BH354" s="312">
        <v>0.8</v>
      </c>
      <c r="BI354" s="235" t="str">
        <f t="shared" ref="BI354" si="1760">IF(ISERROR(IF(V353="R.INHERENTE
4","R. INHERENTE",(IF(BD353="R.RESIDUAL
4","R. RESIDUAL"," ")))),"",(IF(V353="R.INHERENTE
4","R. INHERENTE",(IF(BD353="R.RESIDUAL
4","R. RESIDUAL"," ")))))</f>
        <v xml:space="preserve"> </v>
      </c>
      <c r="BJ354" s="236" t="str">
        <f t="shared" ref="BJ354" si="1761">IF(ISERROR(IF(V353="R.INHERENTE
9","R. INHERENTE",(IF(BD353="R.RESIDUAL
9","R. RESIDUAL"," ")))),"",(IF(V353="R.INHERENTE
9","R. INHERENTE",(IF(BD353="R.RESIDUAL
9","R. RESIDUAL"," ")))))</f>
        <v>R. INHERENTE</v>
      </c>
      <c r="BK354" s="237" t="str">
        <f t="shared" ref="BK354" si="1762">IF(ISERROR(IF(V353="R.INHERENTE
14","R. INHERENTE",(IF(BD353="R.RESIDUAL
14","R. RESIDUAL"," ")))),"",(IF(V353="R.INHERENTE
14","R. INHERENTE",(IF(BD353="R.RESIDUAL
14","R. RESIDUAL"," ")))))</f>
        <v xml:space="preserve"> </v>
      </c>
      <c r="BL354" s="237" t="str">
        <f t="shared" ref="BL354" si="1763">IF(ISERROR(IF(V353="R.INHERENTE
19","R. INHERENTE",(IF(BD353="R.RESIDUAL
19","R. RESIDUAL"," ")))),"",(IF(V353="R.INHERENTE
19","R. INHERENTE",(IF(BD353="R.RESIDUAL
19","R. RESIDUAL"," ")))))</f>
        <v xml:space="preserve"> </v>
      </c>
      <c r="BM354" s="238" t="str">
        <f t="shared" ref="BM354" si="1764">IF(ISERROR(IF(V353="R.INHERENTE
24","R. INHERENTE",(IF(BD353="R.RESIDUAL
24","R. RESIDUAL"," ")))),"",(IF(V353="R.INHERENTE
24","R. INHERENTE",(IF(BD353="R.RESIDUAL
24","R. RESIDUAL"," ")))))</f>
        <v xml:space="preserve"> </v>
      </c>
      <c r="BN354" s="234"/>
      <c r="BO354" s="846"/>
      <c r="BP354" s="855"/>
      <c r="BQ354" s="887"/>
      <c r="BR354" s="887"/>
      <c r="BS354" s="859"/>
      <c r="BT354" s="862"/>
      <c r="BU354" s="309"/>
      <c r="BV354" s="959"/>
      <c r="BW354" s="855"/>
      <c r="BX354" s="965"/>
      <c r="BY354" s="229"/>
      <c r="BZ354" s="816"/>
      <c r="CA354" s="819"/>
      <c r="CB354" s="822"/>
      <c r="CC354" s="819"/>
      <c r="CD354" s="793"/>
      <c r="CE354" s="793"/>
      <c r="CF354" s="793"/>
      <c r="CG354" s="793"/>
      <c r="CH354" s="793"/>
      <c r="CI354" s="793"/>
      <c r="CJ354" s="793"/>
      <c r="CK354" s="793"/>
      <c r="CL354" s="793"/>
      <c r="CM354" s="793"/>
      <c r="CN354" s="793"/>
      <c r="CO354" s="793"/>
      <c r="CP354" s="793"/>
      <c r="CQ354" s="793"/>
      <c r="CR354" s="793"/>
      <c r="CS354" s="793"/>
      <c r="CT354" s="796"/>
      <c r="CU354" s="248"/>
      <c r="CV354" s="816"/>
      <c r="CW354" s="819"/>
      <c r="CX354" s="822"/>
      <c r="CY354" s="819"/>
      <c r="CZ354" s="826"/>
      <c r="DA354" s="827"/>
      <c r="DB354" s="826"/>
      <c r="DC354" s="827"/>
      <c r="DD354" s="790"/>
      <c r="DE354" s="790"/>
      <c r="DF354" s="790"/>
      <c r="DG354" s="793"/>
      <c r="DH354" s="790"/>
      <c r="DI354" s="790"/>
      <c r="DJ354" s="790"/>
      <c r="DK354" s="793"/>
      <c r="DL354" s="790"/>
      <c r="DM354" s="790"/>
      <c r="DN354" s="790"/>
      <c r="DO354" s="793"/>
      <c r="DP354" s="790"/>
      <c r="DQ354" s="790"/>
      <c r="DR354" s="790"/>
      <c r="DS354" s="790"/>
      <c r="DT354" s="796"/>
      <c r="DU354" s="245"/>
      <c r="DV354" s="799"/>
      <c r="DW354" s="802"/>
      <c r="DX354" s="799"/>
      <c r="DY354" s="805"/>
    </row>
    <row r="355" spans="2:129" ht="48.75" customHeight="1">
      <c r="B355" s="1282"/>
      <c r="C355" s="924"/>
      <c r="D355" s="927"/>
      <c r="E355" s="1800"/>
      <c r="F355" s="931"/>
      <c r="G355" s="1800"/>
      <c r="H355" s="1800"/>
      <c r="I355" s="997"/>
      <c r="J355" s="448"/>
      <c r="K355" s="909"/>
      <c r="L355" s="1801"/>
      <c r="M355" s="918"/>
      <c r="N355" s="1800"/>
      <c r="O355" s="1802"/>
      <c r="P355" s="228"/>
      <c r="Q355" s="1803"/>
      <c r="R355" s="1800"/>
      <c r="S355" s="1800"/>
      <c r="T355" s="1800"/>
      <c r="U355" s="1800"/>
      <c r="V355" s="1802"/>
      <c r="W355" s="228"/>
      <c r="X355" s="446" t="s">
        <v>1546</v>
      </c>
      <c r="Y355" s="415" t="s">
        <v>599</v>
      </c>
      <c r="Z355" s="415"/>
      <c r="AA355" s="807"/>
      <c r="AB355" s="808"/>
      <c r="AC355" s="807">
        <v>15</v>
      </c>
      <c r="AD355" s="808"/>
      <c r="AE355" s="807"/>
      <c r="AF355" s="808"/>
      <c r="AG355" s="807"/>
      <c r="AH355" s="808"/>
      <c r="AI355" s="807">
        <v>15</v>
      </c>
      <c r="AJ355" s="808"/>
      <c r="AK355" s="323">
        <f t="shared" si="1747"/>
        <v>30</v>
      </c>
      <c r="AL355" s="315">
        <v>0.2016</v>
      </c>
      <c r="AM355" s="316"/>
      <c r="AN355" s="809" t="s">
        <v>562</v>
      </c>
      <c r="AO355" s="810"/>
      <c r="AP355" s="813" t="s">
        <v>600</v>
      </c>
      <c r="AQ355" s="814"/>
      <c r="AR355" s="809" t="s">
        <v>562</v>
      </c>
      <c r="AS355" s="810"/>
      <c r="AT355" s="420" t="s">
        <v>1547</v>
      </c>
      <c r="AU355" s="408" t="s">
        <v>602</v>
      </c>
      <c r="AV355" s="452" t="s">
        <v>1514</v>
      </c>
      <c r="AW355" s="427" t="s">
        <v>1538</v>
      </c>
      <c r="AX355" s="453" t="s">
        <v>1489</v>
      </c>
      <c r="AY355" s="230"/>
      <c r="AZ355" s="879"/>
      <c r="BA355" s="837"/>
      <c r="BB355" s="834"/>
      <c r="BC355" s="837"/>
      <c r="BD355" s="840"/>
      <c r="BE355" s="843"/>
      <c r="BG355" s="490"/>
      <c r="BH355" s="312">
        <v>0.60000000000000009</v>
      </c>
      <c r="BI355" s="235" t="str">
        <f t="shared" ref="BI355" si="1765">IF(ISERROR(IF(V353="R.INHERENTE
3","R. INHERENTE",(IF(BD353="R.RESIDUAL
3","R. RESIDUAL"," ")))),"",(IF(V353="R.INHERENTE
3","R. INHERENTE",(IF(BD353="R.RESIDUAL
3","R. RESIDUAL"," ")))))</f>
        <v xml:space="preserve"> </v>
      </c>
      <c r="BJ355" s="236" t="str">
        <f t="shared" ref="BJ355" si="1766">IF(ISERROR(IF(V353="R.INHERENTE
8","R. INHERENTE",(IF(BD353="R.RESIDUAL
8","R. RESIDUAL"," ")))),"",(IF(V353="R.INHERENTE
8","R. INHERENTE",(IF(BD353="R.RESIDUAL
8","R. RESIDUAL"," ")))))</f>
        <v xml:space="preserve"> </v>
      </c>
      <c r="BK355" s="236" t="str">
        <f t="shared" ref="BK355" si="1767">IF(ISERROR(IF(V353="R.INHERENTE
13","R. INHERENTE",(IF(BD353="R.RESIDUAL
13","R. RESIDUAL"," ")))),"",(IF(V353="R.INHERENTE
13","R. INHERENTE",(IF(BD353="R.RESIDUAL
13","R. RESIDUAL"," ")))))</f>
        <v xml:space="preserve"> </v>
      </c>
      <c r="BL355" s="237" t="str">
        <f t="shared" ref="BL355" si="1768">IF(ISERROR(IF(V353="R.INHERENTE
18","R. INHERENTE",(IF(BD353="R.RESIDUAL
18","R. RESIDUAL"," ")))),"",(IF(V353="R.INHERENTE
18","R. INHERENTE",(IF(BD353="R.RESIDUAL
18","R. RESIDUAL"," ")))))</f>
        <v xml:space="preserve"> </v>
      </c>
      <c r="BM355" s="238" t="str">
        <f t="shared" ref="BM355" si="1769">IF(ISERROR(IF(V353="R.INHERENTE
23","R. INHERENTE",(IF(BD353="R.RESIDUAL
23","R. RESIDUAL"," ")))),"",(IF(V353="R.INHERENTE
23","R. INHERENTE",(IF(BD353="R.RESIDUAL
23","R. RESIDUAL"," ")))))</f>
        <v xml:space="preserve"> </v>
      </c>
      <c r="BN355" s="234"/>
      <c r="BO355" s="846"/>
      <c r="BP355" s="855"/>
      <c r="BQ355" s="887"/>
      <c r="BR355" s="887"/>
      <c r="BS355" s="859"/>
      <c r="BT355" s="862"/>
      <c r="BU355" s="309"/>
      <c r="BV355" s="959"/>
      <c r="BW355" s="855"/>
      <c r="BX355" s="965"/>
      <c r="BY355" s="229"/>
      <c r="BZ355" s="816"/>
      <c r="CA355" s="819"/>
      <c r="CB355" s="822"/>
      <c r="CC355" s="819"/>
      <c r="CD355" s="793"/>
      <c r="CE355" s="793"/>
      <c r="CF355" s="793"/>
      <c r="CG355" s="793"/>
      <c r="CH355" s="793"/>
      <c r="CI355" s="793"/>
      <c r="CJ355" s="793"/>
      <c r="CK355" s="793"/>
      <c r="CL355" s="793"/>
      <c r="CM355" s="793"/>
      <c r="CN355" s="793"/>
      <c r="CO355" s="793"/>
      <c r="CP355" s="793"/>
      <c r="CQ355" s="793"/>
      <c r="CR355" s="793"/>
      <c r="CS355" s="793"/>
      <c r="CT355" s="796"/>
      <c r="CU355" s="248"/>
      <c r="CV355" s="816"/>
      <c r="CW355" s="819"/>
      <c r="CX355" s="822"/>
      <c r="CY355" s="819"/>
      <c r="CZ355" s="826"/>
      <c r="DA355" s="827"/>
      <c r="DB355" s="826"/>
      <c r="DC355" s="827"/>
      <c r="DD355" s="790"/>
      <c r="DE355" s="790"/>
      <c r="DF355" s="790"/>
      <c r="DG355" s="793"/>
      <c r="DH355" s="790"/>
      <c r="DI355" s="790"/>
      <c r="DJ355" s="790"/>
      <c r="DK355" s="793"/>
      <c r="DL355" s="790"/>
      <c r="DM355" s="790"/>
      <c r="DN355" s="790"/>
      <c r="DO355" s="793"/>
      <c r="DP355" s="790"/>
      <c r="DQ355" s="790"/>
      <c r="DR355" s="790"/>
      <c r="DS355" s="790"/>
      <c r="DT355" s="796"/>
      <c r="DU355" s="245"/>
      <c r="DV355" s="799"/>
      <c r="DW355" s="802"/>
      <c r="DX355" s="799"/>
      <c r="DY355" s="805"/>
    </row>
    <row r="356" spans="2:129" ht="48.75" customHeight="1">
      <c r="B356" s="1282"/>
      <c r="C356" s="924"/>
      <c r="D356" s="927"/>
      <c r="E356" s="1800"/>
      <c r="F356" s="931"/>
      <c r="G356" s="1800"/>
      <c r="H356" s="1800"/>
      <c r="I356" s="997"/>
      <c r="J356" s="448"/>
      <c r="K356" s="909"/>
      <c r="L356" s="1801"/>
      <c r="M356" s="918"/>
      <c r="N356" s="1800"/>
      <c r="O356" s="1802"/>
      <c r="P356" s="228"/>
      <c r="Q356" s="1803"/>
      <c r="R356" s="1800"/>
      <c r="S356" s="1800"/>
      <c r="T356" s="1800"/>
      <c r="U356" s="1800"/>
      <c r="V356" s="1802"/>
      <c r="W356" s="228"/>
      <c r="X356" s="416"/>
      <c r="Y356" s="415"/>
      <c r="Z356" s="415"/>
      <c r="AA356" s="807"/>
      <c r="AB356" s="808"/>
      <c r="AC356" s="807"/>
      <c r="AD356" s="808"/>
      <c r="AE356" s="807"/>
      <c r="AF356" s="808"/>
      <c r="AG356" s="807"/>
      <c r="AH356" s="808"/>
      <c r="AI356" s="807"/>
      <c r="AJ356" s="808"/>
      <c r="AK356" s="323">
        <f t="shared" si="1747"/>
        <v>0</v>
      </c>
      <c r="AL356" s="315"/>
      <c r="AM356" s="316">
        <v>0.4</v>
      </c>
      <c r="AN356" s="809"/>
      <c r="AO356" s="810"/>
      <c r="AP356" s="813"/>
      <c r="AQ356" s="814"/>
      <c r="AR356" s="809"/>
      <c r="AS356" s="810"/>
      <c r="AT356" s="420"/>
      <c r="AU356" s="408"/>
      <c r="AV356" s="426"/>
      <c r="AW356" s="427"/>
      <c r="AX356" s="428"/>
      <c r="AY356" s="230"/>
      <c r="AZ356" s="879"/>
      <c r="BA356" s="837"/>
      <c r="BB356" s="834"/>
      <c r="BC356" s="837"/>
      <c r="BD356" s="840"/>
      <c r="BE356" s="843"/>
      <c r="BG356" s="490"/>
      <c r="BH356" s="312">
        <v>0.4</v>
      </c>
      <c r="BI356" s="239" t="str">
        <f t="shared" ref="BI356" si="1770">IF(ISERROR(IF(V353="R.INHERENTE
2","R. INHERENTE",(IF(BD353="R.RESIDUAL
2","R. RESIDUAL"," ")))),"",(IF(V353="R.INHERENTE
2","R. INHERENTE",(IF(BD353="R.RESIDUAL
2","R. RESIDUAL"," ")))))</f>
        <v xml:space="preserve"> </v>
      </c>
      <c r="BJ356" s="236" t="str">
        <f t="shared" ref="BJ356" si="1771">IF(ISERROR(IF(V353="R.INHERENTE
7","R. INHERENTE",(IF(BD353="R.RESIDUAL
7","R. RESIDUAL"," ")))),"",(IF(V353="R.INHERENTE
7","R. INHERENTE",(IF(BD353="R.RESIDUAL
7","R. RESIDUAL"," ")))))</f>
        <v>R. RESIDUAL</v>
      </c>
      <c r="BK356" s="236" t="str">
        <f t="shared" ref="BK356" si="1772">IF(ISERROR(IF(V353="R.INHERENTE
12","R. INHERENTE",(IF(BD353="R.RESIDUAL
12","R. RESIDUAL"," ")))),"",(IF(V353="R.INHERENTE
12","R. INHERENTE",(IF(BD353="R.RESIDUAL
12","R. RESIDUAL"," ")))))</f>
        <v xml:space="preserve"> </v>
      </c>
      <c r="BL356" s="237" t="str">
        <f t="shared" ref="BL356" si="1773">IF(ISERROR(IF(V353="R.INHERENTE
17","R. INHERENTE",(IF(BD353="R.RESIDUAL
17","R. RESIDUAL"," ")))),"",(IF(V353="R.INHERENTE
17","R. INHERENTE",(IF(BD353="R.RESIDUAL
17","R. RESIDUAL"," ")))))</f>
        <v xml:space="preserve"> </v>
      </c>
      <c r="BM356" s="238" t="str">
        <f t="shared" ref="BM356" si="1774">IF(ISERROR(IF(V353="R.INHERENTE
22","R. INHERENTE",(IF(BD353="R.RESIDUAL
22","R. RESIDUAL"," ")))),"",(IF(V353="R.INHERENTE
22","R. INHERENTE",(IF(BD353="R.RESIDUAL
22","R. RESIDUAL"," ")))))</f>
        <v xml:space="preserve"> </v>
      </c>
      <c r="BN356" s="234"/>
      <c r="BO356" s="846"/>
      <c r="BP356" s="855"/>
      <c r="BQ356" s="887"/>
      <c r="BR356" s="887"/>
      <c r="BS356" s="859"/>
      <c r="BT356" s="862"/>
      <c r="BU356" s="309"/>
      <c r="BV356" s="959"/>
      <c r="BW356" s="855"/>
      <c r="BX356" s="965"/>
      <c r="BY356" s="229"/>
      <c r="BZ356" s="816"/>
      <c r="CA356" s="819"/>
      <c r="CB356" s="822"/>
      <c r="CC356" s="819"/>
      <c r="CD356" s="793"/>
      <c r="CE356" s="793"/>
      <c r="CF356" s="793"/>
      <c r="CG356" s="793"/>
      <c r="CH356" s="793"/>
      <c r="CI356" s="793"/>
      <c r="CJ356" s="793"/>
      <c r="CK356" s="793"/>
      <c r="CL356" s="793"/>
      <c r="CM356" s="793"/>
      <c r="CN356" s="793"/>
      <c r="CO356" s="793"/>
      <c r="CP356" s="793"/>
      <c r="CQ356" s="793"/>
      <c r="CR356" s="793"/>
      <c r="CS356" s="793"/>
      <c r="CT356" s="796"/>
      <c r="CU356" s="248"/>
      <c r="CV356" s="816"/>
      <c r="CW356" s="819"/>
      <c r="CX356" s="822"/>
      <c r="CY356" s="819"/>
      <c r="CZ356" s="826"/>
      <c r="DA356" s="827"/>
      <c r="DB356" s="826"/>
      <c r="DC356" s="827"/>
      <c r="DD356" s="790"/>
      <c r="DE356" s="790"/>
      <c r="DF356" s="790"/>
      <c r="DG356" s="793"/>
      <c r="DH356" s="790"/>
      <c r="DI356" s="790"/>
      <c r="DJ356" s="790"/>
      <c r="DK356" s="793"/>
      <c r="DL356" s="790"/>
      <c r="DM356" s="790"/>
      <c r="DN356" s="790"/>
      <c r="DO356" s="793"/>
      <c r="DP356" s="790"/>
      <c r="DQ356" s="790"/>
      <c r="DR356" s="790"/>
      <c r="DS356" s="790"/>
      <c r="DT356" s="796"/>
      <c r="DU356" s="245"/>
      <c r="DV356" s="799"/>
      <c r="DW356" s="802"/>
      <c r="DX356" s="799"/>
      <c r="DY356" s="805"/>
    </row>
    <row r="357" spans="2:129" ht="48.75" customHeight="1">
      <c r="B357" s="1283"/>
      <c r="C357" s="925"/>
      <c r="D357" s="928"/>
      <c r="E357" s="1805"/>
      <c r="F357" s="932"/>
      <c r="G357" s="1805"/>
      <c r="H357" s="1805"/>
      <c r="I357" s="998"/>
      <c r="J357" s="449"/>
      <c r="K357" s="910"/>
      <c r="L357" s="1806"/>
      <c r="M357" s="919"/>
      <c r="N357" s="1805"/>
      <c r="O357" s="1807"/>
      <c r="P357" s="228"/>
      <c r="Q357" s="1808"/>
      <c r="R357" s="1805"/>
      <c r="S357" s="1805"/>
      <c r="T357" s="1805"/>
      <c r="U357" s="1805"/>
      <c r="V357" s="1807"/>
      <c r="W357" s="228"/>
      <c r="X357" s="417"/>
      <c r="Y357" s="418"/>
      <c r="Z357" s="418"/>
      <c r="AA357" s="848"/>
      <c r="AB357" s="849"/>
      <c r="AC357" s="848"/>
      <c r="AD357" s="849"/>
      <c r="AE357" s="848"/>
      <c r="AF357" s="849"/>
      <c r="AG357" s="848"/>
      <c r="AH357" s="849"/>
      <c r="AI357" s="848"/>
      <c r="AJ357" s="849"/>
      <c r="AK357" s="324">
        <f t="shared" si="1747"/>
        <v>0</v>
      </c>
      <c r="AL357" s="317"/>
      <c r="AM357" s="318"/>
      <c r="AN357" s="850"/>
      <c r="AO357" s="851"/>
      <c r="AP357" s="852"/>
      <c r="AQ357" s="853"/>
      <c r="AR357" s="850"/>
      <c r="AS357" s="851"/>
      <c r="AT357" s="421"/>
      <c r="AU357" s="422"/>
      <c r="AV357" s="429"/>
      <c r="AW357" s="430"/>
      <c r="AX357" s="431"/>
      <c r="AY357" s="230"/>
      <c r="AZ357" s="880"/>
      <c r="BA357" s="838"/>
      <c r="BB357" s="835"/>
      <c r="BC357" s="838"/>
      <c r="BD357" s="841"/>
      <c r="BE357" s="844"/>
      <c r="BG357" s="490"/>
      <c r="BH357" s="313">
        <v>0.2</v>
      </c>
      <c r="BI357" s="240" t="str">
        <f t="shared" ref="BI357" si="1775">IF(ISERROR(IF(V353="R.INHERENTE
1","R. INHERENTE",(IF(BD353="R.RESIDUAL
1","R. RESIDUAL"," ")))),"",(IF(V353="R.INHERENTE
1","R. INHERENTE",(IF(BD353="R.RESIDUAL
1","R. RESIDUAL"," ")))))</f>
        <v xml:space="preserve"> </v>
      </c>
      <c r="BJ357" s="241" t="str">
        <f t="shared" ref="BJ357" si="1776">IF(ISERROR(IF(V353="R.INHERENTE
6","R. INHERENTE",(IF(BD353="R.RESIDUAL
6","R. RESIDUAL"," ")))),"",(IF(V353="R.INHERENTE
6","R. INHERENTE",(IF(BD353="R.RESIDUAL
6","R. RESIDUAL"," ")))))</f>
        <v xml:space="preserve"> </v>
      </c>
      <c r="BK357" s="242" t="str">
        <f t="shared" ref="BK357" si="1777">IF(ISERROR(IF(V353="R.INHERENTE
11","R. INHERENTE",(IF(BD353="R.RESIDUAL
11","R. RESIDUAL"," ")))),"",(IF(V353="R.INHERENTE
11","R. INHERENTE",(IF(BD353="R.RESIDUAL
11","R. RESIDUAL"," ")))))</f>
        <v xml:space="preserve"> </v>
      </c>
      <c r="BL357" s="243" t="str">
        <f t="shared" ref="BL357" si="1778">IF(ISERROR(IF(V353="R.INHERENTE
16","R. INHERENTE",(IF(BD353="R.RESIDUAL
16","R. RESIDUAL"," ")))),"",(IF(V353="R.INHERENTE
16","R. INHERENTE",(IF(BD353="R.RESIDUAL
16","R. RESIDUAL"," ")))))</f>
        <v xml:space="preserve"> </v>
      </c>
      <c r="BM357" s="244" t="str">
        <f t="shared" ref="BM357" si="1779">IF(ISERROR(IF(V353="R.INHERENTE
21","R. INHERENTE",(IF(BD353="R.RESIDUAL
21","R. RESIDUAL"," ")))),"",(IF(V353="R.INHERENTE
21","R. INHERENTE",(IF(BD353="R.RESIDUAL
21","R. RESIDUAL"," ")))))</f>
        <v xml:space="preserve"> </v>
      </c>
      <c r="BN357" s="234"/>
      <c r="BO357" s="847"/>
      <c r="BP357" s="856"/>
      <c r="BQ357" s="888"/>
      <c r="BR357" s="888"/>
      <c r="BS357" s="860"/>
      <c r="BT357" s="863"/>
      <c r="BU357" s="309"/>
      <c r="BV357" s="960"/>
      <c r="BW357" s="856"/>
      <c r="BX357" s="966"/>
      <c r="BY357" s="229"/>
      <c r="BZ357" s="817"/>
      <c r="CA357" s="820"/>
      <c r="CB357" s="823"/>
      <c r="CC357" s="820"/>
      <c r="CD357" s="794"/>
      <c r="CE357" s="794"/>
      <c r="CF357" s="794"/>
      <c r="CG357" s="794"/>
      <c r="CH357" s="794"/>
      <c r="CI357" s="794"/>
      <c r="CJ357" s="794"/>
      <c r="CK357" s="794"/>
      <c r="CL357" s="794"/>
      <c r="CM357" s="794"/>
      <c r="CN357" s="794"/>
      <c r="CO357" s="794"/>
      <c r="CP357" s="794"/>
      <c r="CQ357" s="794"/>
      <c r="CR357" s="794"/>
      <c r="CS357" s="794"/>
      <c r="CT357" s="797"/>
      <c r="CU357" s="248"/>
      <c r="CV357" s="817"/>
      <c r="CW357" s="820"/>
      <c r="CX357" s="823"/>
      <c r="CY357" s="820"/>
      <c r="CZ357" s="828"/>
      <c r="DA357" s="829"/>
      <c r="DB357" s="828"/>
      <c r="DC357" s="829"/>
      <c r="DD357" s="791"/>
      <c r="DE357" s="791"/>
      <c r="DF357" s="791"/>
      <c r="DG357" s="794"/>
      <c r="DH357" s="791"/>
      <c r="DI357" s="791"/>
      <c r="DJ357" s="791"/>
      <c r="DK357" s="794"/>
      <c r="DL357" s="791"/>
      <c r="DM357" s="791"/>
      <c r="DN357" s="791"/>
      <c r="DO357" s="794"/>
      <c r="DP357" s="791"/>
      <c r="DQ357" s="791"/>
      <c r="DR357" s="791"/>
      <c r="DS357" s="791"/>
      <c r="DT357" s="797"/>
      <c r="DU357" s="245"/>
      <c r="DV357" s="800"/>
      <c r="DW357" s="803"/>
      <c r="DX357" s="800"/>
      <c r="DY357" s="806"/>
    </row>
    <row r="358" spans="2:129" ht="18" customHeight="1">
      <c r="BI358" s="321">
        <v>0.2</v>
      </c>
      <c r="BJ358" s="322">
        <v>0.4</v>
      </c>
      <c r="BK358" s="322">
        <v>0.60000000000000009</v>
      </c>
      <c r="BL358" s="322">
        <v>0.8</v>
      </c>
      <c r="BM358" s="322">
        <v>1</v>
      </c>
    </row>
    <row r="359" spans="2:129" ht="48.75" customHeight="1">
      <c r="B359" s="1281" t="s">
        <v>1411</v>
      </c>
      <c r="C359" s="923">
        <v>58</v>
      </c>
      <c r="D359" s="926" t="s">
        <v>1479</v>
      </c>
      <c r="E359" s="929" t="s">
        <v>1480</v>
      </c>
      <c r="F359" s="930" t="s">
        <v>587</v>
      </c>
      <c r="G359" s="907" t="s">
        <v>973</v>
      </c>
      <c r="H359" s="948" t="s">
        <v>589</v>
      </c>
      <c r="I359" s="996" t="s">
        <v>1548</v>
      </c>
      <c r="J359" s="447" t="s">
        <v>1549</v>
      </c>
      <c r="K359" s="908" t="s">
        <v>1550</v>
      </c>
      <c r="L359" s="950" t="str">
        <f>IF(H359="","",(CONCATENATE("Posibilidad de afectación ",H359," ",I359," ",J359," ",J360," ",J361," ",J362," ",J363)))</f>
        <v xml:space="preserve">Posibilidad de afectación económica y reputacional por mal funcionamiento de los equipos biomédicos que afecten la prestación de servicios de salud, al incumplir al plan de mantenimiento preventivo, inoportunidad de respuesta en la mesa de ayuda y seguimientos al funcionamiento de los equipos biomédicos.  </v>
      </c>
      <c r="M359" s="917" t="s">
        <v>593</v>
      </c>
      <c r="N359" s="951" t="s">
        <v>977</v>
      </c>
      <c r="O359" s="864" t="s">
        <v>978</v>
      </c>
      <c r="P359" s="228"/>
      <c r="Q359" s="865" t="s">
        <v>630</v>
      </c>
      <c r="R359" s="866">
        <f>IF(ISERROR(VLOOKUP($Q359,Listas!$E$20:$F$24,2,FALSE)),"",(VLOOKUP($Q359,Listas!$E$20:$F$24,2,FALSE)))</f>
        <v>1</v>
      </c>
      <c r="S359" s="867" t="str">
        <f>IF(ISERROR(VLOOKUP($R359,Listas!$E$3:$F$7,2,FALSE)),"",(VLOOKUP($R359,Listas!$E$3:$F$7,2,FALSE)))</f>
        <v xml:space="preserve">MUY ALTA </v>
      </c>
      <c r="T359" s="868" t="s">
        <v>699</v>
      </c>
      <c r="U359" s="867">
        <f>IF(ISERROR(VLOOKUP($T359,Listas!$E$28:$F$35,2,FALSE)),"",(VLOOKUP($T359,Listas!$E$28:$F$35,2,FALSE)))</f>
        <v>0.8</v>
      </c>
      <c r="V359" s="869" t="str">
        <f t="shared" ref="V359" si="1780">IF(R359="","",(CONCATENATE("R.INHERENTE
",(IF(AND($R359=0.2,$U359=0.2),1,(IF(AND($R359=0.2,$U359=0.4),6,(IF(AND($R359=0.2,$U359=0.6),11,(IF(AND($R359=0.2,$U359=0.8),16,(IF(AND($R359=0.2,$U359=1),21,(IF(AND($R359=0.4,$U359=0.2),2,(IF(AND($R359=0.4,$U359=0.4),7,(IF(AND($R359=0.4,$U359=0.6),12,(IF(AND($R359=0.4,$U359=0.8),17,(IF(AND($R359=0.4,$U359=1),22,(IF(AND($R359=0.6,$U359=0.2),3,(IF(AND($R359=0.6,$U359=0.4),8,(IF(AND($R359=0.6,$U359=0.6),13,(IF(AND($R359=0.6,$U359=0.8),18,(IF(AND($R359=0.6,$U359=1),23,(IF(AND($R359=0.8,$U359=0.2),4,(IF(AND($R359=0.8,$U359=0.4),9,(IF(AND($R359=0.8,$U359=0.6),14,(IF(AND($R359=0.8,$U359=0.8),19,(IF(AND($R359=0.8,$U359=1),24,(IF(AND($R359=1,$U359=0.2),5,(IF(AND($R359=1,$U359=0.4),10,(IF(AND($R359=1,$U359=0.6),15,(IF(AND($R359=1,$U359=0.8),20,(IF(AND($R359=1,$U359=1),25,"")))))))))))))))))))))))))))))))))))))))))))))))))))))</f>
        <v>R.INHERENTE
20</v>
      </c>
      <c r="W359" s="228">
        <f>+VLOOKUP($V359,Listas!$D$112:$E$136,2,FALSE)</f>
        <v>20</v>
      </c>
      <c r="X359" s="445" t="s">
        <v>1551</v>
      </c>
      <c r="Y359" s="413" t="s">
        <v>599</v>
      </c>
      <c r="Z359" s="413"/>
      <c r="AA359" s="870">
        <v>25</v>
      </c>
      <c r="AB359" s="871"/>
      <c r="AC359" s="870"/>
      <c r="AD359" s="871"/>
      <c r="AE359" s="870"/>
      <c r="AF359" s="871"/>
      <c r="AG359" s="870"/>
      <c r="AH359" s="871"/>
      <c r="AI359" s="870">
        <v>15</v>
      </c>
      <c r="AJ359" s="871"/>
      <c r="AK359" s="340">
        <f t="shared" ref="AK359:AK363" si="1781">AA359+AC359+AE359+AG359+AI359</f>
        <v>40</v>
      </c>
      <c r="AL359" s="319">
        <v>0.6</v>
      </c>
      <c r="AM359" s="320"/>
      <c r="AN359" s="872" t="s">
        <v>562</v>
      </c>
      <c r="AO359" s="873"/>
      <c r="AP359" s="993" t="s">
        <v>600</v>
      </c>
      <c r="AQ359" s="994"/>
      <c r="AR359" s="872" t="s">
        <v>562</v>
      </c>
      <c r="AS359" s="873"/>
      <c r="AT359" s="419" t="s">
        <v>1552</v>
      </c>
      <c r="AU359" s="407" t="s">
        <v>633</v>
      </c>
      <c r="AV359" s="455" t="s">
        <v>1553</v>
      </c>
      <c r="AW359" s="424" t="s">
        <v>1524</v>
      </c>
      <c r="AX359" s="451" t="s">
        <v>1489</v>
      </c>
      <c r="AY359" s="247">
        <f t="shared" ref="AY359" si="1782">+(IF(AND($AZ359&gt;0,$AZ359&lt;=0.2),0.2,(IF(AND($AZ359&gt;0.2,$AZ359&lt;=0.4),0.4,(IF(AND($AZ359&gt;0.4,$AZ359&lt;=0.6),0.6,(IF(AND($AZ359&gt;0.6,$AZ359&lt;=0.8),0.8,(IF($AZ359&gt;0.8,1,""))))))))))</f>
        <v>0.6</v>
      </c>
      <c r="AZ359" s="878">
        <f t="shared" ref="AZ359" si="1783">+MIN(AL359:AL363)</f>
        <v>0.42</v>
      </c>
      <c r="BA359" s="836" t="str">
        <f t="shared" ref="BA359" si="1784">+(IF($AY359=0.2,"MUY BAJA",(IF($AY359=0.4,"BAJA",(IF($AY359=0.6,"MEDIA",(IF($AY359=0.8,"ALTA",(IF($AY359=1,"MUY ALTA",""))))))))))</f>
        <v>MEDIA</v>
      </c>
      <c r="BB359" s="833">
        <f t="shared" ref="BB359" si="1785">+MIN(AM359:AM363)</f>
        <v>0.6</v>
      </c>
      <c r="BC359" s="836" t="str">
        <f t="shared" ref="BC359" si="1786">+(IF($BF359=0.2,"MUY BAJA",(IF($BF359=0.4,"BAJA",(IF($BF359=0.6,"MEDIA",(IF($BF359=0.8,"ALTA",(IF($BF359=1,"MUY ALTA",""))))))))))</f>
        <v>MEDIA</v>
      </c>
      <c r="BD359" s="839" t="str">
        <f t="shared" ref="BD359" si="1787">IF($AY359="","",(CONCATENATE("R.RESIDUAL
",(IF(AND($AY359=0.2,$BF359=0.2),1,(IF(AND($AY359=0.2,$BF359=0.4),6,(IF(AND($AY359=0.2,$BF359=0.6),11,(IF(AND($AY359=0.2,$BF359=0.8),16,(IF(AND($AY359=0.2,$BF359=1),21,(IF(AND($AY359=0.4,$BF359=0.2),2,(IF(AND($AY359=0.4,$BF359=0.4),7,(IF(AND($AY359=0.4,$BF359=0.6),12,(IF(AND($AY359=0.4,$BF359=0.8),17,(IF(AND($AY359=0.4,$BF359=1),22,(IF(AND($AY359=0.6,$BF359=0.2),3,(IF(AND($AY359=0.6,$BF359=0.4),8,(IF(AND($AY359=0.6,$BF359=0.6),13,(IF(AND($AY359=0.6,$BF359=0.8),18,(IF(AND($AY359=0.6,$BF359=1),23,(IF(AND($AY359=0.8,$BF359=0.2),4,(IF(AND($AY359=0.8,$BF359=0.4),9,(IF(AND($AY359=0.8,$BF359=0.6),14,(IF(AND($AY359=0.8,$BF359=0.8),19,(IF(AND($AY359=0.8,$BF359=1),24,(IF(AND($AY359=1,$BF359=0.2),5,(IF(AND($AY359=1,$BF359=0.4),10,(IF(AND($AY359=1,$BF359=0.6),15,(IF(AND($AY359=1,$BF359=0.8),20,(IF(AND($AY359=1,$BF359=1),25,"")))))))))))))))))))))))))))))))))))))))))))))))))))))</f>
        <v>R.RESIDUAL
13</v>
      </c>
      <c r="BE359" s="842" t="s">
        <v>606</v>
      </c>
      <c r="BF359" s="247">
        <f t="shared" ref="BF359" si="1788">+(IF(AND($BB359&gt;0,$BB359&lt;=0.2),0.2,(IF(AND($BB359&gt;0.2,$BB359&lt;=0.4),0.4,(IF(AND($BB359&gt;0.4,$BB359&lt;=0.6),0.6,(IF(AND($BB359&gt;0.6,$BB359&lt;=0.8),0.8,(IF($BB359&gt;0.8,1,""))))))))))</f>
        <v>0.6</v>
      </c>
      <c r="BG359" s="230">
        <f>+VLOOKUP($BD359,Listas!$F$112:$G$136,2,FALSE)</f>
        <v>13</v>
      </c>
      <c r="BH359" s="312">
        <v>1</v>
      </c>
      <c r="BI359" s="231" t="str">
        <f t="shared" ref="BI359" si="1789">IF(ISERROR(IF(V359="R.INHERENTE
5","R. INHERENTE",(IF(BD359="R.RESIDUAL
5","R. RESIDUAL"," ")))),"",(IF(V359="R.INHERENTE
5","R. INHERENTE",(IF(BD359="R.RESIDUAL
5","R. RESIDUAL"," ")))))</f>
        <v xml:space="preserve"> </v>
      </c>
      <c r="BJ359" s="232" t="str">
        <f t="shared" ref="BJ359" si="1790">IF(ISERROR(IF(V359="R.INHERENTE
10","R. INHERENTE",(IF(BD359="R.RESIDUAL
10","R. RESIDUAL"," ")))),"",(IF(V359="R.INHERENTE
10","R. INHERENTE",(IF(BD359="R.RESIDUAL
10","R. RESIDUAL"," ")))))</f>
        <v xml:space="preserve"> </v>
      </c>
      <c r="BK359" s="232" t="str">
        <f t="shared" ref="BK359" si="1791">IF(ISERROR(IF(V359="R.INHERENTE
15","R. INHERENTE",(IF(BD359="R.RESIDUAL
15","R. RESIDUAL"," ")))),"",(IF(V359="R.INHERENTE
15","R. INHERENTE",(IF(BD359="R.RESIDUAL
15","R. RESIDUAL"," ")))))</f>
        <v xml:space="preserve"> </v>
      </c>
      <c r="BL359" s="232" t="str">
        <f t="shared" ref="BL359" si="1792">IF(ISERROR(IF(V359="R.INHERENTE
20","R. INHERENTE",(IF(BD359="R.RESIDUAL
20","R. RESIDUAL"," ")))),"",(IF(V359="R.INHERENTE
20","R. INHERENTE",(IF(BD359="R.RESIDUAL
20","R. RESIDUAL"," ")))))</f>
        <v>R. INHERENTE</v>
      </c>
      <c r="BM359" s="233" t="str">
        <f t="shared" ref="BM359" si="1793">IF(ISERROR(IF(V359="R.INHERENTE
25","R. INHERENTE",(IF(BD359="R.RESIDUAL
25","R. RESIDUAL"," ")))),"",(IF(V359="R.INHERENTE
25","R. INHERENTE",(IF(BD359="R.RESIDUAL
25","R. RESIDUAL"," ")))))</f>
        <v xml:space="preserve"> </v>
      </c>
      <c r="BN359" s="234"/>
      <c r="BO359" s="845" t="s">
        <v>1554</v>
      </c>
      <c r="BP359" s="854" t="s">
        <v>1524</v>
      </c>
      <c r="BQ359" s="886">
        <v>46023</v>
      </c>
      <c r="BR359" s="886">
        <v>46357</v>
      </c>
      <c r="BS359" s="858" t="s">
        <v>633</v>
      </c>
      <c r="BT359" s="861" t="s">
        <v>610</v>
      </c>
      <c r="BU359" s="309"/>
      <c r="BV359" s="958" t="s">
        <v>1555</v>
      </c>
      <c r="BW359" s="854" t="s">
        <v>1524</v>
      </c>
      <c r="BX359" s="964" t="s">
        <v>1556</v>
      </c>
      <c r="BY359" s="229"/>
      <c r="BZ359" s="815" t="s">
        <v>614</v>
      </c>
      <c r="CA359" s="818" t="s">
        <v>615</v>
      </c>
      <c r="CB359" s="821" t="s">
        <v>616</v>
      </c>
      <c r="CC359" s="818" t="s">
        <v>617</v>
      </c>
      <c r="CD359" s="792"/>
      <c r="CE359" s="792"/>
      <c r="CF359" s="792"/>
      <c r="CG359" s="792"/>
      <c r="CH359" s="792"/>
      <c r="CI359" s="792"/>
      <c r="CJ359" s="792"/>
      <c r="CK359" s="792"/>
      <c r="CL359" s="792"/>
      <c r="CM359" s="792"/>
      <c r="CN359" s="792"/>
      <c r="CO359" s="792"/>
      <c r="CP359" s="792"/>
      <c r="CQ359" s="792"/>
      <c r="CR359" s="792"/>
      <c r="CS359" s="792"/>
      <c r="CT359" s="795" t="s">
        <v>618</v>
      </c>
      <c r="CU359" s="248"/>
      <c r="CV359" s="815" t="s">
        <v>614</v>
      </c>
      <c r="CW359" s="818" t="s">
        <v>615</v>
      </c>
      <c r="CX359" s="821" t="s">
        <v>616</v>
      </c>
      <c r="CY359" s="818" t="s">
        <v>617</v>
      </c>
      <c r="CZ359" s="824"/>
      <c r="DA359" s="825"/>
      <c r="DB359" s="824"/>
      <c r="DC359" s="825"/>
      <c r="DD359" s="789"/>
      <c r="DE359" s="789"/>
      <c r="DF359" s="789"/>
      <c r="DG359" s="792"/>
      <c r="DH359" s="789"/>
      <c r="DI359" s="789"/>
      <c r="DJ359" s="789"/>
      <c r="DK359" s="792"/>
      <c r="DL359" s="789"/>
      <c r="DM359" s="789"/>
      <c r="DN359" s="789"/>
      <c r="DO359" s="792"/>
      <c r="DP359" s="789"/>
      <c r="DQ359" s="789"/>
      <c r="DR359" s="789"/>
      <c r="DS359" s="789"/>
      <c r="DT359" s="795" t="s">
        <v>619</v>
      </c>
      <c r="DU359" s="245"/>
      <c r="DV359" s="798"/>
      <c r="DW359" s="801"/>
      <c r="DX359" s="798"/>
      <c r="DY359" s="804"/>
    </row>
    <row r="360" spans="2:129" ht="48.75" customHeight="1">
      <c r="B360" s="1282"/>
      <c r="C360" s="924"/>
      <c r="D360" s="927"/>
      <c r="E360" s="1800"/>
      <c r="F360" s="931"/>
      <c r="G360" s="1800"/>
      <c r="H360" s="1800"/>
      <c r="I360" s="997"/>
      <c r="J360" s="448" t="s">
        <v>1557</v>
      </c>
      <c r="K360" s="909"/>
      <c r="L360" s="1801"/>
      <c r="M360" s="918"/>
      <c r="N360" s="1800"/>
      <c r="O360" s="1802"/>
      <c r="P360" s="228"/>
      <c r="Q360" s="1803"/>
      <c r="R360" s="1800"/>
      <c r="S360" s="1800"/>
      <c r="T360" s="1800"/>
      <c r="U360" s="1800"/>
      <c r="V360" s="1802"/>
      <c r="W360" s="228"/>
      <c r="X360" s="446" t="s">
        <v>1558</v>
      </c>
      <c r="Y360" s="415" t="s">
        <v>599</v>
      </c>
      <c r="Z360" s="415"/>
      <c r="AA360" s="807"/>
      <c r="AB360" s="808"/>
      <c r="AC360" s="807">
        <v>15</v>
      </c>
      <c r="AD360" s="808"/>
      <c r="AE360" s="807"/>
      <c r="AF360" s="808"/>
      <c r="AG360" s="807"/>
      <c r="AH360" s="808"/>
      <c r="AI360" s="807">
        <v>15</v>
      </c>
      <c r="AJ360" s="808"/>
      <c r="AK360" s="323">
        <f t="shared" si="1781"/>
        <v>30</v>
      </c>
      <c r="AL360" s="315">
        <v>0.42</v>
      </c>
      <c r="AM360" s="316"/>
      <c r="AN360" s="809" t="s">
        <v>562</v>
      </c>
      <c r="AO360" s="810"/>
      <c r="AP360" s="813" t="s">
        <v>600</v>
      </c>
      <c r="AQ360" s="814"/>
      <c r="AR360" s="809" t="s">
        <v>562</v>
      </c>
      <c r="AS360" s="810"/>
      <c r="AT360" s="420" t="s">
        <v>1559</v>
      </c>
      <c r="AU360" s="408" t="s">
        <v>633</v>
      </c>
      <c r="AV360" s="452" t="s">
        <v>1560</v>
      </c>
      <c r="AW360" s="427" t="s">
        <v>1524</v>
      </c>
      <c r="AX360" s="453" t="s">
        <v>1489</v>
      </c>
      <c r="AY360" s="230"/>
      <c r="AZ360" s="879"/>
      <c r="BA360" s="837"/>
      <c r="BB360" s="834"/>
      <c r="BC360" s="837"/>
      <c r="BD360" s="840"/>
      <c r="BE360" s="843"/>
      <c r="BG360" s="490"/>
      <c r="BH360" s="312">
        <v>0.8</v>
      </c>
      <c r="BI360" s="235" t="str">
        <f t="shared" ref="BI360" si="1794">IF(ISERROR(IF(V359="R.INHERENTE
4","R. INHERENTE",(IF(BD359="R.RESIDUAL
4","R. RESIDUAL"," ")))),"",(IF(V359="R.INHERENTE
4","R. INHERENTE",(IF(BD359="R.RESIDUAL
4","R. RESIDUAL"," ")))))</f>
        <v xml:space="preserve"> </v>
      </c>
      <c r="BJ360" s="236" t="str">
        <f t="shared" ref="BJ360" si="1795">IF(ISERROR(IF(V359="R.INHERENTE
9","R. INHERENTE",(IF(BD359="R.RESIDUAL
9","R. RESIDUAL"," ")))),"",(IF(V359="R.INHERENTE
9","R. INHERENTE",(IF(BD359="R.RESIDUAL
9","R. RESIDUAL"," ")))))</f>
        <v xml:space="preserve"> </v>
      </c>
      <c r="BK360" s="237" t="str">
        <f t="shared" ref="BK360" si="1796">IF(ISERROR(IF(V359="R.INHERENTE
14","R. INHERENTE",(IF(BD359="R.RESIDUAL
14","R. RESIDUAL"," ")))),"",(IF(V359="R.INHERENTE
14","R. INHERENTE",(IF(BD359="R.RESIDUAL
14","R. RESIDUAL"," ")))))</f>
        <v xml:space="preserve"> </v>
      </c>
      <c r="BL360" s="237" t="str">
        <f t="shared" ref="BL360" si="1797">IF(ISERROR(IF(V359="R.INHERENTE
19","R. INHERENTE",(IF(BD359="R.RESIDUAL
19","R. RESIDUAL"," ")))),"",(IF(V359="R.INHERENTE
19","R. INHERENTE",(IF(BD359="R.RESIDUAL
19","R. RESIDUAL"," ")))))</f>
        <v xml:space="preserve"> </v>
      </c>
      <c r="BM360" s="238" t="str">
        <f t="shared" ref="BM360" si="1798">IF(ISERROR(IF(V359="R.INHERENTE
24","R. INHERENTE",(IF(BD359="R.RESIDUAL
24","R. RESIDUAL"," ")))),"",(IF(V359="R.INHERENTE
24","R. INHERENTE",(IF(BD359="R.RESIDUAL
24","R. RESIDUAL"," ")))))</f>
        <v xml:space="preserve"> </v>
      </c>
      <c r="BN360" s="234"/>
      <c r="BO360" s="846"/>
      <c r="BP360" s="855"/>
      <c r="BQ360" s="887"/>
      <c r="BR360" s="887"/>
      <c r="BS360" s="859"/>
      <c r="BT360" s="862"/>
      <c r="BU360" s="309"/>
      <c r="BV360" s="959"/>
      <c r="BW360" s="855"/>
      <c r="BX360" s="965"/>
      <c r="BY360" s="229"/>
      <c r="BZ360" s="816"/>
      <c r="CA360" s="819"/>
      <c r="CB360" s="822"/>
      <c r="CC360" s="819"/>
      <c r="CD360" s="793"/>
      <c r="CE360" s="793"/>
      <c r="CF360" s="793"/>
      <c r="CG360" s="793"/>
      <c r="CH360" s="793"/>
      <c r="CI360" s="793"/>
      <c r="CJ360" s="793"/>
      <c r="CK360" s="793"/>
      <c r="CL360" s="793"/>
      <c r="CM360" s="793"/>
      <c r="CN360" s="793"/>
      <c r="CO360" s="793"/>
      <c r="CP360" s="793"/>
      <c r="CQ360" s="793"/>
      <c r="CR360" s="793"/>
      <c r="CS360" s="793"/>
      <c r="CT360" s="796"/>
      <c r="CU360" s="248"/>
      <c r="CV360" s="816"/>
      <c r="CW360" s="819"/>
      <c r="CX360" s="822"/>
      <c r="CY360" s="819"/>
      <c r="CZ360" s="826"/>
      <c r="DA360" s="827"/>
      <c r="DB360" s="826"/>
      <c r="DC360" s="827"/>
      <c r="DD360" s="790"/>
      <c r="DE360" s="790"/>
      <c r="DF360" s="790"/>
      <c r="DG360" s="793"/>
      <c r="DH360" s="790"/>
      <c r="DI360" s="790"/>
      <c r="DJ360" s="790"/>
      <c r="DK360" s="793"/>
      <c r="DL360" s="790"/>
      <c r="DM360" s="790"/>
      <c r="DN360" s="790"/>
      <c r="DO360" s="793"/>
      <c r="DP360" s="790"/>
      <c r="DQ360" s="790"/>
      <c r="DR360" s="790"/>
      <c r="DS360" s="790"/>
      <c r="DT360" s="796"/>
      <c r="DU360" s="245"/>
      <c r="DV360" s="799"/>
      <c r="DW360" s="802"/>
      <c r="DX360" s="799"/>
      <c r="DY360" s="805"/>
    </row>
    <row r="361" spans="2:129" ht="48.75" customHeight="1">
      <c r="B361" s="1282"/>
      <c r="C361" s="924"/>
      <c r="D361" s="927"/>
      <c r="E361" s="1800"/>
      <c r="F361" s="931"/>
      <c r="G361" s="1800"/>
      <c r="H361" s="1800"/>
      <c r="I361" s="997"/>
      <c r="J361" s="448" t="s">
        <v>1561</v>
      </c>
      <c r="K361" s="909"/>
      <c r="L361" s="1801"/>
      <c r="M361" s="918"/>
      <c r="N361" s="1800"/>
      <c r="O361" s="1802"/>
      <c r="P361" s="228"/>
      <c r="Q361" s="1803"/>
      <c r="R361" s="1800"/>
      <c r="S361" s="1800"/>
      <c r="T361" s="1800"/>
      <c r="U361" s="1800"/>
      <c r="V361" s="1802"/>
      <c r="W361" s="228"/>
      <c r="X361" s="446" t="s">
        <v>1562</v>
      </c>
      <c r="Y361" s="415"/>
      <c r="Z361" s="415" t="s">
        <v>648</v>
      </c>
      <c r="AA361" s="807"/>
      <c r="AB361" s="808"/>
      <c r="AC361" s="807"/>
      <c r="AD361" s="808"/>
      <c r="AE361" s="807">
        <v>10</v>
      </c>
      <c r="AF361" s="808"/>
      <c r="AG361" s="807"/>
      <c r="AH361" s="808"/>
      <c r="AI361" s="807">
        <v>15</v>
      </c>
      <c r="AJ361" s="808"/>
      <c r="AK361" s="323">
        <f t="shared" si="1781"/>
        <v>25</v>
      </c>
      <c r="AL361" s="315"/>
      <c r="AM361" s="316">
        <v>0.6</v>
      </c>
      <c r="AN361" s="809" t="s">
        <v>562</v>
      </c>
      <c r="AO361" s="810"/>
      <c r="AP361" s="813" t="s">
        <v>600</v>
      </c>
      <c r="AQ361" s="814"/>
      <c r="AR361" s="809" t="s">
        <v>562</v>
      </c>
      <c r="AS361" s="810"/>
      <c r="AT361" s="420" t="s">
        <v>1563</v>
      </c>
      <c r="AU361" s="408" t="s">
        <v>633</v>
      </c>
      <c r="AV361" s="452" t="s">
        <v>1564</v>
      </c>
      <c r="AW361" s="427" t="s">
        <v>1524</v>
      </c>
      <c r="AX361" s="453" t="s">
        <v>1489</v>
      </c>
      <c r="AY361" s="230"/>
      <c r="AZ361" s="879"/>
      <c r="BA361" s="837"/>
      <c r="BB361" s="834"/>
      <c r="BC361" s="837"/>
      <c r="BD361" s="840"/>
      <c r="BE361" s="843"/>
      <c r="BG361" s="490"/>
      <c r="BH361" s="312">
        <v>0.60000000000000009</v>
      </c>
      <c r="BI361" s="235" t="str">
        <f t="shared" ref="BI361" si="1799">IF(ISERROR(IF(V359="R.INHERENTE
3","R. INHERENTE",(IF(BD359="R.RESIDUAL
3","R. RESIDUAL"," ")))),"",(IF(V359="R.INHERENTE
3","R. INHERENTE",(IF(BD359="R.RESIDUAL
3","R. RESIDUAL"," ")))))</f>
        <v xml:space="preserve"> </v>
      </c>
      <c r="BJ361" s="236" t="str">
        <f t="shared" ref="BJ361" si="1800">IF(ISERROR(IF(V359="R.INHERENTE
8","R. INHERENTE",(IF(BD359="R.RESIDUAL
8","R. RESIDUAL"," ")))),"",(IF(V359="R.INHERENTE
8","R. INHERENTE",(IF(BD359="R.RESIDUAL
8","R. RESIDUAL"," ")))))</f>
        <v xml:space="preserve"> </v>
      </c>
      <c r="BK361" s="236" t="str">
        <f t="shared" ref="BK361" si="1801">IF(ISERROR(IF(V359="R.INHERENTE
13","R. INHERENTE",(IF(BD359="R.RESIDUAL
13","R. RESIDUAL"," ")))),"",(IF(V359="R.INHERENTE
13","R. INHERENTE",(IF(BD359="R.RESIDUAL
13","R. RESIDUAL"," ")))))</f>
        <v>R. RESIDUAL</v>
      </c>
      <c r="BL361" s="237" t="str">
        <f t="shared" ref="BL361" si="1802">IF(ISERROR(IF(V359="R.INHERENTE
18","R. INHERENTE",(IF(BD359="R.RESIDUAL
18","R. RESIDUAL"," ")))),"",(IF(V359="R.INHERENTE
18","R. INHERENTE",(IF(BD359="R.RESIDUAL
18","R. RESIDUAL"," ")))))</f>
        <v xml:space="preserve"> </v>
      </c>
      <c r="BM361" s="238" t="str">
        <f t="shared" ref="BM361" si="1803">IF(ISERROR(IF(V359="R.INHERENTE
23","R. INHERENTE",(IF(BD359="R.RESIDUAL
23","R. RESIDUAL"," ")))),"",(IF(V359="R.INHERENTE
23","R. INHERENTE",(IF(BD359="R.RESIDUAL
23","R. RESIDUAL"," ")))))</f>
        <v xml:space="preserve"> </v>
      </c>
      <c r="BN361" s="234"/>
      <c r="BO361" s="846"/>
      <c r="BP361" s="855"/>
      <c r="BQ361" s="887"/>
      <c r="BR361" s="887"/>
      <c r="BS361" s="859"/>
      <c r="BT361" s="862"/>
      <c r="BU361" s="309"/>
      <c r="BV361" s="959"/>
      <c r="BW361" s="855"/>
      <c r="BX361" s="965"/>
      <c r="BY361" s="229"/>
      <c r="BZ361" s="816"/>
      <c r="CA361" s="819"/>
      <c r="CB361" s="822"/>
      <c r="CC361" s="819"/>
      <c r="CD361" s="793"/>
      <c r="CE361" s="793"/>
      <c r="CF361" s="793"/>
      <c r="CG361" s="793"/>
      <c r="CH361" s="793"/>
      <c r="CI361" s="793"/>
      <c r="CJ361" s="793"/>
      <c r="CK361" s="793"/>
      <c r="CL361" s="793"/>
      <c r="CM361" s="793"/>
      <c r="CN361" s="793"/>
      <c r="CO361" s="793"/>
      <c r="CP361" s="793"/>
      <c r="CQ361" s="793"/>
      <c r="CR361" s="793"/>
      <c r="CS361" s="793"/>
      <c r="CT361" s="796"/>
      <c r="CU361" s="248"/>
      <c r="CV361" s="816"/>
      <c r="CW361" s="819"/>
      <c r="CX361" s="822"/>
      <c r="CY361" s="819"/>
      <c r="CZ361" s="826"/>
      <c r="DA361" s="827"/>
      <c r="DB361" s="826"/>
      <c r="DC361" s="827"/>
      <c r="DD361" s="790"/>
      <c r="DE361" s="790"/>
      <c r="DF361" s="790"/>
      <c r="DG361" s="793"/>
      <c r="DH361" s="790"/>
      <c r="DI361" s="790"/>
      <c r="DJ361" s="790"/>
      <c r="DK361" s="793"/>
      <c r="DL361" s="790"/>
      <c r="DM361" s="790"/>
      <c r="DN361" s="790"/>
      <c r="DO361" s="793"/>
      <c r="DP361" s="790"/>
      <c r="DQ361" s="790"/>
      <c r="DR361" s="790"/>
      <c r="DS361" s="790"/>
      <c r="DT361" s="796"/>
      <c r="DU361" s="245"/>
      <c r="DV361" s="799"/>
      <c r="DW361" s="802"/>
      <c r="DX361" s="799"/>
      <c r="DY361" s="805"/>
    </row>
    <row r="362" spans="2:129" ht="48.75" customHeight="1">
      <c r="B362" s="1282"/>
      <c r="C362" s="924"/>
      <c r="D362" s="927"/>
      <c r="E362" s="1800"/>
      <c r="F362" s="931"/>
      <c r="G362" s="1800"/>
      <c r="H362" s="1800"/>
      <c r="I362" s="997"/>
      <c r="J362" s="448"/>
      <c r="K362" s="909"/>
      <c r="L362" s="1801"/>
      <c r="M362" s="918"/>
      <c r="N362" s="1800"/>
      <c r="O362" s="1802"/>
      <c r="P362" s="228"/>
      <c r="Q362" s="1803"/>
      <c r="R362" s="1800"/>
      <c r="S362" s="1800"/>
      <c r="T362" s="1800"/>
      <c r="U362" s="1800"/>
      <c r="V362" s="1802"/>
      <c r="W362" s="228"/>
      <c r="X362" s="416"/>
      <c r="Y362" s="415"/>
      <c r="Z362" s="415"/>
      <c r="AA362" s="807"/>
      <c r="AB362" s="808"/>
      <c r="AC362" s="807"/>
      <c r="AD362" s="808"/>
      <c r="AE362" s="807"/>
      <c r="AF362" s="808"/>
      <c r="AG362" s="807"/>
      <c r="AH362" s="808"/>
      <c r="AI362" s="807"/>
      <c r="AJ362" s="808"/>
      <c r="AK362" s="323">
        <f t="shared" si="1781"/>
        <v>0</v>
      </c>
      <c r="AL362" s="315"/>
      <c r="AM362" s="316"/>
      <c r="AN362" s="809"/>
      <c r="AO362" s="810"/>
      <c r="AP362" s="813"/>
      <c r="AQ362" s="814"/>
      <c r="AR362" s="809"/>
      <c r="AS362" s="810"/>
      <c r="AT362" s="420"/>
      <c r="AU362" s="408"/>
      <c r="AV362" s="426"/>
      <c r="AW362" s="427"/>
      <c r="AX362" s="428"/>
      <c r="AY362" s="230"/>
      <c r="AZ362" s="879"/>
      <c r="BA362" s="837"/>
      <c r="BB362" s="834"/>
      <c r="BC362" s="837"/>
      <c r="BD362" s="840"/>
      <c r="BE362" s="843"/>
      <c r="BG362" s="490"/>
      <c r="BH362" s="312">
        <v>0.4</v>
      </c>
      <c r="BI362" s="239" t="str">
        <f t="shared" ref="BI362" si="1804">IF(ISERROR(IF(V359="R.INHERENTE
2","R. INHERENTE",(IF(BD359="R.RESIDUAL
2","R. RESIDUAL"," ")))),"",(IF(V359="R.INHERENTE
2","R. INHERENTE",(IF(BD359="R.RESIDUAL
2","R. RESIDUAL"," ")))))</f>
        <v xml:space="preserve"> </v>
      </c>
      <c r="BJ362" s="236" t="str">
        <f t="shared" ref="BJ362" si="1805">IF(ISERROR(IF(V359="R.INHERENTE
7","R. INHERENTE",(IF(BD359="R.RESIDUAL
7","R. RESIDUAL"," ")))),"",(IF(V359="R.INHERENTE
7","R. INHERENTE",(IF(BD359="R.RESIDUAL
7","R. RESIDUAL"," ")))))</f>
        <v xml:space="preserve"> </v>
      </c>
      <c r="BK362" s="236" t="str">
        <f t="shared" ref="BK362" si="1806">IF(ISERROR(IF(V359="R.INHERENTE
12","R. INHERENTE",(IF(BD359="R.RESIDUAL
12","R. RESIDUAL"," ")))),"",(IF(V359="R.INHERENTE
12","R. INHERENTE",(IF(BD359="R.RESIDUAL
12","R. RESIDUAL"," ")))))</f>
        <v xml:space="preserve"> </v>
      </c>
      <c r="BL362" s="237" t="str">
        <f t="shared" ref="BL362" si="1807">IF(ISERROR(IF(V359="R.INHERENTE
17","R. INHERENTE",(IF(BD359="R.RESIDUAL
17","R. RESIDUAL"," ")))),"",(IF(V359="R.INHERENTE
17","R. INHERENTE",(IF(BD359="R.RESIDUAL
17","R. RESIDUAL"," ")))))</f>
        <v xml:space="preserve"> </v>
      </c>
      <c r="BM362" s="238" t="str">
        <f t="shared" ref="BM362" si="1808">IF(ISERROR(IF(V359="R.INHERENTE
22","R. INHERENTE",(IF(BD359="R.RESIDUAL
22","R. RESIDUAL"," ")))),"",(IF(V359="R.INHERENTE
22","R. INHERENTE",(IF(BD359="R.RESIDUAL
22","R. RESIDUAL"," ")))))</f>
        <v xml:space="preserve"> </v>
      </c>
      <c r="BN362" s="234"/>
      <c r="BO362" s="846"/>
      <c r="BP362" s="855"/>
      <c r="BQ362" s="887"/>
      <c r="BR362" s="887"/>
      <c r="BS362" s="859"/>
      <c r="BT362" s="862"/>
      <c r="BU362" s="309"/>
      <c r="BV362" s="959"/>
      <c r="BW362" s="855"/>
      <c r="BX362" s="965"/>
      <c r="BY362" s="229"/>
      <c r="BZ362" s="816"/>
      <c r="CA362" s="819"/>
      <c r="CB362" s="822"/>
      <c r="CC362" s="819"/>
      <c r="CD362" s="793"/>
      <c r="CE362" s="793"/>
      <c r="CF362" s="793"/>
      <c r="CG362" s="793"/>
      <c r="CH362" s="793"/>
      <c r="CI362" s="793"/>
      <c r="CJ362" s="793"/>
      <c r="CK362" s="793"/>
      <c r="CL362" s="793"/>
      <c r="CM362" s="793"/>
      <c r="CN362" s="793"/>
      <c r="CO362" s="793"/>
      <c r="CP362" s="793"/>
      <c r="CQ362" s="793"/>
      <c r="CR362" s="793"/>
      <c r="CS362" s="793"/>
      <c r="CT362" s="796"/>
      <c r="CU362" s="248"/>
      <c r="CV362" s="816"/>
      <c r="CW362" s="819"/>
      <c r="CX362" s="822"/>
      <c r="CY362" s="819"/>
      <c r="CZ362" s="826"/>
      <c r="DA362" s="827"/>
      <c r="DB362" s="826"/>
      <c r="DC362" s="827"/>
      <c r="DD362" s="790"/>
      <c r="DE362" s="790"/>
      <c r="DF362" s="790"/>
      <c r="DG362" s="793"/>
      <c r="DH362" s="790"/>
      <c r="DI362" s="790"/>
      <c r="DJ362" s="790"/>
      <c r="DK362" s="793"/>
      <c r="DL362" s="790"/>
      <c r="DM362" s="790"/>
      <c r="DN362" s="790"/>
      <c r="DO362" s="793"/>
      <c r="DP362" s="790"/>
      <c r="DQ362" s="790"/>
      <c r="DR362" s="790"/>
      <c r="DS362" s="790"/>
      <c r="DT362" s="796"/>
      <c r="DU362" s="245"/>
      <c r="DV362" s="799"/>
      <c r="DW362" s="802"/>
      <c r="DX362" s="799"/>
      <c r="DY362" s="805"/>
    </row>
    <row r="363" spans="2:129" ht="48.75" customHeight="1">
      <c r="B363" s="1283"/>
      <c r="C363" s="925"/>
      <c r="D363" s="928"/>
      <c r="E363" s="1805"/>
      <c r="F363" s="932"/>
      <c r="G363" s="1805"/>
      <c r="H363" s="1805"/>
      <c r="I363" s="998"/>
      <c r="J363" s="449"/>
      <c r="K363" s="910"/>
      <c r="L363" s="1806"/>
      <c r="M363" s="919"/>
      <c r="N363" s="1805"/>
      <c r="O363" s="1807"/>
      <c r="P363" s="228"/>
      <c r="Q363" s="1808"/>
      <c r="R363" s="1805"/>
      <c r="S363" s="1805"/>
      <c r="T363" s="1805"/>
      <c r="U363" s="1805"/>
      <c r="V363" s="1807"/>
      <c r="W363" s="228"/>
      <c r="X363" s="417"/>
      <c r="Y363" s="418"/>
      <c r="Z363" s="418"/>
      <c r="AA363" s="848"/>
      <c r="AB363" s="849"/>
      <c r="AC363" s="848"/>
      <c r="AD363" s="849"/>
      <c r="AE363" s="848"/>
      <c r="AF363" s="849"/>
      <c r="AG363" s="848"/>
      <c r="AH363" s="849"/>
      <c r="AI363" s="848"/>
      <c r="AJ363" s="849"/>
      <c r="AK363" s="324">
        <f t="shared" si="1781"/>
        <v>0</v>
      </c>
      <c r="AL363" s="317"/>
      <c r="AM363" s="318"/>
      <c r="AN363" s="850"/>
      <c r="AO363" s="851"/>
      <c r="AP363" s="852"/>
      <c r="AQ363" s="853"/>
      <c r="AR363" s="850"/>
      <c r="AS363" s="851"/>
      <c r="AT363" s="421"/>
      <c r="AU363" s="422"/>
      <c r="AV363" s="429"/>
      <c r="AW363" s="430"/>
      <c r="AX363" s="431"/>
      <c r="AY363" s="230"/>
      <c r="AZ363" s="880"/>
      <c r="BA363" s="838"/>
      <c r="BB363" s="835"/>
      <c r="BC363" s="838"/>
      <c r="BD363" s="841"/>
      <c r="BE363" s="844"/>
      <c r="BG363" s="490"/>
      <c r="BH363" s="313">
        <v>0.2</v>
      </c>
      <c r="BI363" s="240" t="str">
        <f t="shared" ref="BI363" si="1809">IF(ISERROR(IF(V359="R.INHERENTE
1","R. INHERENTE",(IF(BD359="R.RESIDUAL
1","R. RESIDUAL"," ")))),"",(IF(V359="R.INHERENTE
1","R. INHERENTE",(IF(BD359="R.RESIDUAL
1","R. RESIDUAL"," ")))))</f>
        <v xml:space="preserve"> </v>
      </c>
      <c r="BJ363" s="241" t="str">
        <f t="shared" ref="BJ363" si="1810">IF(ISERROR(IF(V359="R.INHERENTE
6","R. INHERENTE",(IF(BD359="R.RESIDUAL
6","R. RESIDUAL"," ")))),"",(IF(V359="R.INHERENTE
6","R. INHERENTE",(IF(BD359="R.RESIDUAL
6","R. RESIDUAL"," ")))))</f>
        <v xml:space="preserve"> </v>
      </c>
      <c r="BK363" s="242" t="str">
        <f t="shared" ref="BK363" si="1811">IF(ISERROR(IF(V359="R.INHERENTE
11","R. INHERENTE",(IF(BD359="R.RESIDUAL
11","R. RESIDUAL"," ")))),"",(IF(V359="R.INHERENTE
11","R. INHERENTE",(IF(BD359="R.RESIDUAL
11","R. RESIDUAL"," ")))))</f>
        <v xml:space="preserve"> </v>
      </c>
      <c r="BL363" s="243" t="str">
        <f t="shared" ref="BL363" si="1812">IF(ISERROR(IF(V359="R.INHERENTE
16","R. INHERENTE",(IF(BD359="R.RESIDUAL
16","R. RESIDUAL"," ")))),"",(IF(V359="R.INHERENTE
16","R. INHERENTE",(IF(BD359="R.RESIDUAL
16","R. RESIDUAL"," ")))))</f>
        <v xml:space="preserve"> </v>
      </c>
      <c r="BM363" s="244" t="str">
        <f t="shared" ref="BM363" si="1813">IF(ISERROR(IF(V359="R.INHERENTE
21","R. INHERENTE",(IF(BD359="R.RESIDUAL
21","R. RESIDUAL"," ")))),"",(IF(V359="R.INHERENTE
21","R. INHERENTE",(IF(BD359="R.RESIDUAL
21","R. RESIDUAL"," ")))))</f>
        <v xml:space="preserve"> </v>
      </c>
      <c r="BN363" s="234"/>
      <c r="BO363" s="847"/>
      <c r="BP363" s="856"/>
      <c r="BQ363" s="888"/>
      <c r="BR363" s="888"/>
      <c r="BS363" s="860"/>
      <c r="BT363" s="863"/>
      <c r="BU363" s="309"/>
      <c r="BV363" s="960"/>
      <c r="BW363" s="856"/>
      <c r="BX363" s="966"/>
      <c r="BY363" s="229"/>
      <c r="BZ363" s="817"/>
      <c r="CA363" s="820"/>
      <c r="CB363" s="823"/>
      <c r="CC363" s="820"/>
      <c r="CD363" s="794"/>
      <c r="CE363" s="794"/>
      <c r="CF363" s="794"/>
      <c r="CG363" s="794"/>
      <c r="CH363" s="794"/>
      <c r="CI363" s="794"/>
      <c r="CJ363" s="794"/>
      <c r="CK363" s="794"/>
      <c r="CL363" s="794"/>
      <c r="CM363" s="794"/>
      <c r="CN363" s="794"/>
      <c r="CO363" s="794"/>
      <c r="CP363" s="794"/>
      <c r="CQ363" s="794"/>
      <c r="CR363" s="794"/>
      <c r="CS363" s="794"/>
      <c r="CT363" s="797"/>
      <c r="CU363" s="248"/>
      <c r="CV363" s="817"/>
      <c r="CW363" s="820"/>
      <c r="CX363" s="823"/>
      <c r="CY363" s="820"/>
      <c r="CZ363" s="828"/>
      <c r="DA363" s="829"/>
      <c r="DB363" s="828"/>
      <c r="DC363" s="829"/>
      <c r="DD363" s="791"/>
      <c r="DE363" s="791"/>
      <c r="DF363" s="791"/>
      <c r="DG363" s="794"/>
      <c r="DH363" s="791"/>
      <c r="DI363" s="791"/>
      <c r="DJ363" s="791"/>
      <c r="DK363" s="794"/>
      <c r="DL363" s="791"/>
      <c r="DM363" s="791"/>
      <c r="DN363" s="791"/>
      <c r="DO363" s="794"/>
      <c r="DP363" s="791"/>
      <c r="DQ363" s="791"/>
      <c r="DR363" s="791"/>
      <c r="DS363" s="791"/>
      <c r="DT363" s="797"/>
      <c r="DU363" s="245"/>
      <c r="DV363" s="800"/>
      <c r="DW363" s="803"/>
      <c r="DX363" s="800"/>
      <c r="DY363" s="806"/>
    </row>
    <row r="364" spans="2:129" ht="18" customHeight="1">
      <c r="BI364" s="321">
        <v>0.2</v>
      </c>
      <c r="BJ364" s="322">
        <v>0.4</v>
      </c>
      <c r="BK364" s="322">
        <v>0.60000000000000009</v>
      </c>
      <c r="BL364" s="322">
        <v>0.8</v>
      </c>
      <c r="BM364" s="322">
        <v>1</v>
      </c>
    </row>
    <row r="365" spans="2:129" ht="48.75" customHeight="1">
      <c r="B365" s="1281" t="s">
        <v>1411</v>
      </c>
      <c r="C365" s="923">
        <v>59</v>
      </c>
      <c r="D365" s="926" t="s">
        <v>1479</v>
      </c>
      <c r="E365" s="929" t="s">
        <v>1480</v>
      </c>
      <c r="F365" s="930" t="s">
        <v>587</v>
      </c>
      <c r="G365" s="907" t="s">
        <v>973</v>
      </c>
      <c r="H365" s="948" t="s">
        <v>589</v>
      </c>
      <c r="I365" s="996" t="s">
        <v>1565</v>
      </c>
      <c r="J365" s="447" t="s">
        <v>1566</v>
      </c>
      <c r="K365" s="908" t="s">
        <v>1567</v>
      </c>
      <c r="L365" s="950" t="str">
        <f>IF(H365="","",(CONCATENATE("Posibilidad de afectación ",H365," ",I365," ",J365," ",J366," ",J367," ",J368," ",J369)))</f>
        <v xml:space="preserve">Posibilidad de afectación económica y reputacional por uso inadecuado de la tecnología biomédica, debido a la falta de capacitación del personal sobre el manejo de equipos     </v>
      </c>
      <c r="M365" s="917" t="s">
        <v>593</v>
      </c>
      <c r="N365" s="951" t="s">
        <v>977</v>
      </c>
      <c r="O365" s="864" t="s">
        <v>978</v>
      </c>
      <c r="P365" s="228"/>
      <c r="Q365" s="865" t="s">
        <v>654</v>
      </c>
      <c r="R365" s="866">
        <f>IF(ISERROR(VLOOKUP($Q365,Listas!$E$20:$F$24,2,FALSE)),"",(VLOOKUP($Q365,Listas!$E$20:$F$24,2,FALSE)))</f>
        <v>0.6</v>
      </c>
      <c r="S365" s="867" t="str">
        <f>IF(ISERROR(VLOOKUP($R365,Listas!$E$3:$F$7,2,FALSE)),"",(VLOOKUP($R365,Listas!$E$3:$F$7,2,FALSE)))</f>
        <v>MEDIA</v>
      </c>
      <c r="T365" s="868" t="s">
        <v>699</v>
      </c>
      <c r="U365" s="867">
        <f>IF(ISERROR(VLOOKUP($T365,Listas!$E$28:$F$35,2,FALSE)),"",(VLOOKUP($T365,Listas!$E$28:$F$35,2,FALSE)))</f>
        <v>0.8</v>
      </c>
      <c r="V365" s="869" t="str">
        <f t="shared" ref="V365" si="1814">IF(R365="","",(CONCATENATE("R.INHERENTE
",(IF(AND($R365=0.2,$U365=0.2),1,(IF(AND($R365=0.2,$U365=0.4),6,(IF(AND($R365=0.2,$U365=0.6),11,(IF(AND($R365=0.2,$U365=0.8),16,(IF(AND($R365=0.2,$U365=1),21,(IF(AND($R365=0.4,$U365=0.2),2,(IF(AND($R365=0.4,$U365=0.4),7,(IF(AND($R365=0.4,$U365=0.6),12,(IF(AND($R365=0.4,$U365=0.8),17,(IF(AND($R365=0.4,$U365=1),22,(IF(AND($R365=0.6,$U365=0.2),3,(IF(AND($R365=0.6,$U365=0.4),8,(IF(AND($R365=0.6,$U365=0.6),13,(IF(AND($R365=0.6,$U365=0.8),18,(IF(AND($R365=0.6,$U365=1),23,(IF(AND($R365=0.8,$U365=0.2),4,(IF(AND($R365=0.8,$U365=0.4),9,(IF(AND($R365=0.8,$U365=0.6),14,(IF(AND($R365=0.8,$U365=0.8),19,(IF(AND($R365=0.8,$U365=1),24,(IF(AND($R365=1,$U365=0.2),5,(IF(AND($R365=1,$U365=0.4),10,(IF(AND($R365=1,$U365=0.6),15,(IF(AND($R365=1,$U365=0.8),20,(IF(AND($R365=1,$U365=1),25,"")))))))))))))))))))))))))))))))))))))))))))))))))))))</f>
        <v>R.INHERENTE
18</v>
      </c>
      <c r="W365" s="228">
        <f>+VLOOKUP($V365,Listas!$D$112:$E$136,2,FALSE)</f>
        <v>18</v>
      </c>
      <c r="X365" s="445" t="s">
        <v>1568</v>
      </c>
      <c r="Y365" s="413" t="s">
        <v>599</v>
      </c>
      <c r="Z365" s="413"/>
      <c r="AA365" s="870">
        <v>25</v>
      </c>
      <c r="AB365" s="871"/>
      <c r="AC365" s="870"/>
      <c r="AD365" s="871"/>
      <c r="AE365" s="870"/>
      <c r="AF365" s="871"/>
      <c r="AG365" s="870"/>
      <c r="AH365" s="871"/>
      <c r="AI365" s="870">
        <v>15</v>
      </c>
      <c r="AJ365" s="871"/>
      <c r="AK365" s="340">
        <f t="shared" ref="AK365:AK369" si="1815">AA365+AC365+AE365+AG365+AI365</f>
        <v>40</v>
      </c>
      <c r="AL365" s="319">
        <v>0.36</v>
      </c>
      <c r="AM365" s="320"/>
      <c r="AN365" s="872" t="s">
        <v>562</v>
      </c>
      <c r="AO365" s="873"/>
      <c r="AP365" s="993" t="s">
        <v>600</v>
      </c>
      <c r="AQ365" s="994"/>
      <c r="AR365" s="872" t="s">
        <v>562</v>
      </c>
      <c r="AS365" s="873"/>
      <c r="AT365" s="419" t="s">
        <v>1569</v>
      </c>
      <c r="AU365" s="407" t="s">
        <v>633</v>
      </c>
      <c r="AV365" s="455" t="s">
        <v>1570</v>
      </c>
      <c r="AW365" s="424" t="s">
        <v>1524</v>
      </c>
      <c r="AX365" s="451" t="s">
        <v>1489</v>
      </c>
      <c r="AY365" s="247">
        <f t="shared" ref="AY365" si="1816">+(IF(AND($AZ365&gt;0,$AZ365&lt;=0.2),0.2,(IF(AND($AZ365&gt;0.2,$AZ365&lt;=0.4),0.4,(IF(AND($AZ365&gt;0.4,$AZ365&lt;=0.6),0.6,(IF(AND($AZ365&gt;0.6,$AZ365&lt;=0.8),0.8,(IF($AZ365&gt;0.8,1,""))))))))))</f>
        <v>0.4</v>
      </c>
      <c r="AZ365" s="878">
        <f t="shared" ref="AZ365" si="1817">+MIN(AL365:AL369)</f>
        <v>0.216</v>
      </c>
      <c r="BA365" s="836" t="str">
        <f t="shared" ref="BA365" si="1818">+(IF($AY365=0.2,"MUY BAJA",(IF($AY365=0.4,"BAJA",(IF($AY365=0.6,"MEDIA",(IF($AY365=0.8,"ALTA",(IF($AY365=1,"MUY ALTA",""))))))))))</f>
        <v>BAJA</v>
      </c>
      <c r="BB365" s="833">
        <f t="shared" ref="BB365" si="1819">+MIN(AM365:AM369)</f>
        <v>0.8</v>
      </c>
      <c r="BC365" s="836" t="str">
        <f t="shared" ref="BC365" si="1820">+(IF($BF365=0.2,"MUY BAJA",(IF($BF365=0.4,"BAJA",(IF($BF365=0.6,"MEDIA",(IF($BF365=0.8,"ALTA",(IF($BF365=1,"MUY ALTA",""))))))))))</f>
        <v>ALTA</v>
      </c>
      <c r="BD365" s="839" t="str">
        <f t="shared" ref="BD365" si="1821">IF($AY365="","",(CONCATENATE("R.RESIDUAL
",(IF(AND($AY365=0.2,$BF365=0.2),1,(IF(AND($AY365=0.2,$BF365=0.4),6,(IF(AND($AY365=0.2,$BF365=0.6),11,(IF(AND($AY365=0.2,$BF365=0.8),16,(IF(AND($AY365=0.2,$BF365=1),21,(IF(AND($AY365=0.4,$BF365=0.2),2,(IF(AND($AY365=0.4,$BF365=0.4),7,(IF(AND($AY365=0.4,$BF365=0.6),12,(IF(AND($AY365=0.4,$BF365=0.8),17,(IF(AND($AY365=0.4,$BF365=1),22,(IF(AND($AY365=0.6,$BF365=0.2),3,(IF(AND($AY365=0.6,$BF365=0.4),8,(IF(AND($AY365=0.6,$BF365=0.6),13,(IF(AND($AY365=0.6,$BF365=0.8),18,(IF(AND($AY365=0.6,$BF365=1),23,(IF(AND($AY365=0.8,$BF365=0.2),4,(IF(AND($AY365=0.8,$BF365=0.4),9,(IF(AND($AY365=0.8,$BF365=0.6),14,(IF(AND($AY365=0.8,$BF365=0.8),19,(IF(AND($AY365=0.8,$BF365=1),24,(IF(AND($AY365=1,$BF365=0.2),5,(IF(AND($AY365=1,$BF365=0.4),10,(IF(AND($AY365=1,$BF365=0.6),15,(IF(AND($AY365=1,$BF365=0.8),20,(IF(AND($AY365=1,$BF365=1),25,"")))))))))))))))))))))))))))))))))))))))))))))))))))))</f>
        <v>R.RESIDUAL
17</v>
      </c>
      <c r="BE365" s="842" t="s">
        <v>606</v>
      </c>
      <c r="BF365" s="247">
        <f t="shared" ref="BF365" si="1822">+(IF(AND($BB365&gt;0,$BB365&lt;=0.2),0.2,(IF(AND($BB365&gt;0.2,$BB365&lt;=0.4),0.4,(IF(AND($BB365&gt;0.4,$BB365&lt;=0.6),0.6,(IF(AND($BB365&gt;0.6,$BB365&lt;=0.8),0.8,(IF($BB365&gt;0.8,1,""))))))))))</f>
        <v>0.8</v>
      </c>
      <c r="BG365" s="230">
        <f>+VLOOKUP($BD365,Listas!$F$112:$G$136,2,FALSE)</f>
        <v>17</v>
      </c>
      <c r="BH365" s="312">
        <v>1</v>
      </c>
      <c r="BI365" s="231" t="str">
        <f t="shared" ref="BI365" si="1823">IF(ISERROR(IF(V365="R.INHERENTE
5","R. INHERENTE",(IF(BD365="R.RESIDUAL
5","R. RESIDUAL"," ")))),"",(IF(V365="R.INHERENTE
5","R. INHERENTE",(IF(BD365="R.RESIDUAL
5","R. RESIDUAL"," ")))))</f>
        <v xml:space="preserve"> </v>
      </c>
      <c r="BJ365" s="232" t="str">
        <f t="shared" ref="BJ365" si="1824">IF(ISERROR(IF(V365="R.INHERENTE
10","R. INHERENTE",(IF(BD365="R.RESIDUAL
10","R. RESIDUAL"," ")))),"",(IF(V365="R.INHERENTE
10","R. INHERENTE",(IF(BD365="R.RESIDUAL
10","R. RESIDUAL"," ")))))</f>
        <v xml:space="preserve"> </v>
      </c>
      <c r="BK365" s="232" t="str">
        <f t="shared" ref="BK365" si="1825">IF(ISERROR(IF(V365="R.INHERENTE
15","R. INHERENTE",(IF(BD365="R.RESIDUAL
15","R. RESIDUAL"," ")))),"",(IF(V365="R.INHERENTE
15","R. INHERENTE",(IF(BD365="R.RESIDUAL
15","R. RESIDUAL"," ")))))</f>
        <v xml:space="preserve"> </v>
      </c>
      <c r="BL365" s="232" t="str">
        <f t="shared" ref="BL365" si="1826">IF(ISERROR(IF(V365="R.INHERENTE
20","R. INHERENTE",(IF(BD365="R.RESIDUAL
20","R. RESIDUAL"," ")))),"",(IF(V365="R.INHERENTE
20","R. INHERENTE",(IF(BD365="R.RESIDUAL
20","R. RESIDUAL"," ")))))</f>
        <v xml:space="preserve"> </v>
      </c>
      <c r="BM365" s="233" t="str">
        <f t="shared" ref="BM365" si="1827">IF(ISERROR(IF(V365="R.INHERENTE
25","R. INHERENTE",(IF(BD365="R.RESIDUAL
25","R. RESIDUAL"," ")))),"",(IF(V365="R.INHERENTE
25","R. INHERENTE",(IF(BD365="R.RESIDUAL
25","R. RESIDUAL"," ")))))</f>
        <v xml:space="preserve"> </v>
      </c>
      <c r="BN365" s="234"/>
      <c r="BO365" s="845" t="s">
        <v>1571</v>
      </c>
      <c r="BP365" s="854" t="s">
        <v>1524</v>
      </c>
      <c r="BQ365" s="886">
        <v>46023</v>
      </c>
      <c r="BR365" s="886">
        <v>46357</v>
      </c>
      <c r="BS365" s="858" t="s">
        <v>633</v>
      </c>
      <c r="BT365" s="861" t="s">
        <v>610</v>
      </c>
      <c r="BU365" s="309"/>
      <c r="BV365" s="958" t="s">
        <v>1555</v>
      </c>
      <c r="BW365" s="854" t="s">
        <v>1524</v>
      </c>
      <c r="BX365" s="964" t="s">
        <v>1556</v>
      </c>
      <c r="BY365" s="229"/>
      <c r="BZ365" s="815" t="s">
        <v>614</v>
      </c>
      <c r="CA365" s="818" t="s">
        <v>615</v>
      </c>
      <c r="CB365" s="821" t="s">
        <v>616</v>
      </c>
      <c r="CC365" s="818" t="s">
        <v>617</v>
      </c>
      <c r="CD365" s="792"/>
      <c r="CE365" s="792"/>
      <c r="CF365" s="792"/>
      <c r="CG365" s="792"/>
      <c r="CH365" s="792"/>
      <c r="CI365" s="792"/>
      <c r="CJ365" s="792"/>
      <c r="CK365" s="792"/>
      <c r="CL365" s="792"/>
      <c r="CM365" s="792"/>
      <c r="CN365" s="792"/>
      <c r="CO365" s="792"/>
      <c r="CP365" s="792"/>
      <c r="CQ365" s="792"/>
      <c r="CR365" s="792"/>
      <c r="CS365" s="792"/>
      <c r="CT365" s="795" t="s">
        <v>618</v>
      </c>
      <c r="CU365" s="248"/>
      <c r="CV365" s="815" t="s">
        <v>614</v>
      </c>
      <c r="CW365" s="818" t="s">
        <v>615</v>
      </c>
      <c r="CX365" s="821" t="s">
        <v>616</v>
      </c>
      <c r="CY365" s="818" t="s">
        <v>617</v>
      </c>
      <c r="CZ365" s="824"/>
      <c r="DA365" s="825"/>
      <c r="DB365" s="824"/>
      <c r="DC365" s="825"/>
      <c r="DD365" s="789"/>
      <c r="DE365" s="789"/>
      <c r="DF365" s="789"/>
      <c r="DG365" s="792"/>
      <c r="DH365" s="789"/>
      <c r="DI365" s="789"/>
      <c r="DJ365" s="789"/>
      <c r="DK365" s="792"/>
      <c r="DL365" s="789"/>
      <c r="DM365" s="789"/>
      <c r="DN365" s="789"/>
      <c r="DO365" s="792"/>
      <c r="DP365" s="789"/>
      <c r="DQ365" s="789"/>
      <c r="DR365" s="789"/>
      <c r="DS365" s="789"/>
      <c r="DT365" s="795" t="s">
        <v>619</v>
      </c>
      <c r="DU365" s="245"/>
      <c r="DV365" s="798"/>
      <c r="DW365" s="801"/>
      <c r="DX365" s="798"/>
      <c r="DY365" s="804"/>
    </row>
    <row r="366" spans="2:129" ht="48.75" customHeight="1">
      <c r="B366" s="1282"/>
      <c r="C366" s="924"/>
      <c r="D366" s="927"/>
      <c r="E366" s="1800"/>
      <c r="F366" s="931"/>
      <c r="G366" s="1800"/>
      <c r="H366" s="1800"/>
      <c r="I366" s="997"/>
      <c r="J366" s="448"/>
      <c r="K366" s="909"/>
      <c r="L366" s="1801"/>
      <c r="M366" s="918"/>
      <c r="N366" s="1800"/>
      <c r="O366" s="1802"/>
      <c r="P366" s="228"/>
      <c r="Q366" s="1803"/>
      <c r="R366" s="1800"/>
      <c r="S366" s="1800"/>
      <c r="T366" s="1800"/>
      <c r="U366" s="1800"/>
      <c r="V366" s="1802"/>
      <c r="W366" s="228"/>
      <c r="X366" s="446" t="s">
        <v>1572</v>
      </c>
      <c r="Y366" s="415" t="s">
        <v>599</v>
      </c>
      <c r="Z366" s="415"/>
      <c r="AA366" s="807">
        <v>25</v>
      </c>
      <c r="AB366" s="808"/>
      <c r="AC366" s="807"/>
      <c r="AD366" s="808"/>
      <c r="AE366" s="807"/>
      <c r="AF366" s="808"/>
      <c r="AG366" s="807"/>
      <c r="AH366" s="808"/>
      <c r="AI366" s="807">
        <v>15</v>
      </c>
      <c r="AJ366" s="808"/>
      <c r="AK366" s="323">
        <f t="shared" si="1815"/>
        <v>40</v>
      </c>
      <c r="AL366" s="315">
        <v>0.216</v>
      </c>
      <c r="AM366" s="316"/>
      <c r="AN366" s="809" t="s">
        <v>562</v>
      </c>
      <c r="AO366" s="810"/>
      <c r="AP366" s="813" t="s">
        <v>600</v>
      </c>
      <c r="AQ366" s="814"/>
      <c r="AR366" s="809" t="s">
        <v>562</v>
      </c>
      <c r="AS366" s="810"/>
      <c r="AT366" s="420" t="s">
        <v>1573</v>
      </c>
      <c r="AU366" s="408" t="s">
        <v>633</v>
      </c>
      <c r="AV366" s="452" t="s">
        <v>1574</v>
      </c>
      <c r="AW366" s="427" t="s">
        <v>1524</v>
      </c>
      <c r="AX366" s="453" t="s">
        <v>1489</v>
      </c>
      <c r="AY366" s="230"/>
      <c r="AZ366" s="879"/>
      <c r="BA366" s="837"/>
      <c r="BB366" s="834"/>
      <c r="BC366" s="837"/>
      <c r="BD366" s="840"/>
      <c r="BE366" s="843"/>
      <c r="BG366" s="490"/>
      <c r="BH366" s="312">
        <v>0.8</v>
      </c>
      <c r="BI366" s="235" t="str">
        <f t="shared" ref="BI366" si="1828">IF(ISERROR(IF(V365="R.INHERENTE
4","R. INHERENTE",(IF(BD365="R.RESIDUAL
4","R. RESIDUAL"," ")))),"",(IF(V365="R.INHERENTE
4","R. INHERENTE",(IF(BD365="R.RESIDUAL
4","R. RESIDUAL"," ")))))</f>
        <v xml:space="preserve"> </v>
      </c>
      <c r="BJ366" s="236" t="str">
        <f t="shared" ref="BJ366" si="1829">IF(ISERROR(IF(V365="R.INHERENTE
9","R. INHERENTE",(IF(BD365="R.RESIDUAL
9","R. RESIDUAL"," ")))),"",(IF(V365="R.INHERENTE
9","R. INHERENTE",(IF(BD365="R.RESIDUAL
9","R. RESIDUAL"," ")))))</f>
        <v xml:space="preserve"> </v>
      </c>
      <c r="BK366" s="237" t="str">
        <f t="shared" ref="BK366" si="1830">IF(ISERROR(IF(V365="R.INHERENTE
14","R. INHERENTE",(IF(BD365="R.RESIDUAL
14","R. RESIDUAL"," ")))),"",(IF(V365="R.INHERENTE
14","R. INHERENTE",(IF(BD365="R.RESIDUAL
14","R. RESIDUAL"," ")))))</f>
        <v xml:space="preserve"> </v>
      </c>
      <c r="BL366" s="237" t="str">
        <f t="shared" ref="BL366" si="1831">IF(ISERROR(IF(V365="R.INHERENTE
19","R. INHERENTE",(IF(BD365="R.RESIDUAL
19","R. RESIDUAL"," ")))),"",(IF(V365="R.INHERENTE
19","R. INHERENTE",(IF(BD365="R.RESIDUAL
19","R. RESIDUAL"," ")))))</f>
        <v xml:space="preserve"> </v>
      </c>
      <c r="BM366" s="238" t="str">
        <f t="shared" ref="BM366" si="1832">IF(ISERROR(IF(V365="R.INHERENTE
24","R. INHERENTE",(IF(BD365="R.RESIDUAL
24","R. RESIDUAL"," ")))),"",(IF(V365="R.INHERENTE
24","R. INHERENTE",(IF(BD365="R.RESIDUAL
24","R. RESIDUAL"," ")))))</f>
        <v xml:space="preserve"> </v>
      </c>
      <c r="BN366" s="234"/>
      <c r="BO366" s="846"/>
      <c r="BP366" s="855"/>
      <c r="BQ366" s="887"/>
      <c r="BR366" s="887"/>
      <c r="BS366" s="859"/>
      <c r="BT366" s="862"/>
      <c r="BU366" s="309"/>
      <c r="BV366" s="959"/>
      <c r="BW366" s="855"/>
      <c r="BX366" s="965"/>
      <c r="BY366" s="229"/>
      <c r="BZ366" s="816"/>
      <c r="CA366" s="819"/>
      <c r="CB366" s="822"/>
      <c r="CC366" s="819"/>
      <c r="CD366" s="793"/>
      <c r="CE366" s="793"/>
      <c r="CF366" s="793"/>
      <c r="CG366" s="793"/>
      <c r="CH366" s="793"/>
      <c r="CI366" s="793"/>
      <c r="CJ366" s="793"/>
      <c r="CK366" s="793"/>
      <c r="CL366" s="793"/>
      <c r="CM366" s="793"/>
      <c r="CN366" s="793"/>
      <c r="CO366" s="793"/>
      <c r="CP366" s="793"/>
      <c r="CQ366" s="793"/>
      <c r="CR366" s="793"/>
      <c r="CS366" s="793"/>
      <c r="CT366" s="796"/>
      <c r="CU366" s="248"/>
      <c r="CV366" s="816"/>
      <c r="CW366" s="819"/>
      <c r="CX366" s="822"/>
      <c r="CY366" s="819"/>
      <c r="CZ366" s="826"/>
      <c r="DA366" s="827"/>
      <c r="DB366" s="826"/>
      <c r="DC366" s="827"/>
      <c r="DD366" s="790"/>
      <c r="DE366" s="790"/>
      <c r="DF366" s="790"/>
      <c r="DG366" s="793"/>
      <c r="DH366" s="790"/>
      <c r="DI366" s="790"/>
      <c r="DJ366" s="790"/>
      <c r="DK366" s="793"/>
      <c r="DL366" s="790"/>
      <c r="DM366" s="790"/>
      <c r="DN366" s="790"/>
      <c r="DO366" s="793"/>
      <c r="DP366" s="790"/>
      <c r="DQ366" s="790"/>
      <c r="DR366" s="790"/>
      <c r="DS366" s="790"/>
      <c r="DT366" s="796"/>
      <c r="DU366" s="245"/>
      <c r="DV366" s="799"/>
      <c r="DW366" s="802"/>
      <c r="DX366" s="799"/>
      <c r="DY366" s="805"/>
    </row>
    <row r="367" spans="2:129" ht="48.75" customHeight="1">
      <c r="B367" s="1282"/>
      <c r="C367" s="924"/>
      <c r="D367" s="927"/>
      <c r="E367" s="1800"/>
      <c r="F367" s="931"/>
      <c r="G367" s="1800"/>
      <c r="H367" s="1800"/>
      <c r="I367" s="997"/>
      <c r="J367" s="448"/>
      <c r="K367" s="909"/>
      <c r="L367" s="1801"/>
      <c r="M367" s="918"/>
      <c r="N367" s="1800"/>
      <c r="O367" s="1802"/>
      <c r="P367" s="228"/>
      <c r="Q367" s="1803"/>
      <c r="R367" s="1800"/>
      <c r="S367" s="1800"/>
      <c r="T367" s="1800"/>
      <c r="U367" s="1800"/>
      <c r="V367" s="1802"/>
      <c r="W367" s="228"/>
      <c r="X367" s="414"/>
      <c r="Y367" s="415"/>
      <c r="Z367" s="415"/>
      <c r="AA367" s="807"/>
      <c r="AB367" s="808"/>
      <c r="AC367" s="807"/>
      <c r="AD367" s="808"/>
      <c r="AE367" s="807"/>
      <c r="AF367" s="808"/>
      <c r="AG367" s="807"/>
      <c r="AH367" s="808"/>
      <c r="AI367" s="807"/>
      <c r="AJ367" s="808"/>
      <c r="AK367" s="323">
        <f t="shared" si="1815"/>
        <v>0</v>
      </c>
      <c r="AL367" s="315"/>
      <c r="AM367" s="316">
        <v>0.8</v>
      </c>
      <c r="AN367" s="809"/>
      <c r="AO367" s="810"/>
      <c r="AP367" s="813"/>
      <c r="AQ367" s="814"/>
      <c r="AR367" s="809"/>
      <c r="AS367" s="810"/>
      <c r="AT367" s="420"/>
      <c r="AU367" s="408"/>
      <c r="AV367" s="426"/>
      <c r="AW367" s="427"/>
      <c r="AX367" s="428"/>
      <c r="AY367" s="230"/>
      <c r="AZ367" s="879"/>
      <c r="BA367" s="837"/>
      <c r="BB367" s="834"/>
      <c r="BC367" s="837"/>
      <c r="BD367" s="840"/>
      <c r="BE367" s="843"/>
      <c r="BG367" s="490"/>
      <c r="BH367" s="312">
        <v>0.60000000000000009</v>
      </c>
      <c r="BI367" s="235" t="str">
        <f t="shared" ref="BI367" si="1833">IF(ISERROR(IF(V365="R.INHERENTE
3","R. INHERENTE",(IF(BD365="R.RESIDUAL
3","R. RESIDUAL"," ")))),"",(IF(V365="R.INHERENTE
3","R. INHERENTE",(IF(BD365="R.RESIDUAL
3","R. RESIDUAL"," ")))))</f>
        <v xml:space="preserve"> </v>
      </c>
      <c r="BJ367" s="236" t="str">
        <f t="shared" ref="BJ367" si="1834">IF(ISERROR(IF(V365="R.INHERENTE
8","R. INHERENTE",(IF(BD365="R.RESIDUAL
8","R. RESIDUAL"," ")))),"",(IF(V365="R.INHERENTE
8","R. INHERENTE",(IF(BD365="R.RESIDUAL
8","R. RESIDUAL"," ")))))</f>
        <v xml:space="preserve"> </v>
      </c>
      <c r="BK367" s="236" t="str">
        <f t="shared" ref="BK367" si="1835">IF(ISERROR(IF(V365="R.INHERENTE
13","R. INHERENTE",(IF(BD365="R.RESIDUAL
13","R. RESIDUAL"," ")))),"",(IF(V365="R.INHERENTE
13","R. INHERENTE",(IF(BD365="R.RESIDUAL
13","R. RESIDUAL"," ")))))</f>
        <v xml:space="preserve"> </v>
      </c>
      <c r="BL367" s="237" t="str">
        <f t="shared" ref="BL367" si="1836">IF(ISERROR(IF(V365="R.INHERENTE
18","R. INHERENTE",(IF(BD365="R.RESIDUAL
18","R. RESIDUAL"," ")))),"",(IF(V365="R.INHERENTE
18","R. INHERENTE",(IF(BD365="R.RESIDUAL
18","R. RESIDUAL"," ")))))</f>
        <v>R. INHERENTE</v>
      </c>
      <c r="BM367" s="238" t="str">
        <f t="shared" ref="BM367" si="1837">IF(ISERROR(IF(V365="R.INHERENTE
23","R. INHERENTE",(IF(BD365="R.RESIDUAL
23","R. RESIDUAL"," ")))),"",(IF(V365="R.INHERENTE
23","R. INHERENTE",(IF(BD365="R.RESIDUAL
23","R. RESIDUAL"," ")))))</f>
        <v xml:space="preserve"> </v>
      </c>
      <c r="BN367" s="234"/>
      <c r="BO367" s="846"/>
      <c r="BP367" s="855"/>
      <c r="BQ367" s="887"/>
      <c r="BR367" s="887"/>
      <c r="BS367" s="859"/>
      <c r="BT367" s="862"/>
      <c r="BU367" s="309"/>
      <c r="BV367" s="959"/>
      <c r="BW367" s="855"/>
      <c r="BX367" s="965"/>
      <c r="BY367" s="229"/>
      <c r="BZ367" s="816"/>
      <c r="CA367" s="819"/>
      <c r="CB367" s="822"/>
      <c r="CC367" s="819"/>
      <c r="CD367" s="793"/>
      <c r="CE367" s="793"/>
      <c r="CF367" s="793"/>
      <c r="CG367" s="793"/>
      <c r="CH367" s="793"/>
      <c r="CI367" s="793"/>
      <c r="CJ367" s="793"/>
      <c r="CK367" s="793"/>
      <c r="CL367" s="793"/>
      <c r="CM367" s="793"/>
      <c r="CN367" s="793"/>
      <c r="CO367" s="793"/>
      <c r="CP367" s="793"/>
      <c r="CQ367" s="793"/>
      <c r="CR367" s="793"/>
      <c r="CS367" s="793"/>
      <c r="CT367" s="796"/>
      <c r="CU367" s="248"/>
      <c r="CV367" s="816"/>
      <c r="CW367" s="819"/>
      <c r="CX367" s="822"/>
      <c r="CY367" s="819"/>
      <c r="CZ367" s="826"/>
      <c r="DA367" s="827"/>
      <c r="DB367" s="826"/>
      <c r="DC367" s="827"/>
      <c r="DD367" s="790"/>
      <c r="DE367" s="790"/>
      <c r="DF367" s="790"/>
      <c r="DG367" s="793"/>
      <c r="DH367" s="790"/>
      <c r="DI367" s="790"/>
      <c r="DJ367" s="790"/>
      <c r="DK367" s="793"/>
      <c r="DL367" s="790"/>
      <c r="DM367" s="790"/>
      <c r="DN367" s="790"/>
      <c r="DO367" s="793"/>
      <c r="DP367" s="790"/>
      <c r="DQ367" s="790"/>
      <c r="DR367" s="790"/>
      <c r="DS367" s="790"/>
      <c r="DT367" s="796"/>
      <c r="DU367" s="245"/>
      <c r="DV367" s="799"/>
      <c r="DW367" s="802"/>
      <c r="DX367" s="799"/>
      <c r="DY367" s="805"/>
    </row>
    <row r="368" spans="2:129" ht="48.75" customHeight="1">
      <c r="B368" s="1282"/>
      <c r="C368" s="924"/>
      <c r="D368" s="927"/>
      <c r="E368" s="1800"/>
      <c r="F368" s="931"/>
      <c r="G368" s="1800"/>
      <c r="H368" s="1800"/>
      <c r="I368" s="997"/>
      <c r="J368" s="448"/>
      <c r="K368" s="909"/>
      <c r="L368" s="1801"/>
      <c r="M368" s="918"/>
      <c r="N368" s="1800"/>
      <c r="O368" s="1802"/>
      <c r="P368" s="228"/>
      <c r="Q368" s="1803"/>
      <c r="R368" s="1800"/>
      <c r="S368" s="1800"/>
      <c r="T368" s="1800"/>
      <c r="U368" s="1800"/>
      <c r="V368" s="1802"/>
      <c r="W368" s="228"/>
      <c r="X368" s="416"/>
      <c r="Y368" s="415"/>
      <c r="Z368" s="415"/>
      <c r="AA368" s="807"/>
      <c r="AB368" s="808"/>
      <c r="AC368" s="807"/>
      <c r="AD368" s="808"/>
      <c r="AE368" s="807"/>
      <c r="AF368" s="808"/>
      <c r="AG368" s="807"/>
      <c r="AH368" s="808"/>
      <c r="AI368" s="807"/>
      <c r="AJ368" s="808"/>
      <c r="AK368" s="323">
        <f t="shared" si="1815"/>
        <v>0</v>
      </c>
      <c r="AL368" s="315"/>
      <c r="AM368" s="316"/>
      <c r="AN368" s="809"/>
      <c r="AO368" s="810"/>
      <c r="AP368" s="813"/>
      <c r="AQ368" s="814"/>
      <c r="AR368" s="809"/>
      <c r="AS368" s="810"/>
      <c r="AT368" s="420"/>
      <c r="AU368" s="408"/>
      <c r="AV368" s="426"/>
      <c r="AW368" s="427"/>
      <c r="AX368" s="428"/>
      <c r="AY368" s="230"/>
      <c r="AZ368" s="879"/>
      <c r="BA368" s="837"/>
      <c r="BB368" s="834"/>
      <c r="BC368" s="837"/>
      <c r="BD368" s="840"/>
      <c r="BE368" s="843"/>
      <c r="BG368" s="490"/>
      <c r="BH368" s="312">
        <v>0.4</v>
      </c>
      <c r="BI368" s="239" t="str">
        <f t="shared" ref="BI368" si="1838">IF(ISERROR(IF(V365="R.INHERENTE
2","R. INHERENTE",(IF(BD365="R.RESIDUAL
2","R. RESIDUAL"," ")))),"",(IF(V365="R.INHERENTE
2","R. INHERENTE",(IF(BD365="R.RESIDUAL
2","R. RESIDUAL"," ")))))</f>
        <v xml:space="preserve"> </v>
      </c>
      <c r="BJ368" s="236" t="str">
        <f t="shared" ref="BJ368" si="1839">IF(ISERROR(IF(V365="R.INHERENTE
7","R. INHERENTE",(IF(BD365="R.RESIDUAL
7","R. RESIDUAL"," ")))),"",(IF(V365="R.INHERENTE
7","R. INHERENTE",(IF(BD365="R.RESIDUAL
7","R. RESIDUAL"," ")))))</f>
        <v xml:space="preserve"> </v>
      </c>
      <c r="BK368" s="236" t="str">
        <f t="shared" ref="BK368" si="1840">IF(ISERROR(IF(V365="R.INHERENTE
12","R. INHERENTE",(IF(BD365="R.RESIDUAL
12","R. RESIDUAL"," ")))),"",(IF(V365="R.INHERENTE
12","R. INHERENTE",(IF(BD365="R.RESIDUAL
12","R. RESIDUAL"," ")))))</f>
        <v xml:space="preserve"> </v>
      </c>
      <c r="BL368" s="237" t="str">
        <f t="shared" ref="BL368" si="1841">IF(ISERROR(IF(V365="R.INHERENTE
17","R. INHERENTE",(IF(BD365="R.RESIDUAL
17","R. RESIDUAL"," ")))),"",(IF(V365="R.INHERENTE
17","R. INHERENTE",(IF(BD365="R.RESIDUAL
17","R. RESIDUAL"," ")))))</f>
        <v>R. RESIDUAL</v>
      </c>
      <c r="BM368" s="238" t="str">
        <f t="shared" ref="BM368" si="1842">IF(ISERROR(IF(V365="R.INHERENTE
22","R. INHERENTE",(IF(BD365="R.RESIDUAL
22","R. RESIDUAL"," ")))),"",(IF(V365="R.INHERENTE
22","R. INHERENTE",(IF(BD365="R.RESIDUAL
22","R. RESIDUAL"," ")))))</f>
        <v xml:space="preserve"> </v>
      </c>
      <c r="BN368" s="234"/>
      <c r="BO368" s="846"/>
      <c r="BP368" s="855"/>
      <c r="BQ368" s="887"/>
      <c r="BR368" s="887"/>
      <c r="BS368" s="859"/>
      <c r="BT368" s="862"/>
      <c r="BU368" s="309"/>
      <c r="BV368" s="959"/>
      <c r="BW368" s="855"/>
      <c r="BX368" s="965"/>
      <c r="BY368" s="229"/>
      <c r="BZ368" s="816"/>
      <c r="CA368" s="819"/>
      <c r="CB368" s="822"/>
      <c r="CC368" s="819"/>
      <c r="CD368" s="793"/>
      <c r="CE368" s="793"/>
      <c r="CF368" s="793"/>
      <c r="CG368" s="793"/>
      <c r="CH368" s="793"/>
      <c r="CI368" s="793"/>
      <c r="CJ368" s="793"/>
      <c r="CK368" s="793"/>
      <c r="CL368" s="793"/>
      <c r="CM368" s="793"/>
      <c r="CN368" s="793"/>
      <c r="CO368" s="793"/>
      <c r="CP368" s="793"/>
      <c r="CQ368" s="793"/>
      <c r="CR368" s="793"/>
      <c r="CS368" s="793"/>
      <c r="CT368" s="796"/>
      <c r="CU368" s="248"/>
      <c r="CV368" s="816"/>
      <c r="CW368" s="819"/>
      <c r="CX368" s="822"/>
      <c r="CY368" s="819"/>
      <c r="CZ368" s="826"/>
      <c r="DA368" s="827"/>
      <c r="DB368" s="826"/>
      <c r="DC368" s="827"/>
      <c r="DD368" s="790"/>
      <c r="DE368" s="790"/>
      <c r="DF368" s="790"/>
      <c r="DG368" s="793"/>
      <c r="DH368" s="790"/>
      <c r="DI368" s="790"/>
      <c r="DJ368" s="790"/>
      <c r="DK368" s="793"/>
      <c r="DL368" s="790"/>
      <c r="DM368" s="790"/>
      <c r="DN368" s="790"/>
      <c r="DO368" s="793"/>
      <c r="DP368" s="790"/>
      <c r="DQ368" s="790"/>
      <c r="DR368" s="790"/>
      <c r="DS368" s="790"/>
      <c r="DT368" s="796"/>
      <c r="DU368" s="245"/>
      <c r="DV368" s="799"/>
      <c r="DW368" s="802"/>
      <c r="DX368" s="799"/>
      <c r="DY368" s="805"/>
    </row>
    <row r="369" spans="2:129" ht="48.75" customHeight="1">
      <c r="B369" s="1283"/>
      <c r="C369" s="925"/>
      <c r="D369" s="928"/>
      <c r="E369" s="1805"/>
      <c r="F369" s="932"/>
      <c r="G369" s="1805"/>
      <c r="H369" s="1805"/>
      <c r="I369" s="998"/>
      <c r="J369" s="449"/>
      <c r="K369" s="910"/>
      <c r="L369" s="1806"/>
      <c r="M369" s="919"/>
      <c r="N369" s="1805"/>
      <c r="O369" s="1807"/>
      <c r="P369" s="228"/>
      <c r="Q369" s="1808"/>
      <c r="R369" s="1805"/>
      <c r="S369" s="1805"/>
      <c r="T369" s="1805"/>
      <c r="U369" s="1805"/>
      <c r="V369" s="1807"/>
      <c r="W369" s="228"/>
      <c r="X369" s="417"/>
      <c r="Y369" s="418"/>
      <c r="Z369" s="418"/>
      <c r="AA369" s="848"/>
      <c r="AB369" s="849"/>
      <c r="AC369" s="848"/>
      <c r="AD369" s="849"/>
      <c r="AE369" s="848"/>
      <c r="AF369" s="849"/>
      <c r="AG369" s="848"/>
      <c r="AH369" s="849"/>
      <c r="AI369" s="848"/>
      <c r="AJ369" s="849"/>
      <c r="AK369" s="324">
        <f t="shared" si="1815"/>
        <v>0</v>
      </c>
      <c r="AL369" s="317"/>
      <c r="AM369" s="318"/>
      <c r="AN369" s="850"/>
      <c r="AO369" s="851"/>
      <c r="AP369" s="852"/>
      <c r="AQ369" s="853"/>
      <c r="AR369" s="850"/>
      <c r="AS369" s="851"/>
      <c r="AT369" s="421"/>
      <c r="AU369" s="422"/>
      <c r="AV369" s="429"/>
      <c r="AW369" s="430"/>
      <c r="AX369" s="431"/>
      <c r="AY369" s="230"/>
      <c r="AZ369" s="880"/>
      <c r="BA369" s="838"/>
      <c r="BB369" s="835"/>
      <c r="BC369" s="838"/>
      <c r="BD369" s="841"/>
      <c r="BE369" s="844"/>
      <c r="BG369" s="490"/>
      <c r="BH369" s="313">
        <v>0.2</v>
      </c>
      <c r="BI369" s="240" t="str">
        <f t="shared" ref="BI369" si="1843">IF(ISERROR(IF(V365="R.INHERENTE
1","R. INHERENTE",(IF(BD365="R.RESIDUAL
1","R. RESIDUAL"," ")))),"",(IF(V365="R.INHERENTE
1","R. INHERENTE",(IF(BD365="R.RESIDUAL
1","R. RESIDUAL"," ")))))</f>
        <v xml:space="preserve"> </v>
      </c>
      <c r="BJ369" s="241" t="str">
        <f t="shared" ref="BJ369" si="1844">IF(ISERROR(IF(V365="R.INHERENTE
6","R. INHERENTE",(IF(BD365="R.RESIDUAL
6","R. RESIDUAL"," ")))),"",(IF(V365="R.INHERENTE
6","R. INHERENTE",(IF(BD365="R.RESIDUAL
6","R. RESIDUAL"," ")))))</f>
        <v xml:space="preserve"> </v>
      </c>
      <c r="BK369" s="242" t="str">
        <f t="shared" ref="BK369" si="1845">IF(ISERROR(IF(V365="R.INHERENTE
11","R. INHERENTE",(IF(BD365="R.RESIDUAL
11","R. RESIDUAL"," ")))),"",(IF(V365="R.INHERENTE
11","R. INHERENTE",(IF(BD365="R.RESIDUAL
11","R. RESIDUAL"," ")))))</f>
        <v xml:space="preserve"> </v>
      </c>
      <c r="BL369" s="243" t="str">
        <f t="shared" ref="BL369" si="1846">IF(ISERROR(IF(V365="R.INHERENTE
16","R. INHERENTE",(IF(BD365="R.RESIDUAL
16","R. RESIDUAL"," ")))),"",(IF(V365="R.INHERENTE
16","R. INHERENTE",(IF(BD365="R.RESIDUAL
16","R. RESIDUAL"," ")))))</f>
        <v xml:space="preserve"> </v>
      </c>
      <c r="BM369" s="244" t="str">
        <f t="shared" ref="BM369" si="1847">IF(ISERROR(IF(V365="R.INHERENTE
21","R. INHERENTE",(IF(BD365="R.RESIDUAL
21","R. RESIDUAL"," ")))),"",(IF(V365="R.INHERENTE
21","R. INHERENTE",(IF(BD365="R.RESIDUAL
21","R. RESIDUAL"," ")))))</f>
        <v xml:space="preserve"> </v>
      </c>
      <c r="BN369" s="234"/>
      <c r="BO369" s="847"/>
      <c r="BP369" s="856"/>
      <c r="BQ369" s="888"/>
      <c r="BR369" s="888"/>
      <c r="BS369" s="860"/>
      <c r="BT369" s="863"/>
      <c r="BU369" s="309"/>
      <c r="BV369" s="960"/>
      <c r="BW369" s="856"/>
      <c r="BX369" s="966"/>
      <c r="BY369" s="229"/>
      <c r="BZ369" s="817"/>
      <c r="CA369" s="820"/>
      <c r="CB369" s="823"/>
      <c r="CC369" s="820"/>
      <c r="CD369" s="794"/>
      <c r="CE369" s="794"/>
      <c r="CF369" s="794"/>
      <c r="CG369" s="794"/>
      <c r="CH369" s="794"/>
      <c r="CI369" s="794"/>
      <c r="CJ369" s="794"/>
      <c r="CK369" s="794"/>
      <c r="CL369" s="794"/>
      <c r="CM369" s="794"/>
      <c r="CN369" s="794"/>
      <c r="CO369" s="794"/>
      <c r="CP369" s="794"/>
      <c r="CQ369" s="794"/>
      <c r="CR369" s="794"/>
      <c r="CS369" s="794"/>
      <c r="CT369" s="797"/>
      <c r="CU369" s="248"/>
      <c r="CV369" s="817"/>
      <c r="CW369" s="820"/>
      <c r="CX369" s="823"/>
      <c r="CY369" s="820"/>
      <c r="CZ369" s="828"/>
      <c r="DA369" s="829"/>
      <c r="DB369" s="828"/>
      <c r="DC369" s="829"/>
      <c r="DD369" s="791"/>
      <c r="DE369" s="791"/>
      <c r="DF369" s="791"/>
      <c r="DG369" s="794"/>
      <c r="DH369" s="791"/>
      <c r="DI369" s="791"/>
      <c r="DJ369" s="791"/>
      <c r="DK369" s="794"/>
      <c r="DL369" s="791"/>
      <c r="DM369" s="791"/>
      <c r="DN369" s="791"/>
      <c r="DO369" s="794"/>
      <c r="DP369" s="791"/>
      <c r="DQ369" s="791"/>
      <c r="DR369" s="791"/>
      <c r="DS369" s="791"/>
      <c r="DT369" s="797"/>
      <c r="DU369" s="245"/>
      <c r="DV369" s="800"/>
      <c r="DW369" s="803"/>
      <c r="DX369" s="800"/>
      <c r="DY369" s="806"/>
    </row>
    <row r="370" spans="2:129" ht="18" customHeight="1">
      <c r="BI370" s="321">
        <v>0.2</v>
      </c>
      <c r="BJ370" s="322">
        <v>0.4</v>
      </c>
      <c r="BK370" s="322">
        <v>0.60000000000000009</v>
      </c>
      <c r="BL370" s="322">
        <v>0.8</v>
      </c>
      <c r="BM370" s="322">
        <v>1</v>
      </c>
    </row>
    <row r="371" spans="2:129" ht="48.75" customHeight="1">
      <c r="B371" s="1281" t="s">
        <v>1411</v>
      </c>
      <c r="C371" s="923">
        <v>60</v>
      </c>
      <c r="D371" s="926" t="s">
        <v>1575</v>
      </c>
      <c r="E371" s="929" t="s">
        <v>1576</v>
      </c>
      <c r="F371" s="930" t="s">
        <v>587</v>
      </c>
      <c r="G371" s="907" t="s">
        <v>588</v>
      </c>
      <c r="H371" s="948" t="s">
        <v>781</v>
      </c>
      <c r="I371" s="996" t="s">
        <v>1577</v>
      </c>
      <c r="J371" s="447" t="s">
        <v>1578</v>
      </c>
      <c r="K371" s="908" t="s">
        <v>1579</v>
      </c>
      <c r="L371" s="950" t="str">
        <f>IF(H371="","",(CONCATENATE("Posibilidad de afectación ",H371," ",I371," ",J371," ",J372," ",J373," ",J374," ",J375)))</f>
        <v xml:space="preserve">Posibilidad de afectación reputacional y económica por multas y sanciones al remitir información contable inconsistente e inoportuna, debido a errores de transcripción de los registros a los formatos, la falta de adherencia al proceso de conciliación entre modulos, incumplimiento de los plazos de procesamiento de datos y/o fallas en el Sistema de Información Dinamica Gerencial. </v>
      </c>
      <c r="M371" s="917" t="s">
        <v>593</v>
      </c>
      <c r="N371" s="951" t="s">
        <v>594</v>
      </c>
      <c r="O371" s="864" t="s">
        <v>595</v>
      </c>
      <c r="P371" s="228"/>
      <c r="Q371" s="865" t="s">
        <v>677</v>
      </c>
      <c r="R371" s="866">
        <f>IF(ISERROR(VLOOKUP($Q371,Listas!$E$20:$F$24,2,FALSE)),"",(VLOOKUP($Q371,Listas!$E$20:$F$24,2,FALSE)))</f>
        <v>0.4</v>
      </c>
      <c r="S371" s="867" t="str">
        <f>IF(ISERROR(VLOOKUP($R371,Listas!$E$3:$F$7,2,FALSE)),"",(VLOOKUP($R371,Listas!$E$3:$F$7,2,FALSE)))</f>
        <v>BAJA</v>
      </c>
      <c r="T371" s="868" t="s">
        <v>699</v>
      </c>
      <c r="U371" s="867">
        <f>IF(ISERROR(VLOOKUP($T371,Listas!$E$28:$F$35,2,FALSE)),"",(VLOOKUP($T371,Listas!$E$28:$F$35,2,FALSE)))</f>
        <v>0.8</v>
      </c>
      <c r="V371" s="869" t="str">
        <f t="shared" ref="V371" si="1848">IF(R371="","",(CONCATENATE("R.INHERENTE
",(IF(AND($R371=0.2,$U371=0.2),1,(IF(AND($R371=0.2,$U371=0.4),6,(IF(AND($R371=0.2,$U371=0.6),11,(IF(AND($R371=0.2,$U371=0.8),16,(IF(AND($R371=0.2,$U371=1),21,(IF(AND($R371=0.4,$U371=0.2),2,(IF(AND($R371=0.4,$U371=0.4),7,(IF(AND($R371=0.4,$U371=0.6),12,(IF(AND($R371=0.4,$U371=0.8),17,(IF(AND($R371=0.4,$U371=1),22,(IF(AND($R371=0.6,$U371=0.2),3,(IF(AND($R371=0.6,$U371=0.4),8,(IF(AND($R371=0.6,$U371=0.6),13,(IF(AND($R371=0.6,$U371=0.8),18,(IF(AND($R371=0.6,$U371=1),23,(IF(AND($R371=0.8,$U371=0.2),4,(IF(AND($R371=0.8,$U371=0.4),9,(IF(AND($R371=0.8,$U371=0.6),14,(IF(AND($R371=0.8,$U371=0.8),19,(IF(AND($R371=0.8,$U371=1),24,(IF(AND($R371=1,$U371=0.2),5,(IF(AND($R371=1,$U371=0.4),10,(IF(AND($R371=1,$U371=0.6),15,(IF(AND($R371=1,$U371=0.8),20,(IF(AND($R371=1,$U371=1),25,"")))))))))))))))))))))))))))))))))))))))))))))))))))))</f>
        <v>R.INHERENTE
17</v>
      </c>
      <c r="W371" s="228">
        <f>+VLOOKUP($V371,Listas!$D$112:$E$136,2,FALSE)</f>
        <v>17</v>
      </c>
      <c r="X371" s="432" t="s">
        <v>1580</v>
      </c>
      <c r="Y371" s="413" t="s">
        <v>599</v>
      </c>
      <c r="Z371" s="413"/>
      <c r="AA371" s="870">
        <v>25</v>
      </c>
      <c r="AB371" s="871"/>
      <c r="AC371" s="870"/>
      <c r="AD371" s="871"/>
      <c r="AE371" s="870"/>
      <c r="AF371" s="871"/>
      <c r="AG371" s="870"/>
      <c r="AH371" s="871"/>
      <c r="AI371" s="870">
        <v>15</v>
      </c>
      <c r="AJ371" s="871"/>
      <c r="AK371" s="340">
        <f t="shared" ref="AK371:AK375" si="1849">AA371+AC371+AE371+AG371+AI371</f>
        <v>40</v>
      </c>
      <c r="AL371" s="319">
        <v>0.24</v>
      </c>
      <c r="AM371" s="320"/>
      <c r="AN371" s="872" t="s">
        <v>562</v>
      </c>
      <c r="AO371" s="873"/>
      <c r="AP371" s="993" t="s">
        <v>600</v>
      </c>
      <c r="AQ371" s="994"/>
      <c r="AR371" s="872" t="s">
        <v>562</v>
      </c>
      <c r="AS371" s="873"/>
      <c r="AT371" s="419" t="s">
        <v>1581</v>
      </c>
      <c r="AU371" s="407" t="s">
        <v>602</v>
      </c>
      <c r="AV371" s="456" t="s">
        <v>1582</v>
      </c>
      <c r="AW371" s="457" t="s">
        <v>1583</v>
      </c>
      <c r="AX371" s="458" t="s">
        <v>1584</v>
      </c>
      <c r="AY371" s="247">
        <f t="shared" ref="AY371" si="1850">+(IF(AND($AZ371&gt;0,$AZ371&lt;=0.2),0.2,(IF(AND($AZ371&gt;0.2,$AZ371&lt;=0.4),0.4,(IF(AND($AZ371&gt;0.4,$AZ371&lt;=0.6),0.6,(IF(AND($AZ371&gt;0.6,$AZ371&lt;=0.8),0.8,(IF($AZ371&gt;0.8,1,""))))))))))</f>
        <v>0.2</v>
      </c>
      <c r="AZ371" s="878">
        <f t="shared" ref="AZ371" si="1851">+MIN(AL371:AL375)</f>
        <v>5.1999999999999998E-2</v>
      </c>
      <c r="BA371" s="836" t="str">
        <f t="shared" ref="BA371" si="1852">+(IF($AY371=0.2,"MUY BAJA",(IF($AY371=0.4,"BAJA",(IF($AY371=0.6,"MEDIA",(IF($AY371=0.8,"ALTA",(IF($AY371=1,"MUY ALTA",""))))))))))</f>
        <v>MUY BAJA</v>
      </c>
      <c r="BB371" s="833">
        <f t="shared" ref="BB371" si="1853">+MIN(AM371:AM375)</f>
        <v>0.8</v>
      </c>
      <c r="BC371" s="836" t="str">
        <f t="shared" ref="BC371" si="1854">+(IF($BF371=0.2,"MUY BAJA",(IF($BF371=0.4,"BAJA",(IF($BF371=0.6,"MEDIA",(IF($BF371=0.8,"ALTA",(IF($BF371=1,"MUY ALTA",""))))))))))</f>
        <v>ALTA</v>
      </c>
      <c r="BD371" s="839" t="str">
        <f t="shared" ref="BD371" si="1855">IF($AY371="","",(CONCATENATE("R.RESIDUAL
",(IF(AND($AY371=0.2,$BF371=0.2),1,(IF(AND($AY371=0.2,$BF371=0.4),6,(IF(AND($AY371=0.2,$BF371=0.6),11,(IF(AND($AY371=0.2,$BF371=0.8),16,(IF(AND($AY371=0.2,$BF371=1),21,(IF(AND($AY371=0.4,$BF371=0.2),2,(IF(AND($AY371=0.4,$BF371=0.4),7,(IF(AND($AY371=0.4,$BF371=0.6),12,(IF(AND($AY371=0.4,$BF371=0.8),17,(IF(AND($AY371=0.4,$BF371=1),22,(IF(AND($AY371=0.6,$BF371=0.2),3,(IF(AND($AY371=0.6,$BF371=0.4),8,(IF(AND($AY371=0.6,$BF371=0.6),13,(IF(AND($AY371=0.6,$BF371=0.8),18,(IF(AND($AY371=0.6,$BF371=1),23,(IF(AND($AY371=0.8,$BF371=0.2),4,(IF(AND($AY371=0.8,$BF371=0.4),9,(IF(AND($AY371=0.8,$BF371=0.6),14,(IF(AND($AY371=0.8,$BF371=0.8),19,(IF(AND($AY371=0.8,$BF371=1),24,(IF(AND($AY371=1,$BF371=0.2),5,(IF(AND($AY371=1,$BF371=0.4),10,(IF(AND($AY371=1,$BF371=0.6),15,(IF(AND($AY371=1,$BF371=0.8),20,(IF(AND($AY371=1,$BF371=1),25,"")))))))))))))))))))))))))))))))))))))))))))))))))))))</f>
        <v>R.RESIDUAL
16</v>
      </c>
      <c r="BE371" s="842" t="s">
        <v>606</v>
      </c>
      <c r="BF371" s="247">
        <f t="shared" ref="BF371" si="1856">+(IF(AND($BB371&gt;0,$BB371&lt;=0.2),0.2,(IF(AND($BB371&gt;0.2,$BB371&lt;=0.4),0.4,(IF(AND($BB371&gt;0.4,$BB371&lt;=0.6),0.6,(IF(AND($BB371&gt;0.6,$BB371&lt;=0.8),0.8,(IF($BB371&gt;0.8,1,""))))))))))</f>
        <v>0.8</v>
      </c>
      <c r="BG371" s="230">
        <f>+VLOOKUP($BD371,Listas!$F$112:$G$136,2,FALSE)</f>
        <v>16</v>
      </c>
      <c r="BH371" s="312">
        <v>1</v>
      </c>
      <c r="BI371" s="231" t="str">
        <f t="shared" ref="BI371" si="1857">IF(ISERROR(IF(V371="R.INHERENTE
5","R. INHERENTE",(IF(BD371="R.RESIDUAL
5","R. RESIDUAL"," ")))),"",(IF(V371="R.INHERENTE
5","R. INHERENTE",(IF(BD371="R.RESIDUAL
5","R. RESIDUAL"," ")))))</f>
        <v xml:space="preserve"> </v>
      </c>
      <c r="BJ371" s="232" t="str">
        <f t="shared" ref="BJ371" si="1858">IF(ISERROR(IF(V371="R.INHERENTE
10","R. INHERENTE",(IF(BD371="R.RESIDUAL
10","R. RESIDUAL"," ")))),"",(IF(V371="R.INHERENTE
10","R. INHERENTE",(IF(BD371="R.RESIDUAL
10","R. RESIDUAL"," ")))))</f>
        <v xml:space="preserve"> </v>
      </c>
      <c r="BK371" s="232" t="str">
        <f t="shared" ref="BK371" si="1859">IF(ISERROR(IF(V371="R.INHERENTE
15","R. INHERENTE",(IF(BD371="R.RESIDUAL
15","R. RESIDUAL"," ")))),"",(IF(V371="R.INHERENTE
15","R. INHERENTE",(IF(BD371="R.RESIDUAL
15","R. RESIDUAL"," ")))))</f>
        <v xml:space="preserve"> </v>
      </c>
      <c r="BL371" s="232" t="str">
        <f t="shared" ref="BL371" si="1860">IF(ISERROR(IF(V371="R.INHERENTE
20","R. INHERENTE",(IF(BD371="R.RESIDUAL
20","R. RESIDUAL"," ")))),"",(IF(V371="R.INHERENTE
20","R. INHERENTE",(IF(BD371="R.RESIDUAL
20","R. RESIDUAL"," ")))))</f>
        <v xml:space="preserve"> </v>
      </c>
      <c r="BM371" s="233" t="str">
        <f t="shared" ref="BM371" si="1861">IF(ISERROR(IF(V371="R.INHERENTE
25","R. INHERENTE",(IF(BD371="R.RESIDUAL
25","R. RESIDUAL"," ")))),"",(IF(V371="R.INHERENTE
25","R. INHERENTE",(IF(BD371="R.RESIDUAL
25","R. RESIDUAL"," ")))))</f>
        <v xml:space="preserve"> </v>
      </c>
      <c r="BN371" s="234"/>
      <c r="BO371" s="845" t="s">
        <v>1585</v>
      </c>
      <c r="BP371" s="854" t="s">
        <v>1586</v>
      </c>
      <c r="BQ371" s="886">
        <v>46023</v>
      </c>
      <c r="BR371" s="886">
        <v>46357</v>
      </c>
      <c r="BS371" s="858" t="s">
        <v>609</v>
      </c>
      <c r="BT371" s="861" t="s">
        <v>610</v>
      </c>
      <c r="BU371" s="309"/>
      <c r="BV371" s="845" t="s">
        <v>1587</v>
      </c>
      <c r="BW371" s="854" t="s">
        <v>1583</v>
      </c>
      <c r="BX371" s="830" t="s">
        <v>1588</v>
      </c>
      <c r="BY371" s="229"/>
      <c r="BZ371" s="815" t="s">
        <v>614</v>
      </c>
      <c r="CA371" s="818" t="s">
        <v>615</v>
      </c>
      <c r="CB371" s="821" t="s">
        <v>616</v>
      </c>
      <c r="CC371" s="818" t="s">
        <v>617</v>
      </c>
      <c r="CD371" s="792"/>
      <c r="CE371" s="792"/>
      <c r="CF371" s="792"/>
      <c r="CG371" s="792"/>
      <c r="CH371" s="792"/>
      <c r="CI371" s="792"/>
      <c r="CJ371" s="792"/>
      <c r="CK371" s="792"/>
      <c r="CL371" s="792"/>
      <c r="CM371" s="792"/>
      <c r="CN371" s="792"/>
      <c r="CO371" s="792"/>
      <c r="CP371" s="792"/>
      <c r="CQ371" s="792"/>
      <c r="CR371" s="792"/>
      <c r="CS371" s="792"/>
      <c r="CT371" s="795" t="s">
        <v>618</v>
      </c>
      <c r="CU371" s="248"/>
      <c r="CV371" s="815" t="s">
        <v>614</v>
      </c>
      <c r="CW371" s="818" t="s">
        <v>615</v>
      </c>
      <c r="CX371" s="821" t="s">
        <v>616</v>
      </c>
      <c r="CY371" s="818" t="s">
        <v>617</v>
      </c>
      <c r="CZ371" s="824"/>
      <c r="DA371" s="825"/>
      <c r="DB371" s="824"/>
      <c r="DC371" s="825"/>
      <c r="DD371" s="789"/>
      <c r="DE371" s="789"/>
      <c r="DF371" s="789"/>
      <c r="DG371" s="792"/>
      <c r="DH371" s="789"/>
      <c r="DI371" s="789"/>
      <c r="DJ371" s="789"/>
      <c r="DK371" s="792"/>
      <c r="DL371" s="789"/>
      <c r="DM371" s="789"/>
      <c r="DN371" s="789"/>
      <c r="DO371" s="792"/>
      <c r="DP371" s="789"/>
      <c r="DQ371" s="789"/>
      <c r="DR371" s="789"/>
      <c r="DS371" s="789"/>
      <c r="DT371" s="795" t="s">
        <v>619</v>
      </c>
      <c r="DU371" s="245"/>
      <c r="DV371" s="798"/>
      <c r="DW371" s="801"/>
      <c r="DX371" s="798"/>
      <c r="DY371" s="804"/>
    </row>
    <row r="372" spans="2:129" ht="48.75" customHeight="1">
      <c r="B372" s="1282"/>
      <c r="C372" s="924"/>
      <c r="D372" s="927"/>
      <c r="E372" s="1800"/>
      <c r="F372" s="931"/>
      <c r="G372" s="1800"/>
      <c r="H372" s="1800"/>
      <c r="I372" s="997"/>
      <c r="J372" s="448" t="s">
        <v>1589</v>
      </c>
      <c r="K372" s="909"/>
      <c r="L372" s="1801"/>
      <c r="M372" s="918"/>
      <c r="N372" s="1800"/>
      <c r="O372" s="1802"/>
      <c r="P372" s="228"/>
      <c r="Q372" s="1803"/>
      <c r="R372" s="1800"/>
      <c r="S372" s="1800"/>
      <c r="T372" s="1800"/>
      <c r="U372" s="1800"/>
      <c r="V372" s="1802"/>
      <c r="W372" s="228"/>
      <c r="X372" s="433" t="s">
        <v>1590</v>
      </c>
      <c r="Y372" s="415" t="s">
        <v>599</v>
      </c>
      <c r="Z372" s="415"/>
      <c r="AA372" s="807">
        <v>25</v>
      </c>
      <c r="AB372" s="808"/>
      <c r="AC372" s="807"/>
      <c r="AD372" s="808"/>
      <c r="AE372" s="807"/>
      <c r="AF372" s="808"/>
      <c r="AG372" s="807"/>
      <c r="AH372" s="808"/>
      <c r="AI372" s="807">
        <v>15</v>
      </c>
      <c r="AJ372" s="808"/>
      <c r="AK372" s="323">
        <f t="shared" si="1849"/>
        <v>40</v>
      </c>
      <c r="AL372" s="315">
        <v>0.14399999999999999</v>
      </c>
      <c r="AM372" s="316"/>
      <c r="AN372" s="809" t="s">
        <v>563</v>
      </c>
      <c r="AO372" s="810"/>
      <c r="AP372" s="813" t="s">
        <v>600</v>
      </c>
      <c r="AQ372" s="814"/>
      <c r="AR372" s="809" t="s">
        <v>563</v>
      </c>
      <c r="AS372" s="810"/>
      <c r="AT372" s="420" t="s">
        <v>1591</v>
      </c>
      <c r="AU372" s="408" t="s">
        <v>633</v>
      </c>
      <c r="AV372" s="459" t="s">
        <v>1592</v>
      </c>
      <c r="AW372" s="460" t="s">
        <v>1593</v>
      </c>
      <c r="AX372" s="461" t="s">
        <v>1584</v>
      </c>
      <c r="AY372" s="230"/>
      <c r="AZ372" s="879"/>
      <c r="BA372" s="837"/>
      <c r="BB372" s="834"/>
      <c r="BC372" s="837"/>
      <c r="BD372" s="840"/>
      <c r="BE372" s="843"/>
      <c r="BG372" s="490"/>
      <c r="BH372" s="312">
        <v>0.8</v>
      </c>
      <c r="BI372" s="235" t="str">
        <f t="shared" ref="BI372" si="1862">IF(ISERROR(IF(V371="R.INHERENTE
4","R. INHERENTE",(IF(BD371="R.RESIDUAL
4","R. RESIDUAL"," ")))),"",(IF(V371="R.INHERENTE
4","R. INHERENTE",(IF(BD371="R.RESIDUAL
4","R. RESIDUAL"," ")))))</f>
        <v xml:space="preserve"> </v>
      </c>
      <c r="BJ372" s="236" t="str">
        <f t="shared" ref="BJ372" si="1863">IF(ISERROR(IF(V371="R.INHERENTE
9","R. INHERENTE",(IF(BD371="R.RESIDUAL
9","R. RESIDUAL"," ")))),"",(IF(V371="R.INHERENTE
9","R. INHERENTE",(IF(BD371="R.RESIDUAL
9","R. RESIDUAL"," ")))))</f>
        <v xml:space="preserve"> </v>
      </c>
      <c r="BK372" s="237" t="str">
        <f t="shared" ref="BK372" si="1864">IF(ISERROR(IF(V371="R.INHERENTE
14","R. INHERENTE",(IF(BD371="R.RESIDUAL
14","R. RESIDUAL"," ")))),"",(IF(V371="R.INHERENTE
14","R. INHERENTE",(IF(BD371="R.RESIDUAL
14","R. RESIDUAL"," ")))))</f>
        <v xml:space="preserve"> </v>
      </c>
      <c r="BL372" s="237" t="str">
        <f t="shared" ref="BL372" si="1865">IF(ISERROR(IF(V371="R.INHERENTE
19","R. INHERENTE",(IF(BD371="R.RESIDUAL
19","R. RESIDUAL"," ")))),"",(IF(V371="R.INHERENTE
19","R. INHERENTE",(IF(BD371="R.RESIDUAL
19","R. RESIDUAL"," ")))))</f>
        <v xml:space="preserve"> </v>
      </c>
      <c r="BM372" s="238" t="str">
        <f t="shared" ref="BM372" si="1866">IF(ISERROR(IF(V371="R.INHERENTE
24","R. INHERENTE",(IF(BD371="R.RESIDUAL
24","R. RESIDUAL"," ")))),"",(IF(V371="R.INHERENTE
24","R. INHERENTE",(IF(BD371="R.RESIDUAL
24","R. RESIDUAL"," ")))))</f>
        <v xml:space="preserve"> </v>
      </c>
      <c r="BN372" s="234"/>
      <c r="BO372" s="846"/>
      <c r="BP372" s="855"/>
      <c r="BQ372" s="887"/>
      <c r="BR372" s="887"/>
      <c r="BS372" s="859"/>
      <c r="BT372" s="862"/>
      <c r="BU372" s="309"/>
      <c r="BV372" s="846"/>
      <c r="BW372" s="859"/>
      <c r="BX372" s="831"/>
      <c r="BY372" s="229"/>
      <c r="BZ372" s="816"/>
      <c r="CA372" s="819"/>
      <c r="CB372" s="822"/>
      <c r="CC372" s="819"/>
      <c r="CD372" s="793"/>
      <c r="CE372" s="793"/>
      <c r="CF372" s="793"/>
      <c r="CG372" s="793"/>
      <c r="CH372" s="793"/>
      <c r="CI372" s="793"/>
      <c r="CJ372" s="793"/>
      <c r="CK372" s="793"/>
      <c r="CL372" s="793"/>
      <c r="CM372" s="793"/>
      <c r="CN372" s="793"/>
      <c r="CO372" s="793"/>
      <c r="CP372" s="793"/>
      <c r="CQ372" s="793"/>
      <c r="CR372" s="793"/>
      <c r="CS372" s="793"/>
      <c r="CT372" s="796"/>
      <c r="CU372" s="248"/>
      <c r="CV372" s="816"/>
      <c r="CW372" s="819"/>
      <c r="CX372" s="822"/>
      <c r="CY372" s="819"/>
      <c r="CZ372" s="826"/>
      <c r="DA372" s="827"/>
      <c r="DB372" s="826"/>
      <c r="DC372" s="827"/>
      <c r="DD372" s="790"/>
      <c r="DE372" s="790"/>
      <c r="DF372" s="790"/>
      <c r="DG372" s="793"/>
      <c r="DH372" s="790"/>
      <c r="DI372" s="790"/>
      <c r="DJ372" s="790"/>
      <c r="DK372" s="793"/>
      <c r="DL372" s="790"/>
      <c r="DM372" s="790"/>
      <c r="DN372" s="790"/>
      <c r="DO372" s="793"/>
      <c r="DP372" s="790"/>
      <c r="DQ372" s="790"/>
      <c r="DR372" s="790"/>
      <c r="DS372" s="790"/>
      <c r="DT372" s="796"/>
      <c r="DU372" s="245"/>
      <c r="DV372" s="799"/>
      <c r="DW372" s="802"/>
      <c r="DX372" s="799"/>
      <c r="DY372" s="805"/>
    </row>
    <row r="373" spans="2:129" ht="48.75" customHeight="1">
      <c r="B373" s="1282"/>
      <c r="C373" s="924"/>
      <c r="D373" s="927"/>
      <c r="E373" s="1800"/>
      <c r="F373" s="931"/>
      <c r="G373" s="1800"/>
      <c r="H373" s="1800"/>
      <c r="I373" s="997"/>
      <c r="J373" s="448" t="s">
        <v>1594</v>
      </c>
      <c r="K373" s="909"/>
      <c r="L373" s="1801"/>
      <c r="M373" s="918"/>
      <c r="N373" s="1800"/>
      <c r="O373" s="1802"/>
      <c r="P373" s="228"/>
      <c r="Q373" s="1803"/>
      <c r="R373" s="1800"/>
      <c r="S373" s="1800"/>
      <c r="T373" s="1800"/>
      <c r="U373" s="1800"/>
      <c r="V373" s="1802"/>
      <c r="W373" s="228"/>
      <c r="X373" s="433" t="s">
        <v>1595</v>
      </c>
      <c r="Y373" s="415" t="s">
        <v>599</v>
      </c>
      <c r="Z373" s="415"/>
      <c r="AA373" s="807">
        <v>25</v>
      </c>
      <c r="AB373" s="808"/>
      <c r="AC373" s="807"/>
      <c r="AD373" s="808"/>
      <c r="AE373" s="807"/>
      <c r="AF373" s="808"/>
      <c r="AG373" s="807"/>
      <c r="AH373" s="808"/>
      <c r="AI373" s="807">
        <v>15</v>
      </c>
      <c r="AJ373" s="808"/>
      <c r="AK373" s="323">
        <f t="shared" si="1849"/>
        <v>40</v>
      </c>
      <c r="AL373" s="315">
        <v>8.5999999999999993E-2</v>
      </c>
      <c r="AM373" s="316"/>
      <c r="AN373" s="809" t="s">
        <v>562</v>
      </c>
      <c r="AO373" s="810"/>
      <c r="AP373" s="813" t="s">
        <v>600</v>
      </c>
      <c r="AQ373" s="814"/>
      <c r="AR373" s="809" t="s">
        <v>562</v>
      </c>
      <c r="AS373" s="810"/>
      <c r="AT373" s="420" t="s">
        <v>1596</v>
      </c>
      <c r="AU373" s="408" t="s">
        <v>633</v>
      </c>
      <c r="AV373" s="459" t="s">
        <v>1597</v>
      </c>
      <c r="AW373" s="460" t="s">
        <v>1583</v>
      </c>
      <c r="AX373" s="461" t="s">
        <v>1584</v>
      </c>
      <c r="AY373" s="230"/>
      <c r="AZ373" s="879"/>
      <c r="BA373" s="837"/>
      <c r="BB373" s="834"/>
      <c r="BC373" s="837"/>
      <c r="BD373" s="840"/>
      <c r="BE373" s="843"/>
      <c r="BG373" s="490"/>
      <c r="BH373" s="312">
        <v>0.60000000000000009</v>
      </c>
      <c r="BI373" s="235" t="str">
        <f t="shared" ref="BI373" si="1867">IF(ISERROR(IF(V371="R.INHERENTE
3","R. INHERENTE",(IF(BD371="R.RESIDUAL
3","R. RESIDUAL"," ")))),"",(IF(V371="R.INHERENTE
3","R. INHERENTE",(IF(BD371="R.RESIDUAL
3","R. RESIDUAL"," ")))))</f>
        <v xml:space="preserve"> </v>
      </c>
      <c r="BJ373" s="236" t="str">
        <f t="shared" ref="BJ373" si="1868">IF(ISERROR(IF(V371="R.INHERENTE
8","R. INHERENTE",(IF(BD371="R.RESIDUAL
8","R. RESIDUAL"," ")))),"",(IF(V371="R.INHERENTE
8","R. INHERENTE",(IF(BD371="R.RESIDUAL
8","R. RESIDUAL"," ")))))</f>
        <v xml:space="preserve"> </v>
      </c>
      <c r="BK373" s="236" t="str">
        <f t="shared" ref="BK373" si="1869">IF(ISERROR(IF(V371="R.INHERENTE
13","R. INHERENTE",(IF(BD371="R.RESIDUAL
13","R. RESIDUAL"," ")))),"",(IF(V371="R.INHERENTE
13","R. INHERENTE",(IF(BD371="R.RESIDUAL
13","R. RESIDUAL"," ")))))</f>
        <v xml:space="preserve"> </v>
      </c>
      <c r="BL373" s="237" t="str">
        <f t="shared" ref="BL373" si="1870">IF(ISERROR(IF(V371="R.INHERENTE
18","R. INHERENTE",(IF(BD371="R.RESIDUAL
18","R. RESIDUAL"," ")))),"",(IF(V371="R.INHERENTE
18","R. INHERENTE",(IF(BD371="R.RESIDUAL
18","R. RESIDUAL"," ")))))</f>
        <v xml:space="preserve"> </v>
      </c>
      <c r="BM373" s="238" t="str">
        <f t="shared" ref="BM373" si="1871">IF(ISERROR(IF(V371="R.INHERENTE
23","R. INHERENTE",(IF(BD371="R.RESIDUAL
23","R. RESIDUAL"," ")))),"",(IF(V371="R.INHERENTE
23","R. INHERENTE",(IF(BD371="R.RESIDUAL
23","R. RESIDUAL"," ")))))</f>
        <v xml:space="preserve"> </v>
      </c>
      <c r="BN373" s="234"/>
      <c r="BO373" s="846"/>
      <c r="BP373" s="855"/>
      <c r="BQ373" s="887"/>
      <c r="BR373" s="887"/>
      <c r="BS373" s="859"/>
      <c r="BT373" s="862"/>
      <c r="BU373" s="309"/>
      <c r="BV373" s="846"/>
      <c r="BW373" s="859"/>
      <c r="BX373" s="831"/>
      <c r="BY373" s="229"/>
      <c r="BZ373" s="816"/>
      <c r="CA373" s="819"/>
      <c r="CB373" s="822"/>
      <c r="CC373" s="819"/>
      <c r="CD373" s="793"/>
      <c r="CE373" s="793"/>
      <c r="CF373" s="793"/>
      <c r="CG373" s="793"/>
      <c r="CH373" s="793"/>
      <c r="CI373" s="793"/>
      <c r="CJ373" s="793"/>
      <c r="CK373" s="793"/>
      <c r="CL373" s="793"/>
      <c r="CM373" s="793"/>
      <c r="CN373" s="793"/>
      <c r="CO373" s="793"/>
      <c r="CP373" s="793"/>
      <c r="CQ373" s="793"/>
      <c r="CR373" s="793"/>
      <c r="CS373" s="793"/>
      <c r="CT373" s="796"/>
      <c r="CU373" s="248"/>
      <c r="CV373" s="816"/>
      <c r="CW373" s="819"/>
      <c r="CX373" s="822"/>
      <c r="CY373" s="819"/>
      <c r="CZ373" s="826"/>
      <c r="DA373" s="827"/>
      <c r="DB373" s="826"/>
      <c r="DC373" s="827"/>
      <c r="DD373" s="790"/>
      <c r="DE373" s="790"/>
      <c r="DF373" s="790"/>
      <c r="DG373" s="793"/>
      <c r="DH373" s="790"/>
      <c r="DI373" s="790"/>
      <c r="DJ373" s="790"/>
      <c r="DK373" s="793"/>
      <c r="DL373" s="790"/>
      <c r="DM373" s="790"/>
      <c r="DN373" s="790"/>
      <c r="DO373" s="793"/>
      <c r="DP373" s="790"/>
      <c r="DQ373" s="790"/>
      <c r="DR373" s="790"/>
      <c r="DS373" s="790"/>
      <c r="DT373" s="796"/>
      <c r="DU373" s="245"/>
      <c r="DV373" s="799"/>
      <c r="DW373" s="802"/>
      <c r="DX373" s="799"/>
      <c r="DY373" s="805"/>
    </row>
    <row r="374" spans="2:129" ht="48.75" customHeight="1">
      <c r="B374" s="1282"/>
      <c r="C374" s="924"/>
      <c r="D374" s="927"/>
      <c r="E374" s="1800"/>
      <c r="F374" s="931"/>
      <c r="G374" s="1800"/>
      <c r="H374" s="1800"/>
      <c r="I374" s="997"/>
      <c r="J374" s="448" t="s">
        <v>1598</v>
      </c>
      <c r="K374" s="909"/>
      <c r="L374" s="1801"/>
      <c r="M374" s="918"/>
      <c r="N374" s="1800"/>
      <c r="O374" s="1802"/>
      <c r="P374" s="228"/>
      <c r="Q374" s="1803"/>
      <c r="R374" s="1800"/>
      <c r="S374" s="1800"/>
      <c r="T374" s="1800"/>
      <c r="U374" s="1800"/>
      <c r="V374" s="1802"/>
      <c r="W374" s="228"/>
      <c r="X374" s="433" t="s">
        <v>1599</v>
      </c>
      <c r="Y374" s="415" t="s">
        <v>599</v>
      </c>
      <c r="Z374" s="415"/>
      <c r="AA374" s="807">
        <v>25</v>
      </c>
      <c r="AB374" s="808"/>
      <c r="AC374" s="807"/>
      <c r="AD374" s="808"/>
      <c r="AE374" s="807"/>
      <c r="AF374" s="808"/>
      <c r="AG374" s="807"/>
      <c r="AH374" s="808"/>
      <c r="AI374" s="807">
        <v>15</v>
      </c>
      <c r="AJ374" s="808"/>
      <c r="AK374" s="323">
        <f t="shared" si="1849"/>
        <v>40</v>
      </c>
      <c r="AL374" s="315">
        <v>5.1999999999999998E-2</v>
      </c>
      <c r="AM374" s="316"/>
      <c r="AN374" s="809" t="s">
        <v>562</v>
      </c>
      <c r="AO374" s="810"/>
      <c r="AP374" s="813" t="s">
        <v>600</v>
      </c>
      <c r="AQ374" s="814"/>
      <c r="AR374" s="809" t="s">
        <v>562</v>
      </c>
      <c r="AS374" s="810"/>
      <c r="AT374" s="420" t="s">
        <v>1600</v>
      </c>
      <c r="AU374" s="408" t="s">
        <v>602</v>
      </c>
      <c r="AV374" s="459" t="s">
        <v>1601</v>
      </c>
      <c r="AW374" s="460" t="s">
        <v>1583</v>
      </c>
      <c r="AX374" s="461" t="s">
        <v>1584</v>
      </c>
      <c r="AY374" s="230"/>
      <c r="AZ374" s="879"/>
      <c r="BA374" s="837"/>
      <c r="BB374" s="834"/>
      <c r="BC374" s="837"/>
      <c r="BD374" s="840"/>
      <c r="BE374" s="843"/>
      <c r="BG374" s="490"/>
      <c r="BH374" s="312">
        <v>0.4</v>
      </c>
      <c r="BI374" s="239" t="str">
        <f t="shared" ref="BI374" si="1872">IF(ISERROR(IF(V371="R.INHERENTE
2","R. INHERENTE",(IF(BD371="R.RESIDUAL
2","R. RESIDUAL"," ")))),"",(IF(V371="R.INHERENTE
2","R. INHERENTE",(IF(BD371="R.RESIDUAL
2","R. RESIDUAL"," ")))))</f>
        <v xml:space="preserve"> </v>
      </c>
      <c r="BJ374" s="236" t="str">
        <f t="shared" ref="BJ374" si="1873">IF(ISERROR(IF(V371="R.INHERENTE
7","R. INHERENTE",(IF(BD371="R.RESIDUAL
7","R. RESIDUAL"," ")))),"",(IF(V371="R.INHERENTE
7","R. INHERENTE",(IF(BD371="R.RESIDUAL
7","R. RESIDUAL"," ")))))</f>
        <v xml:space="preserve"> </v>
      </c>
      <c r="BK374" s="236" t="str">
        <f t="shared" ref="BK374" si="1874">IF(ISERROR(IF(V371="R.INHERENTE
12","R. INHERENTE",(IF(BD371="R.RESIDUAL
12","R. RESIDUAL"," ")))),"",(IF(V371="R.INHERENTE
12","R. INHERENTE",(IF(BD371="R.RESIDUAL
12","R. RESIDUAL"," ")))))</f>
        <v xml:space="preserve"> </v>
      </c>
      <c r="BL374" s="237" t="str">
        <f t="shared" ref="BL374" si="1875">IF(ISERROR(IF(V371="R.INHERENTE
17","R. INHERENTE",(IF(BD371="R.RESIDUAL
17","R. RESIDUAL"," ")))),"",(IF(V371="R.INHERENTE
17","R. INHERENTE",(IF(BD371="R.RESIDUAL
17","R. RESIDUAL"," ")))))</f>
        <v>R. INHERENTE</v>
      </c>
      <c r="BM374" s="238" t="str">
        <f t="shared" ref="BM374" si="1876">IF(ISERROR(IF(V371="R.INHERENTE
22","R. INHERENTE",(IF(BD371="R.RESIDUAL
22","R. RESIDUAL"," ")))),"",(IF(V371="R.INHERENTE
22","R. INHERENTE",(IF(BD371="R.RESIDUAL
22","R. RESIDUAL"," ")))))</f>
        <v xml:space="preserve"> </v>
      </c>
      <c r="BN374" s="234"/>
      <c r="BO374" s="846"/>
      <c r="BP374" s="855"/>
      <c r="BQ374" s="887"/>
      <c r="BR374" s="887"/>
      <c r="BS374" s="859"/>
      <c r="BT374" s="862"/>
      <c r="BU374" s="309"/>
      <c r="BV374" s="846"/>
      <c r="BW374" s="859"/>
      <c r="BX374" s="831"/>
      <c r="BY374" s="229"/>
      <c r="BZ374" s="816"/>
      <c r="CA374" s="819"/>
      <c r="CB374" s="822"/>
      <c r="CC374" s="819"/>
      <c r="CD374" s="793"/>
      <c r="CE374" s="793"/>
      <c r="CF374" s="793"/>
      <c r="CG374" s="793"/>
      <c r="CH374" s="793"/>
      <c r="CI374" s="793"/>
      <c r="CJ374" s="793"/>
      <c r="CK374" s="793"/>
      <c r="CL374" s="793"/>
      <c r="CM374" s="793"/>
      <c r="CN374" s="793"/>
      <c r="CO374" s="793"/>
      <c r="CP374" s="793"/>
      <c r="CQ374" s="793"/>
      <c r="CR374" s="793"/>
      <c r="CS374" s="793"/>
      <c r="CT374" s="796"/>
      <c r="CU374" s="248"/>
      <c r="CV374" s="816"/>
      <c r="CW374" s="819"/>
      <c r="CX374" s="822"/>
      <c r="CY374" s="819"/>
      <c r="CZ374" s="826"/>
      <c r="DA374" s="827"/>
      <c r="DB374" s="826"/>
      <c r="DC374" s="827"/>
      <c r="DD374" s="790"/>
      <c r="DE374" s="790"/>
      <c r="DF374" s="790"/>
      <c r="DG374" s="793"/>
      <c r="DH374" s="790"/>
      <c r="DI374" s="790"/>
      <c r="DJ374" s="790"/>
      <c r="DK374" s="793"/>
      <c r="DL374" s="790"/>
      <c r="DM374" s="790"/>
      <c r="DN374" s="790"/>
      <c r="DO374" s="793"/>
      <c r="DP374" s="790"/>
      <c r="DQ374" s="790"/>
      <c r="DR374" s="790"/>
      <c r="DS374" s="790"/>
      <c r="DT374" s="796"/>
      <c r="DU374" s="245"/>
      <c r="DV374" s="799"/>
      <c r="DW374" s="802"/>
      <c r="DX374" s="799"/>
      <c r="DY374" s="805"/>
    </row>
    <row r="375" spans="2:129" ht="48.75" customHeight="1">
      <c r="B375" s="1283"/>
      <c r="C375" s="925"/>
      <c r="D375" s="928"/>
      <c r="E375" s="1805"/>
      <c r="F375" s="932"/>
      <c r="G375" s="1805"/>
      <c r="H375" s="1805"/>
      <c r="I375" s="998"/>
      <c r="J375" s="449"/>
      <c r="K375" s="910"/>
      <c r="L375" s="1806"/>
      <c r="M375" s="919"/>
      <c r="N375" s="1805"/>
      <c r="O375" s="1807"/>
      <c r="P375" s="228"/>
      <c r="Q375" s="1808"/>
      <c r="R375" s="1805"/>
      <c r="S375" s="1805"/>
      <c r="T375" s="1805"/>
      <c r="U375" s="1805"/>
      <c r="V375" s="1807"/>
      <c r="W375" s="228"/>
      <c r="X375" s="417"/>
      <c r="Y375" s="418"/>
      <c r="Z375" s="418"/>
      <c r="AA375" s="848"/>
      <c r="AB375" s="849"/>
      <c r="AC375" s="848"/>
      <c r="AD375" s="849"/>
      <c r="AE375" s="848"/>
      <c r="AF375" s="849"/>
      <c r="AG375" s="848"/>
      <c r="AH375" s="849"/>
      <c r="AI375" s="848"/>
      <c r="AJ375" s="849"/>
      <c r="AK375" s="324">
        <f t="shared" si="1849"/>
        <v>0</v>
      </c>
      <c r="AL375" s="317"/>
      <c r="AM375" s="318">
        <v>0.8</v>
      </c>
      <c r="AN375" s="850"/>
      <c r="AO375" s="851"/>
      <c r="AP375" s="852"/>
      <c r="AQ375" s="853"/>
      <c r="AR375" s="850"/>
      <c r="AS375" s="851"/>
      <c r="AT375" s="421"/>
      <c r="AU375" s="422"/>
      <c r="AV375" s="429"/>
      <c r="AW375" s="430"/>
      <c r="AX375" s="431"/>
      <c r="AY375" s="230"/>
      <c r="AZ375" s="880"/>
      <c r="BA375" s="838"/>
      <c r="BB375" s="835"/>
      <c r="BC375" s="838"/>
      <c r="BD375" s="841"/>
      <c r="BE375" s="844"/>
      <c r="BG375" s="490"/>
      <c r="BH375" s="313">
        <v>0.2</v>
      </c>
      <c r="BI375" s="240" t="str">
        <f t="shared" ref="BI375" si="1877">IF(ISERROR(IF(V371="R.INHERENTE
1","R. INHERENTE",(IF(BD371="R.RESIDUAL
1","R. RESIDUAL"," ")))),"",(IF(V371="R.INHERENTE
1","R. INHERENTE",(IF(BD371="R.RESIDUAL
1","R. RESIDUAL"," ")))))</f>
        <v xml:space="preserve"> </v>
      </c>
      <c r="BJ375" s="241" t="str">
        <f t="shared" ref="BJ375" si="1878">IF(ISERROR(IF(V371="R.INHERENTE
6","R. INHERENTE",(IF(BD371="R.RESIDUAL
6","R. RESIDUAL"," ")))),"",(IF(V371="R.INHERENTE
6","R. INHERENTE",(IF(BD371="R.RESIDUAL
6","R. RESIDUAL"," ")))))</f>
        <v xml:space="preserve"> </v>
      </c>
      <c r="BK375" s="242" t="str">
        <f t="shared" ref="BK375" si="1879">IF(ISERROR(IF(V371="R.INHERENTE
11","R. INHERENTE",(IF(BD371="R.RESIDUAL
11","R. RESIDUAL"," ")))),"",(IF(V371="R.INHERENTE
11","R. INHERENTE",(IF(BD371="R.RESIDUAL
11","R. RESIDUAL"," ")))))</f>
        <v xml:space="preserve"> </v>
      </c>
      <c r="BL375" s="243" t="str">
        <f t="shared" ref="BL375" si="1880">IF(ISERROR(IF(V371="R.INHERENTE
16","R. INHERENTE",(IF(BD371="R.RESIDUAL
16","R. RESIDUAL"," ")))),"",(IF(V371="R.INHERENTE
16","R. INHERENTE",(IF(BD371="R.RESIDUAL
16","R. RESIDUAL"," ")))))</f>
        <v>R. RESIDUAL</v>
      </c>
      <c r="BM375" s="244" t="str">
        <f t="shared" ref="BM375" si="1881">IF(ISERROR(IF(V371="R.INHERENTE
21","R. INHERENTE",(IF(BD371="R.RESIDUAL
21","R. RESIDUAL"," ")))),"",(IF(V371="R.INHERENTE
21","R. INHERENTE",(IF(BD371="R.RESIDUAL
21","R. RESIDUAL"," ")))))</f>
        <v xml:space="preserve"> </v>
      </c>
      <c r="BN375" s="234"/>
      <c r="BO375" s="847"/>
      <c r="BP375" s="856"/>
      <c r="BQ375" s="888"/>
      <c r="BR375" s="888"/>
      <c r="BS375" s="860"/>
      <c r="BT375" s="863"/>
      <c r="BU375" s="309"/>
      <c r="BV375" s="847"/>
      <c r="BW375" s="860"/>
      <c r="BX375" s="832"/>
      <c r="BY375" s="229"/>
      <c r="BZ375" s="817"/>
      <c r="CA375" s="820"/>
      <c r="CB375" s="823"/>
      <c r="CC375" s="820"/>
      <c r="CD375" s="794"/>
      <c r="CE375" s="794"/>
      <c r="CF375" s="794"/>
      <c r="CG375" s="794"/>
      <c r="CH375" s="794"/>
      <c r="CI375" s="794"/>
      <c r="CJ375" s="794"/>
      <c r="CK375" s="794"/>
      <c r="CL375" s="794"/>
      <c r="CM375" s="794"/>
      <c r="CN375" s="794"/>
      <c r="CO375" s="794"/>
      <c r="CP375" s="794"/>
      <c r="CQ375" s="794"/>
      <c r="CR375" s="794"/>
      <c r="CS375" s="794"/>
      <c r="CT375" s="797"/>
      <c r="CU375" s="248"/>
      <c r="CV375" s="817"/>
      <c r="CW375" s="820"/>
      <c r="CX375" s="823"/>
      <c r="CY375" s="820"/>
      <c r="CZ375" s="828"/>
      <c r="DA375" s="829"/>
      <c r="DB375" s="828"/>
      <c r="DC375" s="829"/>
      <c r="DD375" s="791"/>
      <c r="DE375" s="791"/>
      <c r="DF375" s="791"/>
      <c r="DG375" s="794"/>
      <c r="DH375" s="791"/>
      <c r="DI375" s="791"/>
      <c r="DJ375" s="791"/>
      <c r="DK375" s="794"/>
      <c r="DL375" s="791"/>
      <c r="DM375" s="791"/>
      <c r="DN375" s="791"/>
      <c r="DO375" s="794"/>
      <c r="DP375" s="791"/>
      <c r="DQ375" s="791"/>
      <c r="DR375" s="791"/>
      <c r="DS375" s="791"/>
      <c r="DT375" s="797"/>
      <c r="DU375" s="245"/>
      <c r="DV375" s="800"/>
      <c r="DW375" s="803"/>
      <c r="DX375" s="800"/>
      <c r="DY375" s="806"/>
    </row>
    <row r="376" spans="2:129" ht="18" customHeight="1">
      <c r="BI376" s="321">
        <v>0.2</v>
      </c>
      <c r="BJ376" s="322">
        <v>0.4</v>
      </c>
      <c r="BK376" s="322">
        <v>0.60000000000000009</v>
      </c>
      <c r="BL376" s="322">
        <v>0.8</v>
      </c>
      <c r="BM376" s="322">
        <v>1</v>
      </c>
    </row>
    <row r="377" spans="2:129" ht="48.75" customHeight="1">
      <c r="B377" s="1281" t="s">
        <v>1411</v>
      </c>
      <c r="C377" s="923">
        <v>61</v>
      </c>
      <c r="D377" s="926" t="s">
        <v>1575</v>
      </c>
      <c r="E377" s="929" t="s">
        <v>1576</v>
      </c>
      <c r="F377" s="930" t="s">
        <v>587</v>
      </c>
      <c r="G377" s="907" t="s">
        <v>588</v>
      </c>
      <c r="H377" s="948" t="s">
        <v>673</v>
      </c>
      <c r="I377" s="936" t="s">
        <v>1602</v>
      </c>
      <c r="J377" s="462" t="s">
        <v>1603</v>
      </c>
      <c r="K377" s="908" t="s">
        <v>1604</v>
      </c>
      <c r="L377" s="950" t="str">
        <f>IF(H377="","",(CONCATENATE("Posibilidad de afectación ",H377," ",I377," ",J377," ",J378," ",J379," ",J380," ",J381)))</f>
        <v xml:space="preserve">Posibilidad de afectación reputacional por sanciones disciplinarias al aplicar inadecuadamente el marco normativo contable que regula a las empresas que no cotizan en el mercado de valores y que no captan ni administran ahorro del público, debido al desconocimiento en cambios de norma    </v>
      </c>
      <c r="M377" s="917" t="s">
        <v>593</v>
      </c>
      <c r="N377" s="951" t="s">
        <v>698</v>
      </c>
      <c r="O377" s="864" t="s">
        <v>595</v>
      </c>
      <c r="P377" s="228"/>
      <c r="Q377" s="865" t="s">
        <v>758</v>
      </c>
      <c r="R377" s="866">
        <f>IF(ISERROR(VLOOKUP($Q377,Listas!$E$20:$F$24,2,FALSE)),"",(VLOOKUP($Q377,Listas!$E$20:$F$24,2,FALSE)))</f>
        <v>0.2</v>
      </c>
      <c r="S377" s="867" t="str">
        <f>IF(ISERROR(VLOOKUP($R377,Listas!$E$3:$F$7,2,FALSE)),"",(VLOOKUP($R377,Listas!$E$3:$F$7,2,FALSE)))</f>
        <v>MUY BAJA</v>
      </c>
      <c r="T377" s="868" t="s">
        <v>678</v>
      </c>
      <c r="U377" s="867">
        <f>IF(ISERROR(VLOOKUP($T377,Listas!$E$28:$F$35,2,FALSE)),"",(VLOOKUP($T377,Listas!$E$28:$F$35,2,FALSE)))</f>
        <v>0.4</v>
      </c>
      <c r="V377" s="869" t="str">
        <f t="shared" ref="V377" si="1882">IF(R377="","",(CONCATENATE("R.INHERENTE
",(IF(AND($R377=0.2,$U377=0.2),1,(IF(AND($R377=0.2,$U377=0.4),6,(IF(AND($R377=0.2,$U377=0.6),11,(IF(AND($R377=0.2,$U377=0.8),16,(IF(AND($R377=0.2,$U377=1),21,(IF(AND($R377=0.4,$U377=0.2),2,(IF(AND($R377=0.4,$U377=0.4),7,(IF(AND($R377=0.4,$U377=0.6),12,(IF(AND($R377=0.4,$U377=0.8),17,(IF(AND($R377=0.4,$U377=1),22,(IF(AND($R377=0.6,$U377=0.2),3,(IF(AND($R377=0.6,$U377=0.4),8,(IF(AND($R377=0.6,$U377=0.6),13,(IF(AND($R377=0.6,$U377=0.8),18,(IF(AND($R377=0.6,$U377=1),23,(IF(AND($R377=0.8,$U377=0.2),4,(IF(AND($R377=0.8,$U377=0.4),9,(IF(AND($R377=0.8,$U377=0.6),14,(IF(AND($R377=0.8,$U377=0.8),19,(IF(AND($R377=0.8,$U377=1),24,(IF(AND($R377=1,$U377=0.2),5,(IF(AND($R377=1,$U377=0.4),10,(IF(AND($R377=1,$U377=0.6),15,(IF(AND($R377=1,$U377=0.8),20,(IF(AND($R377=1,$U377=1),25,"")))))))))))))))))))))))))))))))))))))))))))))))))))))</f>
        <v>R.INHERENTE
6</v>
      </c>
      <c r="W377" s="228">
        <f>+VLOOKUP($V377,Listas!$D$112:$E$136,2,FALSE)</f>
        <v>6</v>
      </c>
      <c r="X377" s="432" t="s">
        <v>1605</v>
      </c>
      <c r="Y377" s="413" t="s">
        <v>599</v>
      </c>
      <c r="Z377" s="413"/>
      <c r="AA377" s="870">
        <v>25</v>
      </c>
      <c r="AB377" s="871"/>
      <c r="AC377" s="870"/>
      <c r="AD377" s="871"/>
      <c r="AE377" s="870"/>
      <c r="AF377" s="871"/>
      <c r="AG377" s="870"/>
      <c r="AH377" s="871"/>
      <c r="AI377" s="870">
        <v>15</v>
      </c>
      <c r="AJ377" s="871"/>
      <c r="AK377" s="340">
        <f t="shared" ref="AK377:AK381" si="1883">AA377+AC377+AE377+AG377+AI377</f>
        <v>40</v>
      </c>
      <c r="AL377" s="465">
        <f>20%-(20%*40%)</f>
        <v>0.12</v>
      </c>
      <c r="AM377" s="320"/>
      <c r="AN377" s="872" t="s">
        <v>562</v>
      </c>
      <c r="AO377" s="873"/>
      <c r="AP377" s="993" t="s">
        <v>815</v>
      </c>
      <c r="AQ377" s="994"/>
      <c r="AR377" s="872" t="s">
        <v>562</v>
      </c>
      <c r="AS377" s="873"/>
      <c r="AT377" s="419" t="s">
        <v>1606</v>
      </c>
      <c r="AU377" s="407" t="s">
        <v>633</v>
      </c>
      <c r="AV377" s="456" t="s">
        <v>1607</v>
      </c>
      <c r="AW377" s="457" t="s">
        <v>1608</v>
      </c>
      <c r="AX377" s="458" t="s">
        <v>1584</v>
      </c>
      <c r="AY377" s="247">
        <f t="shared" ref="AY377" si="1884">+(IF(AND($AZ377&gt;0,$AZ377&lt;=0.2),0.2,(IF(AND($AZ377&gt;0.2,$AZ377&lt;=0.4),0.4,(IF(AND($AZ377&gt;0.4,$AZ377&lt;=0.6),0.6,(IF(AND($AZ377&gt;0.6,$AZ377&lt;=0.8),0.8,(IF($AZ377&gt;0.8,1,""))))))))))</f>
        <v>0.2</v>
      </c>
      <c r="AZ377" s="878">
        <f t="shared" ref="AZ377" si="1885">+MIN(AL377:AL381)</f>
        <v>7.1999999999999995E-2</v>
      </c>
      <c r="BA377" s="836" t="str">
        <f t="shared" ref="BA377" si="1886">+(IF($AY377=0.2,"MUY BAJA",(IF($AY377=0.4,"BAJA",(IF($AY377=0.6,"MEDIA",(IF($AY377=0.8,"ALTA",(IF($AY377=1,"MUY ALTA",""))))))))))</f>
        <v>MUY BAJA</v>
      </c>
      <c r="BB377" s="833">
        <f t="shared" ref="BB377" si="1887">+MIN(AM377:AM381)</f>
        <v>7.0000000000000007E-2</v>
      </c>
      <c r="BC377" s="836" t="str">
        <f t="shared" ref="BC377" si="1888">+(IF($BF377=0.2,"MUY BAJA",(IF($BF377=0.4,"BAJA",(IF($BF377=0.6,"MEDIA",(IF($BF377=0.8,"ALTA",(IF($BF377=1,"MUY ALTA",""))))))))))</f>
        <v>MUY BAJA</v>
      </c>
      <c r="BD377" s="839" t="str">
        <f t="shared" ref="BD377" si="1889">IF($AY377="","",(CONCATENATE("R.RESIDUAL
",(IF(AND($AY377=0.2,$BF377=0.2),1,(IF(AND($AY377=0.2,$BF377=0.4),6,(IF(AND($AY377=0.2,$BF377=0.6),11,(IF(AND($AY377=0.2,$BF377=0.8),16,(IF(AND($AY377=0.2,$BF377=1),21,(IF(AND($AY377=0.4,$BF377=0.2),2,(IF(AND($AY377=0.4,$BF377=0.4),7,(IF(AND($AY377=0.4,$BF377=0.6),12,(IF(AND($AY377=0.4,$BF377=0.8),17,(IF(AND($AY377=0.4,$BF377=1),22,(IF(AND($AY377=0.6,$BF377=0.2),3,(IF(AND($AY377=0.6,$BF377=0.4),8,(IF(AND($AY377=0.6,$BF377=0.6),13,(IF(AND($AY377=0.6,$BF377=0.8),18,(IF(AND($AY377=0.6,$BF377=1),23,(IF(AND($AY377=0.8,$BF377=0.2),4,(IF(AND($AY377=0.8,$BF377=0.4),9,(IF(AND($AY377=0.8,$BF377=0.6),14,(IF(AND($AY377=0.8,$BF377=0.8),19,(IF(AND($AY377=0.8,$BF377=1),24,(IF(AND($AY377=1,$BF377=0.2),5,(IF(AND($AY377=1,$BF377=0.4),10,(IF(AND($AY377=1,$BF377=0.6),15,(IF(AND($AY377=1,$BF377=0.8),20,(IF(AND($AY377=1,$BF377=1),25,"")))))))))))))))))))))))))))))))))))))))))))))))))))))</f>
        <v>R.RESIDUAL
1</v>
      </c>
      <c r="BE377" s="842" t="s">
        <v>606</v>
      </c>
      <c r="BF377" s="247">
        <f t="shared" ref="BF377" si="1890">+(IF(AND($BB377&gt;0,$BB377&lt;=0.2),0.2,(IF(AND($BB377&gt;0.2,$BB377&lt;=0.4),0.4,(IF(AND($BB377&gt;0.4,$BB377&lt;=0.6),0.6,(IF(AND($BB377&gt;0.6,$BB377&lt;=0.8),0.8,(IF($BB377&gt;0.8,1,""))))))))))</f>
        <v>0.2</v>
      </c>
      <c r="BG377" s="230">
        <f>+VLOOKUP($BD377,Listas!$F$112:$G$136,2,FALSE)</f>
        <v>1</v>
      </c>
      <c r="BH377" s="312">
        <v>1</v>
      </c>
      <c r="BI377" s="231" t="str">
        <f t="shared" ref="BI377" si="1891">IF(ISERROR(IF(V377="R.INHERENTE
5","R. INHERENTE",(IF(BD377="R.RESIDUAL
5","R. RESIDUAL"," ")))),"",(IF(V377="R.INHERENTE
5","R. INHERENTE",(IF(BD377="R.RESIDUAL
5","R. RESIDUAL"," ")))))</f>
        <v xml:space="preserve"> </v>
      </c>
      <c r="BJ377" s="232" t="str">
        <f t="shared" ref="BJ377" si="1892">IF(ISERROR(IF(V377="R.INHERENTE
10","R. INHERENTE",(IF(BD377="R.RESIDUAL
10","R. RESIDUAL"," ")))),"",(IF(V377="R.INHERENTE
10","R. INHERENTE",(IF(BD377="R.RESIDUAL
10","R. RESIDUAL"," ")))))</f>
        <v xml:space="preserve"> </v>
      </c>
      <c r="BK377" s="232" t="str">
        <f t="shared" ref="BK377" si="1893">IF(ISERROR(IF(V377="R.INHERENTE
15","R. INHERENTE",(IF(BD377="R.RESIDUAL
15","R. RESIDUAL"," ")))),"",(IF(V377="R.INHERENTE
15","R. INHERENTE",(IF(BD377="R.RESIDUAL
15","R. RESIDUAL"," ")))))</f>
        <v xml:space="preserve"> </v>
      </c>
      <c r="BL377" s="232" t="str">
        <f t="shared" ref="BL377" si="1894">IF(ISERROR(IF(V377="R.INHERENTE
20","R. INHERENTE",(IF(BD377="R.RESIDUAL
20","R. RESIDUAL"," ")))),"",(IF(V377="R.INHERENTE
20","R. INHERENTE",(IF(BD377="R.RESIDUAL
20","R. RESIDUAL"," ")))))</f>
        <v xml:space="preserve"> </v>
      </c>
      <c r="BM377" s="233" t="str">
        <f t="shared" ref="BM377" si="1895">IF(ISERROR(IF(V377="R.INHERENTE
25","R. INHERENTE",(IF(BD377="R.RESIDUAL
25","R. RESIDUAL"," ")))),"",(IF(V377="R.INHERENTE
25","R. INHERENTE",(IF(BD377="R.RESIDUAL
25","R. RESIDUAL"," ")))))</f>
        <v xml:space="preserve"> </v>
      </c>
      <c r="BN377" s="234"/>
      <c r="BO377" s="845" t="s">
        <v>1609</v>
      </c>
      <c r="BP377" s="995" t="s">
        <v>1583</v>
      </c>
      <c r="BQ377" s="886">
        <v>46023</v>
      </c>
      <c r="BR377" s="886">
        <v>46357</v>
      </c>
      <c r="BS377" s="858" t="s">
        <v>609</v>
      </c>
      <c r="BT377" s="861" t="s">
        <v>610</v>
      </c>
      <c r="BU377" s="309"/>
      <c r="BV377" s="845" t="s">
        <v>1610</v>
      </c>
      <c r="BW377" s="854" t="s">
        <v>1583</v>
      </c>
      <c r="BX377" s="830" t="s">
        <v>1588</v>
      </c>
      <c r="BY377" s="229"/>
      <c r="BZ377" s="815" t="s">
        <v>614</v>
      </c>
      <c r="CA377" s="818" t="s">
        <v>615</v>
      </c>
      <c r="CB377" s="821" t="s">
        <v>616</v>
      </c>
      <c r="CC377" s="818" t="s">
        <v>617</v>
      </c>
      <c r="CD377" s="792"/>
      <c r="CE377" s="792"/>
      <c r="CF377" s="792"/>
      <c r="CG377" s="792"/>
      <c r="CH377" s="792"/>
      <c r="CI377" s="792"/>
      <c r="CJ377" s="792"/>
      <c r="CK377" s="792"/>
      <c r="CL377" s="792"/>
      <c r="CM377" s="792"/>
      <c r="CN377" s="792"/>
      <c r="CO377" s="792"/>
      <c r="CP377" s="792"/>
      <c r="CQ377" s="792"/>
      <c r="CR377" s="792"/>
      <c r="CS377" s="792"/>
      <c r="CT377" s="795" t="s">
        <v>618</v>
      </c>
      <c r="CU377" s="248"/>
      <c r="CV377" s="815" t="s">
        <v>614</v>
      </c>
      <c r="CW377" s="818" t="s">
        <v>615</v>
      </c>
      <c r="CX377" s="821" t="s">
        <v>616</v>
      </c>
      <c r="CY377" s="818" t="s">
        <v>617</v>
      </c>
      <c r="CZ377" s="824"/>
      <c r="DA377" s="825"/>
      <c r="DB377" s="824"/>
      <c r="DC377" s="825"/>
      <c r="DD377" s="789"/>
      <c r="DE377" s="789"/>
      <c r="DF377" s="789"/>
      <c r="DG377" s="792"/>
      <c r="DH377" s="789"/>
      <c r="DI377" s="789"/>
      <c r="DJ377" s="789"/>
      <c r="DK377" s="792"/>
      <c r="DL377" s="789"/>
      <c r="DM377" s="789"/>
      <c r="DN377" s="789"/>
      <c r="DO377" s="792"/>
      <c r="DP377" s="789"/>
      <c r="DQ377" s="789"/>
      <c r="DR377" s="789"/>
      <c r="DS377" s="789"/>
      <c r="DT377" s="795" t="s">
        <v>619</v>
      </c>
      <c r="DU377" s="245"/>
      <c r="DV377" s="798"/>
      <c r="DW377" s="801"/>
      <c r="DX377" s="798"/>
      <c r="DY377" s="804"/>
    </row>
    <row r="378" spans="2:129" ht="48.75" customHeight="1">
      <c r="B378" s="1282"/>
      <c r="C378" s="924"/>
      <c r="D378" s="927"/>
      <c r="E378" s="1800"/>
      <c r="F378" s="931"/>
      <c r="G378" s="1800"/>
      <c r="H378" s="1800"/>
      <c r="I378" s="937"/>
      <c r="J378" s="463"/>
      <c r="K378" s="909"/>
      <c r="L378" s="1801"/>
      <c r="M378" s="918"/>
      <c r="N378" s="1800"/>
      <c r="O378" s="1802"/>
      <c r="P378" s="228"/>
      <c r="Q378" s="1803"/>
      <c r="R378" s="1800"/>
      <c r="S378" s="1800"/>
      <c r="T378" s="1800"/>
      <c r="U378" s="1800"/>
      <c r="V378" s="1802"/>
      <c r="W378" s="228"/>
      <c r="X378" s="433" t="s">
        <v>1611</v>
      </c>
      <c r="Y378" s="415" t="s">
        <v>599</v>
      </c>
      <c r="Z378" s="415"/>
      <c r="AA378" s="807">
        <v>25</v>
      </c>
      <c r="AB378" s="808"/>
      <c r="AC378" s="807"/>
      <c r="AD378" s="808"/>
      <c r="AE378" s="807"/>
      <c r="AF378" s="808"/>
      <c r="AG378" s="807"/>
      <c r="AH378" s="808"/>
      <c r="AI378" s="807">
        <v>15</v>
      </c>
      <c r="AJ378" s="808"/>
      <c r="AK378" s="323">
        <f t="shared" si="1883"/>
        <v>40</v>
      </c>
      <c r="AL378" s="466">
        <f>12%-(12%*40%)</f>
        <v>7.1999999999999995E-2</v>
      </c>
      <c r="AM378" s="316"/>
      <c r="AN378" s="809" t="s">
        <v>562</v>
      </c>
      <c r="AO378" s="810"/>
      <c r="AP378" s="813" t="s">
        <v>815</v>
      </c>
      <c r="AQ378" s="814"/>
      <c r="AR378" s="809" t="s">
        <v>562</v>
      </c>
      <c r="AS378" s="810"/>
      <c r="AT378" s="420" t="s">
        <v>1612</v>
      </c>
      <c r="AU378" s="408" t="s">
        <v>602</v>
      </c>
      <c r="AV378" s="459" t="s">
        <v>1613</v>
      </c>
      <c r="AW378" s="460" t="s">
        <v>1608</v>
      </c>
      <c r="AX378" s="461" t="s">
        <v>1584</v>
      </c>
      <c r="AY378" s="230"/>
      <c r="AZ378" s="879"/>
      <c r="BA378" s="837"/>
      <c r="BB378" s="834"/>
      <c r="BC378" s="837"/>
      <c r="BD378" s="840"/>
      <c r="BE378" s="843"/>
      <c r="BG378" s="490"/>
      <c r="BH378" s="312">
        <v>0.8</v>
      </c>
      <c r="BI378" s="235" t="str">
        <f t="shared" ref="BI378" si="1896">IF(ISERROR(IF(V377="R.INHERENTE
4","R. INHERENTE",(IF(BD377="R.RESIDUAL
4","R. RESIDUAL"," ")))),"",(IF(V377="R.INHERENTE
4","R. INHERENTE",(IF(BD377="R.RESIDUAL
4","R. RESIDUAL"," ")))))</f>
        <v xml:space="preserve"> </v>
      </c>
      <c r="BJ378" s="236" t="str">
        <f t="shared" ref="BJ378" si="1897">IF(ISERROR(IF(V377="R.INHERENTE
9","R. INHERENTE",(IF(BD377="R.RESIDUAL
9","R. RESIDUAL"," ")))),"",(IF(V377="R.INHERENTE
9","R. INHERENTE",(IF(BD377="R.RESIDUAL
9","R. RESIDUAL"," ")))))</f>
        <v xml:space="preserve"> </v>
      </c>
      <c r="BK378" s="237" t="str">
        <f t="shared" ref="BK378" si="1898">IF(ISERROR(IF(V377="R.INHERENTE
14","R. INHERENTE",(IF(BD377="R.RESIDUAL
14","R. RESIDUAL"," ")))),"",(IF(V377="R.INHERENTE
14","R. INHERENTE",(IF(BD377="R.RESIDUAL
14","R. RESIDUAL"," ")))))</f>
        <v xml:space="preserve"> </v>
      </c>
      <c r="BL378" s="237" t="str">
        <f t="shared" ref="BL378" si="1899">IF(ISERROR(IF(V377="R.INHERENTE
19","R. INHERENTE",(IF(BD377="R.RESIDUAL
19","R. RESIDUAL"," ")))),"",(IF(V377="R.INHERENTE
19","R. INHERENTE",(IF(BD377="R.RESIDUAL
19","R. RESIDUAL"," ")))))</f>
        <v xml:space="preserve"> </v>
      </c>
      <c r="BM378" s="238" t="str">
        <f t="shared" ref="BM378" si="1900">IF(ISERROR(IF(V377="R.INHERENTE
24","R. INHERENTE",(IF(BD377="R.RESIDUAL
24","R. RESIDUAL"," ")))),"",(IF(V377="R.INHERENTE
24","R. INHERENTE",(IF(BD377="R.RESIDUAL
24","R. RESIDUAL"," ")))))</f>
        <v xml:space="preserve"> </v>
      </c>
      <c r="BN378" s="234"/>
      <c r="BO378" s="846"/>
      <c r="BP378" s="859"/>
      <c r="BQ378" s="887"/>
      <c r="BR378" s="887"/>
      <c r="BS378" s="859"/>
      <c r="BT378" s="862"/>
      <c r="BU378" s="309"/>
      <c r="BV378" s="846"/>
      <c r="BW378" s="859"/>
      <c r="BX378" s="831"/>
      <c r="BY378" s="229"/>
      <c r="BZ378" s="816"/>
      <c r="CA378" s="819"/>
      <c r="CB378" s="822"/>
      <c r="CC378" s="819"/>
      <c r="CD378" s="793"/>
      <c r="CE378" s="793"/>
      <c r="CF378" s="793"/>
      <c r="CG378" s="793"/>
      <c r="CH378" s="793"/>
      <c r="CI378" s="793"/>
      <c r="CJ378" s="793"/>
      <c r="CK378" s="793"/>
      <c r="CL378" s="793"/>
      <c r="CM378" s="793"/>
      <c r="CN378" s="793"/>
      <c r="CO378" s="793"/>
      <c r="CP378" s="793"/>
      <c r="CQ378" s="793"/>
      <c r="CR378" s="793"/>
      <c r="CS378" s="793"/>
      <c r="CT378" s="796"/>
      <c r="CU378" s="248"/>
      <c r="CV378" s="816"/>
      <c r="CW378" s="819"/>
      <c r="CX378" s="822"/>
      <c r="CY378" s="819"/>
      <c r="CZ378" s="826"/>
      <c r="DA378" s="827"/>
      <c r="DB378" s="826"/>
      <c r="DC378" s="827"/>
      <c r="DD378" s="790"/>
      <c r="DE378" s="790"/>
      <c r="DF378" s="790"/>
      <c r="DG378" s="793"/>
      <c r="DH378" s="790"/>
      <c r="DI378" s="790"/>
      <c r="DJ378" s="790"/>
      <c r="DK378" s="793"/>
      <c r="DL378" s="790"/>
      <c r="DM378" s="790"/>
      <c r="DN378" s="790"/>
      <c r="DO378" s="793"/>
      <c r="DP378" s="790"/>
      <c r="DQ378" s="790"/>
      <c r="DR378" s="790"/>
      <c r="DS378" s="790"/>
      <c r="DT378" s="796"/>
      <c r="DU378" s="245"/>
      <c r="DV378" s="799"/>
      <c r="DW378" s="802"/>
      <c r="DX378" s="799"/>
      <c r="DY378" s="805"/>
    </row>
    <row r="379" spans="2:129" ht="48.75" customHeight="1">
      <c r="B379" s="1282"/>
      <c r="C379" s="924"/>
      <c r="D379" s="927"/>
      <c r="E379" s="1800"/>
      <c r="F379" s="931"/>
      <c r="G379" s="1800"/>
      <c r="H379" s="1800"/>
      <c r="I379" s="937"/>
      <c r="J379" s="463"/>
      <c r="K379" s="909"/>
      <c r="L379" s="1801"/>
      <c r="M379" s="918"/>
      <c r="N379" s="1800"/>
      <c r="O379" s="1802"/>
      <c r="P379" s="228"/>
      <c r="Q379" s="1803"/>
      <c r="R379" s="1800"/>
      <c r="S379" s="1800"/>
      <c r="T379" s="1800"/>
      <c r="U379" s="1800"/>
      <c r="V379" s="1802"/>
      <c r="W379" s="228"/>
      <c r="X379" s="414"/>
      <c r="Y379" s="415"/>
      <c r="Z379" s="415"/>
      <c r="AA379" s="807"/>
      <c r="AB379" s="808"/>
      <c r="AC379" s="807"/>
      <c r="AD379" s="808"/>
      <c r="AE379" s="807"/>
      <c r="AF379" s="808"/>
      <c r="AG379" s="807"/>
      <c r="AH379" s="808"/>
      <c r="AI379" s="807"/>
      <c r="AJ379" s="808"/>
      <c r="AK379" s="323">
        <f t="shared" si="1883"/>
        <v>0</v>
      </c>
      <c r="AL379" s="315"/>
      <c r="AM379" s="316">
        <v>7.0000000000000007E-2</v>
      </c>
      <c r="AN379" s="809"/>
      <c r="AO379" s="810"/>
      <c r="AP379" s="813"/>
      <c r="AQ379" s="814"/>
      <c r="AR379" s="809"/>
      <c r="AS379" s="810"/>
      <c r="AT379" s="420"/>
      <c r="AU379" s="408"/>
      <c r="AV379" s="426"/>
      <c r="AW379" s="427"/>
      <c r="AX379" s="428"/>
      <c r="AY379" s="230"/>
      <c r="AZ379" s="879"/>
      <c r="BA379" s="837"/>
      <c r="BB379" s="834"/>
      <c r="BC379" s="837"/>
      <c r="BD379" s="840"/>
      <c r="BE379" s="843"/>
      <c r="BG379" s="490"/>
      <c r="BH379" s="312">
        <v>0.60000000000000009</v>
      </c>
      <c r="BI379" s="235" t="str">
        <f t="shared" ref="BI379" si="1901">IF(ISERROR(IF(V377="R.INHERENTE
3","R. INHERENTE",(IF(BD377="R.RESIDUAL
3","R. RESIDUAL"," ")))),"",(IF(V377="R.INHERENTE
3","R. INHERENTE",(IF(BD377="R.RESIDUAL
3","R. RESIDUAL"," ")))))</f>
        <v xml:space="preserve"> </v>
      </c>
      <c r="BJ379" s="236" t="str">
        <f t="shared" ref="BJ379" si="1902">IF(ISERROR(IF(V377="R.INHERENTE
8","R. INHERENTE",(IF(BD377="R.RESIDUAL
8","R. RESIDUAL"," ")))),"",(IF(V377="R.INHERENTE
8","R. INHERENTE",(IF(BD377="R.RESIDUAL
8","R. RESIDUAL"," ")))))</f>
        <v xml:space="preserve"> </v>
      </c>
      <c r="BK379" s="236" t="str">
        <f t="shared" ref="BK379" si="1903">IF(ISERROR(IF(V377="R.INHERENTE
13","R. INHERENTE",(IF(BD377="R.RESIDUAL
13","R. RESIDUAL"," ")))),"",(IF(V377="R.INHERENTE
13","R. INHERENTE",(IF(BD377="R.RESIDUAL
13","R. RESIDUAL"," ")))))</f>
        <v xml:space="preserve"> </v>
      </c>
      <c r="BL379" s="237" t="str">
        <f t="shared" ref="BL379" si="1904">IF(ISERROR(IF(V377="R.INHERENTE
18","R. INHERENTE",(IF(BD377="R.RESIDUAL
18","R. RESIDUAL"," ")))),"",(IF(V377="R.INHERENTE
18","R. INHERENTE",(IF(BD377="R.RESIDUAL
18","R. RESIDUAL"," ")))))</f>
        <v xml:space="preserve"> </v>
      </c>
      <c r="BM379" s="238" t="str">
        <f t="shared" ref="BM379" si="1905">IF(ISERROR(IF(V377="R.INHERENTE
23","R. INHERENTE",(IF(BD377="R.RESIDUAL
23","R. RESIDUAL"," ")))),"",(IF(V377="R.INHERENTE
23","R. INHERENTE",(IF(BD377="R.RESIDUAL
23","R. RESIDUAL"," ")))))</f>
        <v xml:space="preserve"> </v>
      </c>
      <c r="BN379" s="234"/>
      <c r="BO379" s="846"/>
      <c r="BP379" s="859"/>
      <c r="BQ379" s="887"/>
      <c r="BR379" s="887"/>
      <c r="BS379" s="859"/>
      <c r="BT379" s="862"/>
      <c r="BU379" s="309"/>
      <c r="BV379" s="846"/>
      <c r="BW379" s="859"/>
      <c r="BX379" s="831"/>
      <c r="BY379" s="229"/>
      <c r="BZ379" s="816"/>
      <c r="CA379" s="819"/>
      <c r="CB379" s="822"/>
      <c r="CC379" s="819"/>
      <c r="CD379" s="793"/>
      <c r="CE379" s="793"/>
      <c r="CF379" s="793"/>
      <c r="CG379" s="793"/>
      <c r="CH379" s="793"/>
      <c r="CI379" s="793"/>
      <c r="CJ379" s="793"/>
      <c r="CK379" s="793"/>
      <c r="CL379" s="793"/>
      <c r="CM379" s="793"/>
      <c r="CN379" s="793"/>
      <c r="CO379" s="793"/>
      <c r="CP379" s="793"/>
      <c r="CQ379" s="793"/>
      <c r="CR379" s="793"/>
      <c r="CS379" s="793"/>
      <c r="CT379" s="796"/>
      <c r="CU379" s="248"/>
      <c r="CV379" s="816"/>
      <c r="CW379" s="819"/>
      <c r="CX379" s="822"/>
      <c r="CY379" s="819"/>
      <c r="CZ379" s="826"/>
      <c r="DA379" s="827"/>
      <c r="DB379" s="826"/>
      <c r="DC379" s="827"/>
      <c r="DD379" s="790"/>
      <c r="DE379" s="790"/>
      <c r="DF379" s="790"/>
      <c r="DG379" s="793"/>
      <c r="DH379" s="790"/>
      <c r="DI379" s="790"/>
      <c r="DJ379" s="790"/>
      <c r="DK379" s="793"/>
      <c r="DL379" s="790"/>
      <c r="DM379" s="790"/>
      <c r="DN379" s="790"/>
      <c r="DO379" s="793"/>
      <c r="DP379" s="790"/>
      <c r="DQ379" s="790"/>
      <c r="DR379" s="790"/>
      <c r="DS379" s="790"/>
      <c r="DT379" s="796"/>
      <c r="DU379" s="245"/>
      <c r="DV379" s="799"/>
      <c r="DW379" s="802"/>
      <c r="DX379" s="799"/>
      <c r="DY379" s="805"/>
    </row>
    <row r="380" spans="2:129" ht="48.75" customHeight="1">
      <c r="B380" s="1282"/>
      <c r="C380" s="924"/>
      <c r="D380" s="927"/>
      <c r="E380" s="1800"/>
      <c r="F380" s="931"/>
      <c r="G380" s="1800"/>
      <c r="H380" s="1800"/>
      <c r="I380" s="937"/>
      <c r="J380" s="463"/>
      <c r="K380" s="909"/>
      <c r="L380" s="1801"/>
      <c r="M380" s="918"/>
      <c r="N380" s="1800"/>
      <c r="O380" s="1802"/>
      <c r="P380" s="228"/>
      <c r="Q380" s="1803"/>
      <c r="R380" s="1800"/>
      <c r="S380" s="1800"/>
      <c r="T380" s="1800"/>
      <c r="U380" s="1800"/>
      <c r="V380" s="1802"/>
      <c r="W380" s="228"/>
      <c r="X380" s="416"/>
      <c r="Y380" s="415"/>
      <c r="Z380" s="415"/>
      <c r="AA380" s="807"/>
      <c r="AB380" s="808"/>
      <c r="AC380" s="807"/>
      <c r="AD380" s="808"/>
      <c r="AE380" s="807"/>
      <c r="AF380" s="808"/>
      <c r="AG380" s="807"/>
      <c r="AH380" s="808"/>
      <c r="AI380" s="807"/>
      <c r="AJ380" s="808"/>
      <c r="AK380" s="323">
        <f t="shared" si="1883"/>
        <v>0</v>
      </c>
      <c r="AL380" s="315"/>
      <c r="AM380" s="316"/>
      <c r="AN380" s="809"/>
      <c r="AO380" s="810"/>
      <c r="AP380" s="813"/>
      <c r="AQ380" s="814"/>
      <c r="AR380" s="809"/>
      <c r="AS380" s="810"/>
      <c r="AT380" s="420"/>
      <c r="AU380" s="408"/>
      <c r="AV380" s="426"/>
      <c r="AW380" s="427"/>
      <c r="AX380" s="428"/>
      <c r="AY380" s="230"/>
      <c r="AZ380" s="879"/>
      <c r="BA380" s="837"/>
      <c r="BB380" s="834"/>
      <c r="BC380" s="837"/>
      <c r="BD380" s="840"/>
      <c r="BE380" s="843"/>
      <c r="BG380" s="490"/>
      <c r="BH380" s="312">
        <v>0.4</v>
      </c>
      <c r="BI380" s="239" t="str">
        <f t="shared" ref="BI380" si="1906">IF(ISERROR(IF(V377="R.INHERENTE
2","R. INHERENTE",(IF(BD377="R.RESIDUAL
2","R. RESIDUAL"," ")))),"",(IF(V377="R.INHERENTE
2","R. INHERENTE",(IF(BD377="R.RESIDUAL
2","R. RESIDUAL"," ")))))</f>
        <v xml:space="preserve"> </v>
      </c>
      <c r="BJ380" s="236" t="str">
        <f t="shared" ref="BJ380" si="1907">IF(ISERROR(IF(V377="R.INHERENTE
7","R. INHERENTE",(IF(BD377="R.RESIDUAL
7","R. RESIDUAL"," ")))),"",(IF(V377="R.INHERENTE
7","R. INHERENTE",(IF(BD377="R.RESIDUAL
7","R. RESIDUAL"," ")))))</f>
        <v xml:space="preserve"> </v>
      </c>
      <c r="BK380" s="236" t="str">
        <f t="shared" ref="BK380" si="1908">IF(ISERROR(IF(V377="R.INHERENTE
12","R. INHERENTE",(IF(BD377="R.RESIDUAL
12","R. RESIDUAL"," ")))),"",(IF(V377="R.INHERENTE
12","R. INHERENTE",(IF(BD377="R.RESIDUAL
12","R. RESIDUAL"," ")))))</f>
        <v xml:space="preserve"> </v>
      </c>
      <c r="BL380" s="237" t="str">
        <f t="shared" ref="BL380" si="1909">IF(ISERROR(IF(V377="R.INHERENTE
17","R. INHERENTE",(IF(BD377="R.RESIDUAL
17","R. RESIDUAL"," ")))),"",(IF(V377="R.INHERENTE
17","R. INHERENTE",(IF(BD377="R.RESIDUAL
17","R. RESIDUAL"," ")))))</f>
        <v xml:space="preserve"> </v>
      </c>
      <c r="BM380" s="238" t="str">
        <f t="shared" ref="BM380" si="1910">IF(ISERROR(IF(V377="R.INHERENTE
22","R. INHERENTE",(IF(BD377="R.RESIDUAL
22","R. RESIDUAL"," ")))),"",(IF(V377="R.INHERENTE
22","R. INHERENTE",(IF(BD377="R.RESIDUAL
22","R. RESIDUAL"," ")))))</f>
        <v xml:space="preserve"> </v>
      </c>
      <c r="BN380" s="234"/>
      <c r="BO380" s="846"/>
      <c r="BP380" s="859"/>
      <c r="BQ380" s="887"/>
      <c r="BR380" s="887"/>
      <c r="BS380" s="859"/>
      <c r="BT380" s="862"/>
      <c r="BU380" s="309"/>
      <c r="BV380" s="846"/>
      <c r="BW380" s="859"/>
      <c r="BX380" s="831"/>
      <c r="BY380" s="229"/>
      <c r="BZ380" s="816"/>
      <c r="CA380" s="819"/>
      <c r="CB380" s="822"/>
      <c r="CC380" s="819"/>
      <c r="CD380" s="793"/>
      <c r="CE380" s="793"/>
      <c r="CF380" s="793"/>
      <c r="CG380" s="793"/>
      <c r="CH380" s="793"/>
      <c r="CI380" s="793"/>
      <c r="CJ380" s="793"/>
      <c r="CK380" s="793"/>
      <c r="CL380" s="793"/>
      <c r="CM380" s="793"/>
      <c r="CN380" s="793"/>
      <c r="CO380" s="793"/>
      <c r="CP380" s="793"/>
      <c r="CQ380" s="793"/>
      <c r="CR380" s="793"/>
      <c r="CS380" s="793"/>
      <c r="CT380" s="796"/>
      <c r="CU380" s="248"/>
      <c r="CV380" s="816"/>
      <c r="CW380" s="819"/>
      <c r="CX380" s="822"/>
      <c r="CY380" s="819"/>
      <c r="CZ380" s="826"/>
      <c r="DA380" s="827"/>
      <c r="DB380" s="826"/>
      <c r="DC380" s="827"/>
      <c r="DD380" s="790"/>
      <c r="DE380" s="790"/>
      <c r="DF380" s="790"/>
      <c r="DG380" s="793"/>
      <c r="DH380" s="790"/>
      <c r="DI380" s="790"/>
      <c r="DJ380" s="790"/>
      <c r="DK380" s="793"/>
      <c r="DL380" s="790"/>
      <c r="DM380" s="790"/>
      <c r="DN380" s="790"/>
      <c r="DO380" s="793"/>
      <c r="DP380" s="790"/>
      <c r="DQ380" s="790"/>
      <c r="DR380" s="790"/>
      <c r="DS380" s="790"/>
      <c r="DT380" s="796"/>
      <c r="DU380" s="245"/>
      <c r="DV380" s="799"/>
      <c r="DW380" s="802"/>
      <c r="DX380" s="799"/>
      <c r="DY380" s="805"/>
    </row>
    <row r="381" spans="2:129" ht="48.75" customHeight="1">
      <c r="B381" s="1283"/>
      <c r="C381" s="925"/>
      <c r="D381" s="928"/>
      <c r="E381" s="1805"/>
      <c r="F381" s="932"/>
      <c r="G381" s="1805"/>
      <c r="H381" s="1805"/>
      <c r="I381" s="938"/>
      <c r="J381" s="464"/>
      <c r="K381" s="910"/>
      <c r="L381" s="1806"/>
      <c r="M381" s="919"/>
      <c r="N381" s="1805"/>
      <c r="O381" s="1807"/>
      <c r="P381" s="228"/>
      <c r="Q381" s="1808"/>
      <c r="R381" s="1805"/>
      <c r="S381" s="1805"/>
      <c r="T381" s="1805"/>
      <c r="U381" s="1805"/>
      <c r="V381" s="1807"/>
      <c r="W381" s="228"/>
      <c r="X381" s="417"/>
      <c r="Y381" s="418"/>
      <c r="Z381" s="418"/>
      <c r="AA381" s="848"/>
      <c r="AB381" s="849"/>
      <c r="AC381" s="848"/>
      <c r="AD381" s="849"/>
      <c r="AE381" s="848"/>
      <c r="AF381" s="849"/>
      <c r="AG381" s="848"/>
      <c r="AH381" s="849"/>
      <c r="AI381" s="848"/>
      <c r="AJ381" s="849"/>
      <c r="AK381" s="324">
        <f t="shared" si="1883"/>
        <v>0</v>
      </c>
      <c r="AL381" s="317"/>
      <c r="AM381" s="318"/>
      <c r="AN381" s="850"/>
      <c r="AO381" s="851"/>
      <c r="AP381" s="852"/>
      <c r="AQ381" s="853"/>
      <c r="AR381" s="850"/>
      <c r="AS381" s="851"/>
      <c r="AT381" s="421"/>
      <c r="AU381" s="422"/>
      <c r="AV381" s="429"/>
      <c r="AW381" s="430"/>
      <c r="AX381" s="431"/>
      <c r="AY381" s="230"/>
      <c r="AZ381" s="880"/>
      <c r="BA381" s="838"/>
      <c r="BB381" s="835"/>
      <c r="BC381" s="838"/>
      <c r="BD381" s="841"/>
      <c r="BE381" s="844"/>
      <c r="BG381" s="490"/>
      <c r="BH381" s="313">
        <v>0.2</v>
      </c>
      <c r="BI381" s="240" t="str">
        <f t="shared" ref="BI381" si="1911">IF(ISERROR(IF(V377="R.INHERENTE
1","R. INHERENTE",(IF(BD377="R.RESIDUAL
1","R. RESIDUAL"," ")))),"",(IF(V377="R.INHERENTE
1","R. INHERENTE",(IF(BD377="R.RESIDUAL
1","R. RESIDUAL"," ")))))</f>
        <v>R. RESIDUAL</v>
      </c>
      <c r="BJ381" s="241" t="str">
        <f t="shared" ref="BJ381" si="1912">IF(ISERROR(IF(V377="R.INHERENTE
6","R. INHERENTE",(IF(BD377="R.RESIDUAL
6","R. RESIDUAL"," ")))),"",(IF(V377="R.INHERENTE
6","R. INHERENTE",(IF(BD377="R.RESIDUAL
6","R. RESIDUAL"," ")))))</f>
        <v>R. INHERENTE</v>
      </c>
      <c r="BK381" s="242" t="str">
        <f t="shared" ref="BK381" si="1913">IF(ISERROR(IF(V377="R.INHERENTE
11","R. INHERENTE",(IF(BD377="R.RESIDUAL
11","R. RESIDUAL"," ")))),"",(IF(V377="R.INHERENTE
11","R. INHERENTE",(IF(BD377="R.RESIDUAL
11","R. RESIDUAL"," ")))))</f>
        <v xml:space="preserve"> </v>
      </c>
      <c r="BL381" s="243" t="str">
        <f t="shared" ref="BL381" si="1914">IF(ISERROR(IF(V377="R.INHERENTE
16","R. INHERENTE",(IF(BD377="R.RESIDUAL
16","R. RESIDUAL"," ")))),"",(IF(V377="R.INHERENTE
16","R. INHERENTE",(IF(BD377="R.RESIDUAL
16","R. RESIDUAL"," ")))))</f>
        <v xml:space="preserve"> </v>
      </c>
      <c r="BM381" s="244" t="str">
        <f t="shared" ref="BM381" si="1915">IF(ISERROR(IF(V377="R.INHERENTE
21","R. INHERENTE",(IF(BD377="R.RESIDUAL
21","R. RESIDUAL"," ")))),"",(IF(V377="R.INHERENTE
21","R. INHERENTE",(IF(BD377="R.RESIDUAL
21","R. RESIDUAL"," ")))))</f>
        <v xml:space="preserve"> </v>
      </c>
      <c r="BN381" s="234"/>
      <c r="BO381" s="847"/>
      <c r="BP381" s="860"/>
      <c r="BQ381" s="888"/>
      <c r="BR381" s="888"/>
      <c r="BS381" s="860"/>
      <c r="BT381" s="863"/>
      <c r="BU381" s="309"/>
      <c r="BV381" s="847"/>
      <c r="BW381" s="860"/>
      <c r="BX381" s="832"/>
      <c r="BY381" s="229"/>
      <c r="BZ381" s="817"/>
      <c r="CA381" s="820"/>
      <c r="CB381" s="823"/>
      <c r="CC381" s="820"/>
      <c r="CD381" s="794"/>
      <c r="CE381" s="794"/>
      <c r="CF381" s="794"/>
      <c r="CG381" s="794"/>
      <c r="CH381" s="794"/>
      <c r="CI381" s="794"/>
      <c r="CJ381" s="794"/>
      <c r="CK381" s="794"/>
      <c r="CL381" s="794"/>
      <c r="CM381" s="794"/>
      <c r="CN381" s="794"/>
      <c r="CO381" s="794"/>
      <c r="CP381" s="794"/>
      <c r="CQ381" s="794"/>
      <c r="CR381" s="794"/>
      <c r="CS381" s="794"/>
      <c r="CT381" s="797"/>
      <c r="CU381" s="248"/>
      <c r="CV381" s="817"/>
      <c r="CW381" s="820"/>
      <c r="CX381" s="823"/>
      <c r="CY381" s="820"/>
      <c r="CZ381" s="828"/>
      <c r="DA381" s="829"/>
      <c r="DB381" s="828"/>
      <c r="DC381" s="829"/>
      <c r="DD381" s="791"/>
      <c r="DE381" s="791"/>
      <c r="DF381" s="791"/>
      <c r="DG381" s="794"/>
      <c r="DH381" s="791"/>
      <c r="DI381" s="791"/>
      <c r="DJ381" s="791"/>
      <c r="DK381" s="794"/>
      <c r="DL381" s="791"/>
      <c r="DM381" s="791"/>
      <c r="DN381" s="791"/>
      <c r="DO381" s="794"/>
      <c r="DP381" s="791"/>
      <c r="DQ381" s="791"/>
      <c r="DR381" s="791"/>
      <c r="DS381" s="791"/>
      <c r="DT381" s="797"/>
      <c r="DU381" s="245"/>
      <c r="DV381" s="800"/>
      <c r="DW381" s="803"/>
      <c r="DX381" s="800"/>
      <c r="DY381" s="806"/>
    </row>
    <row r="382" spans="2:129" ht="18" customHeight="1">
      <c r="BI382" s="321">
        <v>0.2</v>
      </c>
      <c r="BJ382" s="322">
        <v>0.4</v>
      </c>
      <c r="BK382" s="322">
        <v>0.60000000000000009</v>
      </c>
      <c r="BL382" s="322">
        <v>0.8</v>
      </c>
      <c r="BM382" s="322">
        <v>1</v>
      </c>
    </row>
    <row r="383" spans="2:129" ht="48.75" customHeight="1">
      <c r="B383" s="1281" t="s">
        <v>1411</v>
      </c>
      <c r="C383" s="923">
        <v>62</v>
      </c>
      <c r="D383" s="926" t="s">
        <v>1575</v>
      </c>
      <c r="E383" s="929" t="s">
        <v>1576</v>
      </c>
      <c r="F383" s="930" t="s">
        <v>587</v>
      </c>
      <c r="G383" s="907" t="s">
        <v>588</v>
      </c>
      <c r="H383" s="948" t="s">
        <v>944</v>
      </c>
      <c r="I383" s="936" t="s">
        <v>1614</v>
      </c>
      <c r="J383" s="462" t="s">
        <v>1615</v>
      </c>
      <c r="K383" s="908" t="s">
        <v>1616</v>
      </c>
      <c r="L383" s="950" t="str">
        <f>IF(H383="","",(CONCATENATE("Posibilidad de afectación ",H383," ",I383," ",J383," ",J384," ",J385," ",J386," ",J387)))</f>
        <v xml:space="preserve">Posibilidad de afectación económica por incumplimiento en las metas de recaudo de la cartera corriente por venta de servicios de salud, debido a que la proyección de ingresos no se realice de forma técnica y se presenten fallas de gestión en el cobro persuasivo  y cobro coactivo   </v>
      </c>
      <c r="M383" s="917" t="s">
        <v>593</v>
      </c>
      <c r="N383" s="951" t="s">
        <v>594</v>
      </c>
      <c r="O383" s="864" t="s">
        <v>595</v>
      </c>
      <c r="P383" s="228"/>
      <c r="Q383" s="865" t="s">
        <v>596</v>
      </c>
      <c r="R383" s="866">
        <f>IF(ISERROR(VLOOKUP($Q383,Listas!$E$20:$F$24,2,FALSE)),"",(VLOOKUP($Q383,Listas!$E$20:$F$24,2,FALSE)))</f>
        <v>0.8</v>
      </c>
      <c r="S383" s="867" t="str">
        <f>IF(ISERROR(VLOOKUP($R383,Listas!$E$3:$F$7,2,FALSE)),"",(VLOOKUP($R383,Listas!$E$3:$F$7,2,FALSE)))</f>
        <v>ALTA</v>
      </c>
      <c r="T383" s="868" t="s">
        <v>699</v>
      </c>
      <c r="U383" s="867">
        <f>IF(ISERROR(VLOOKUP($T383,Listas!$E$28:$F$35,2,FALSE)),"",(VLOOKUP($T383,Listas!$E$28:$F$35,2,FALSE)))</f>
        <v>0.8</v>
      </c>
      <c r="V383" s="869" t="str">
        <f t="shared" ref="V383" si="1916">IF(R383="","",(CONCATENATE("R.INHERENTE
",(IF(AND($R383=0.2,$U383=0.2),1,(IF(AND($R383=0.2,$U383=0.4),6,(IF(AND($R383=0.2,$U383=0.6),11,(IF(AND($R383=0.2,$U383=0.8),16,(IF(AND($R383=0.2,$U383=1),21,(IF(AND($R383=0.4,$U383=0.2),2,(IF(AND($R383=0.4,$U383=0.4),7,(IF(AND($R383=0.4,$U383=0.6),12,(IF(AND($R383=0.4,$U383=0.8),17,(IF(AND($R383=0.4,$U383=1),22,(IF(AND($R383=0.6,$U383=0.2),3,(IF(AND($R383=0.6,$U383=0.4),8,(IF(AND($R383=0.6,$U383=0.6),13,(IF(AND($R383=0.6,$U383=0.8),18,(IF(AND($R383=0.6,$U383=1),23,(IF(AND($R383=0.8,$U383=0.2),4,(IF(AND($R383=0.8,$U383=0.4),9,(IF(AND($R383=0.8,$U383=0.6),14,(IF(AND($R383=0.8,$U383=0.8),19,(IF(AND($R383=0.8,$U383=1),24,(IF(AND($R383=1,$U383=0.2),5,(IF(AND($R383=1,$U383=0.4),10,(IF(AND($R383=1,$U383=0.6),15,(IF(AND($R383=1,$U383=0.8),20,(IF(AND($R383=1,$U383=1),25,"")))))))))))))))))))))))))))))))))))))))))))))))))))))</f>
        <v>R.INHERENTE
19</v>
      </c>
      <c r="W383" s="228">
        <f>+VLOOKUP($V383,Listas!$D$112:$E$136,2,FALSE)</f>
        <v>19</v>
      </c>
      <c r="X383" s="432" t="s">
        <v>1617</v>
      </c>
      <c r="Y383" s="413" t="s">
        <v>599</v>
      </c>
      <c r="Z383" s="413"/>
      <c r="AA383" s="870">
        <v>25</v>
      </c>
      <c r="AB383" s="871"/>
      <c r="AC383" s="870"/>
      <c r="AD383" s="871"/>
      <c r="AE383" s="870"/>
      <c r="AF383" s="871"/>
      <c r="AG383" s="870"/>
      <c r="AH383" s="871"/>
      <c r="AI383" s="870">
        <v>15</v>
      </c>
      <c r="AJ383" s="871"/>
      <c r="AK383" s="340">
        <f t="shared" ref="AK383:AK387" si="1917">AA383+AC383+AE383+AG383+AI383</f>
        <v>40</v>
      </c>
      <c r="AL383" s="319">
        <v>0.48</v>
      </c>
      <c r="AM383" s="320"/>
      <c r="AN383" s="872" t="s">
        <v>562</v>
      </c>
      <c r="AO383" s="873"/>
      <c r="AP383" s="993" t="s">
        <v>600</v>
      </c>
      <c r="AQ383" s="994"/>
      <c r="AR383" s="872" t="s">
        <v>562</v>
      </c>
      <c r="AS383" s="873"/>
      <c r="AT383" s="419" t="s">
        <v>1618</v>
      </c>
      <c r="AU383" s="407" t="s">
        <v>633</v>
      </c>
      <c r="AV383" s="456" t="s">
        <v>1619</v>
      </c>
      <c r="AW383" s="457" t="s">
        <v>1620</v>
      </c>
      <c r="AX383" s="458" t="s">
        <v>1584</v>
      </c>
      <c r="AY383" s="247">
        <f t="shared" ref="AY383" si="1918">+(IF(AND($AZ383&gt;0,$AZ383&lt;=0.2),0.2,(IF(AND($AZ383&gt;0.2,$AZ383&lt;=0.4),0.4,(IF(AND($AZ383&gt;0.4,$AZ383&lt;=0.6),0.6,(IF(AND($AZ383&gt;0.6,$AZ383&lt;=0.8),0.8,(IF($AZ383&gt;0.8,1,""))))))))))</f>
        <v>0.2</v>
      </c>
      <c r="AZ383" s="878">
        <f t="shared" ref="AZ383" si="1919">+MIN(AL383:AL387)</f>
        <v>0.17399999999999999</v>
      </c>
      <c r="BA383" s="836" t="str">
        <f t="shared" ref="BA383" si="1920">+(IF($AY383=0.2,"MUY BAJA",(IF($AY383=0.4,"BAJA",(IF($AY383=0.6,"MEDIA",(IF($AY383=0.8,"ALTA",(IF($AY383=1,"MUY ALTA",""))))))))))</f>
        <v>MUY BAJA</v>
      </c>
      <c r="BB383" s="833">
        <f t="shared" ref="BB383" si="1921">+MIN(AM383:AM387)</f>
        <v>0.17</v>
      </c>
      <c r="BC383" s="836" t="str">
        <f t="shared" ref="BC383" si="1922">+(IF($BF383=0.2,"MUY BAJA",(IF($BF383=0.4,"BAJA",(IF($BF383=0.6,"MEDIA",(IF($BF383=0.8,"ALTA",(IF($BF383=1,"MUY ALTA",""))))))))))</f>
        <v>MUY BAJA</v>
      </c>
      <c r="BD383" s="839" t="str">
        <f t="shared" ref="BD383" si="1923">IF($AY383="","",(CONCATENATE("R.RESIDUAL
",(IF(AND($AY383=0.2,$BF383=0.2),1,(IF(AND($AY383=0.2,$BF383=0.4),6,(IF(AND($AY383=0.2,$BF383=0.6),11,(IF(AND($AY383=0.2,$BF383=0.8),16,(IF(AND($AY383=0.2,$BF383=1),21,(IF(AND($AY383=0.4,$BF383=0.2),2,(IF(AND($AY383=0.4,$BF383=0.4),7,(IF(AND($AY383=0.4,$BF383=0.6),12,(IF(AND($AY383=0.4,$BF383=0.8),17,(IF(AND($AY383=0.4,$BF383=1),22,(IF(AND($AY383=0.6,$BF383=0.2),3,(IF(AND($AY383=0.6,$BF383=0.4),8,(IF(AND($AY383=0.6,$BF383=0.6),13,(IF(AND($AY383=0.6,$BF383=0.8),18,(IF(AND($AY383=0.6,$BF383=1),23,(IF(AND($AY383=0.8,$BF383=0.2),4,(IF(AND($AY383=0.8,$BF383=0.4),9,(IF(AND($AY383=0.8,$BF383=0.6),14,(IF(AND($AY383=0.8,$BF383=0.8),19,(IF(AND($AY383=0.8,$BF383=1),24,(IF(AND($AY383=1,$BF383=0.2),5,(IF(AND($AY383=1,$BF383=0.4),10,(IF(AND($AY383=1,$BF383=0.6),15,(IF(AND($AY383=1,$BF383=0.8),20,(IF(AND($AY383=1,$BF383=1),25,"")))))))))))))))))))))))))))))))))))))))))))))))))))))</f>
        <v>R.RESIDUAL
1</v>
      </c>
      <c r="BE383" s="842" t="s">
        <v>606</v>
      </c>
      <c r="BF383" s="247">
        <f t="shared" ref="BF383" si="1924">+(IF(AND($BB383&gt;0,$BB383&lt;=0.2),0.2,(IF(AND($BB383&gt;0.2,$BB383&lt;=0.4),0.4,(IF(AND($BB383&gt;0.4,$BB383&lt;=0.6),0.6,(IF(AND($BB383&gt;0.6,$BB383&lt;=0.8),0.8,(IF($BB383&gt;0.8,1,""))))))))))</f>
        <v>0.2</v>
      </c>
      <c r="BG383" s="230">
        <f>+VLOOKUP($BD383,Listas!$F$112:$G$136,2,FALSE)</f>
        <v>1</v>
      </c>
      <c r="BH383" s="312">
        <v>1</v>
      </c>
      <c r="BI383" s="231" t="str">
        <f t="shared" ref="BI383" si="1925">IF(ISERROR(IF(V383="R.INHERENTE
5","R. INHERENTE",(IF(BD383="R.RESIDUAL
5","R. RESIDUAL"," ")))),"",(IF(V383="R.INHERENTE
5","R. INHERENTE",(IF(BD383="R.RESIDUAL
5","R. RESIDUAL"," ")))))</f>
        <v xml:space="preserve"> </v>
      </c>
      <c r="BJ383" s="232" t="str">
        <f t="shared" ref="BJ383" si="1926">IF(ISERROR(IF(V383="R.INHERENTE
10","R. INHERENTE",(IF(BD383="R.RESIDUAL
10","R. RESIDUAL"," ")))),"",(IF(V383="R.INHERENTE
10","R. INHERENTE",(IF(BD383="R.RESIDUAL
10","R. RESIDUAL"," ")))))</f>
        <v xml:space="preserve"> </v>
      </c>
      <c r="BK383" s="232" t="str">
        <f t="shared" ref="BK383" si="1927">IF(ISERROR(IF(V383="R.INHERENTE
15","R. INHERENTE",(IF(BD383="R.RESIDUAL
15","R. RESIDUAL"," ")))),"",(IF(V383="R.INHERENTE
15","R. INHERENTE",(IF(BD383="R.RESIDUAL
15","R. RESIDUAL"," ")))))</f>
        <v xml:space="preserve"> </v>
      </c>
      <c r="BL383" s="232" t="str">
        <f t="shared" ref="BL383" si="1928">IF(ISERROR(IF(V383="R.INHERENTE
20","R. INHERENTE",(IF(BD383="R.RESIDUAL
20","R. RESIDUAL"," ")))),"",(IF(V383="R.INHERENTE
20","R. INHERENTE",(IF(BD383="R.RESIDUAL
20","R. RESIDUAL"," ")))))</f>
        <v xml:space="preserve"> </v>
      </c>
      <c r="BM383" s="233" t="str">
        <f t="shared" ref="BM383" si="1929">IF(ISERROR(IF(V383="R.INHERENTE
25","R. INHERENTE",(IF(BD383="R.RESIDUAL
25","R. RESIDUAL"," ")))),"",(IF(V383="R.INHERENTE
25","R. INHERENTE",(IF(BD383="R.RESIDUAL
25","R. RESIDUAL"," ")))))</f>
        <v xml:space="preserve"> </v>
      </c>
      <c r="BN383" s="234"/>
      <c r="BO383" s="845" t="s">
        <v>1621</v>
      </c>
      <c r="BP383" s="995" t="s">
        <v>1622</v>
      </c>
      <c r="BQ383" s="886">
        <v>46023</v>
      </c>
      <c r="BR383" s="886">
        <v>46357</v>
      </c>
      <c r="BS383" s="858" t="s">
        <v>609</v>
      </c>
      <c r="BT383" s="861" t="s">
        <v>610</v>
      </c>
      <c r="BU383" s="309"/>
      <c r="BV383" s="845" t="s">
        <v>1623</v>
      </c>
      <c r="BW383" s="854" t="s">
        <v>1624</v>
      </c>
      <c r="BX383" s="830" t="s">
        <v>1625</v>
      </c>
      <c r="BY383" s="229"/>
      <c r="BZ383" s="815" t="s">
        <v>614</v>
      </c>
      <c r="CA383" s="818" t="s">
        <v>615</v>
      </c>
      <c r="CB383" s="821" t="s">
        <v>616</v>
      </c>
      <c r="CC383" s="818" t="s">
        <v>617</v>
      </c>
      <c r="CD383" s="792"/>
      <c r="CE383" s="792"/>
      <c r="CF383" s="792"/>
      <c r="CG383" s="792"/>
      <c r="CH383" s="792"/>
      <c r="CI383" s="792"/>
      <c r="CJ383" s="792"/>
      <c r="CK383" s="792"/>
      <c r="CL383" s="792"/>
      <c r="CM383" s="792"/>
      <c r="CN383" s="792"/>
      <c r="CO383" s="792"/>
      <c r="CP383" s="792"/>
      <c r="CQ383" s="792"/>
      <c r="CR383" s="792"/>
      <c r="CS383" s="792"/>
      <c r="CT383" s="795" t="s">
        <v>618</v>
      </c>
      <c r="CU383" s="248"/>
      <c r="CV383" s="815" t="s">
        <v>614</v>
      </c>
      <c r="CW383" s="818" t="s">
        <v>615</v>
      </c>
      <c r="CX383" s="821" t="s">
        <v>616</v>
      </c>
      <c r="CY383" s="818" t="s">
        <v>617</v>
      </c>
      <c r="CZ383" s="824"/>
      <c r="DA383" s="825"/>
      <c r="DB383" s="824"/>
      <c r="DC383" s="825"/>
      <c r="DD383" s="789"/>
      <c r="DE383" s="789"/>
      <c r="DF383" s="789"/>
      <c r="DG383" s="792"/>
      <c r="DH383" s="789"/>
      <c r="DI383" s="789"/>
      <c r="DJ383" s="789"/>
      <c r="DK383" s="792"/>
      <c r="DL383" s="789"/>
      <c r="DM383" s="789"/>
      <c r="DN383" s="789"/>
      <c r="DO383" s="792"/>
      <c r="DP383" s="789"/>
      <c r="DQ383" s="789"/>
      <c r="DR383" s="789"/>
      <c r="DS383" s="789"/>
      <c r="DT383" s="795" t="s">
        <v>619</v>
      </c>
      <c r="DU383" s="245"/>
      <c r="DV383" s="798"/>
      <c r="DW383" s="801"/>
      <c r="DX383" s="798"/>
      <c r="DY383" s="804"/>
    </row>
    <row r="384" spans="2:129" ht="48.75" customHeight="1">
      <c r="B384" s="1282"/>
      <c r="C384" s="924"/>
      <c r="D384" s="927"/>
      <c r="E384" s="1800"/>
      <c r="F384" s="931"/>
      <c r="G384" s="1800"/>
      <c r="H384" s="1800"/>
      <c r="I384" s="937"/>
      <c r="J384" s="463" t="s">
        <v>1626</v>
      </c>
      <c r="K384" s="909"/>
      <c r="L384" s="1801"/>
      <c r="M384" s="918"/>
      <c r="N384" s="1800"/>
      <c r="O384" s="1802"/>
      <c r="P384" s="228"/>
      <c r="Q384" s="1803"/>
      <c r="R384" s="1800"/>
      <c r="S384" s="1800"/>
      <c r="T384" s="1800"/>
      <c r="U384" s="1800"/>
      <c r="V384" s="1802"/>
      <c r="W384" s="228"/>
      <c r="X384" s="433" t="s">
        <v>1627</v>
      </c>
      <c r="Y384" s="415" t="s">
        <v>599</v>
      </c>
      <c r="Z384" s="415"/>
      <c r="AA384" s="807">
        <v>25</v>
      </c>
      <c r="AB384" s="808"/>
      <c r="AC384" s="807"/>
      <c r="AD384" s="808"/>
      <c r="AE384" s="807"/>
      <c r="AF384" s="808"/>
      <c r="AG384" s="807"/>
      <c r="AH384" s="808"/>
      <c r="AI384" s="807">
        <v>15</v>
      </c>
      <c r="AJ384" s="808"/>
      <c r="AK384" s="323">
        <f t="shared" si="1917"/>
        <v>40</v>
      </c>
      <c r="AL384" s="315">
        <v>0.28999999999999998</v>
      </c>
      <c r="AM384" s="316"/>
      <c r="AN384" s="809" t="s">
        <v>562</v>
      </c>
      <c r="AO384" s="810"/>
      <c r="AP384" s="813" t="s">
        <v>600</v>
      </c>
      <c r="AQ384" s="814"/>
      <c r="AR384" s="809" t="s">
        <v>562</v>
      </c>
      <c r="AS384" s="810"/>
      <c r="AT384" s="420" t="s">
        <v>1628</v>
      </c>
      <c r="AU384" s="408" t="s">
        <v>633</v>
      </c>
      <c r="AV384" s="459" t="s">
        <v>1629</v>
      </c>
      <c r="AW384" s="460" t="s">
        <v>1620</v>
      </c>
      <c r="AX384" s="461" t="s">
        <v>1584</v>
      </c>
      <c r="AY384" s="230"/>
      <c r="AZ384" s="879"/>
      <c r="BA384" s="837"/>
      <c r="BB384" s="834"/>
      <c r="BC384" s="837"/>
      <c r="BD384" s="840"/>
      <c r="BE384" s="843"/>
      <c r="BG384" s="490"/>
      <c r="BH384" s="312">
        <v>0.8</v>
      </c>
      <c r="BI384" s="235" t="str">
        <f t="shared" ref="BI384" si="1930">IF(ISERROR(IF(V383="R.INHERENTE
4","R. INHERENTE",(IF(BD383="R.RESIDUAL
4","R. RESIDUAL"," ")))),"",(IF(V383="R.INHERENTE
4","R. INHERENTE",(IF(BD383="R.RESIDUAL
4","R. RESIDUAL"," ")))))</f>
        <v xml:space="preserve"> </v>
      </c>
      <c r="BJ384" s="236" t="str">
        <f t="shared" ref="BJ384" si="1931">IF(ISERROR(IF(V383="R.INHERENTE
9","R. INHERENTE",(IF(BD383="R.RESIDUAL
9","R. RESIDUAL"," ")))),"",(IF(V383="R.INHERENTE
9","R. INHERENTE",(IF(BD383="R.RESIDUAL
9","R. RESIDUAL"," ")))))</f>
        <v xml:space="preserve"> </v>
      </c>
      <c r="BK384" s="237" t="str">
        <f t="shared" ref="BK384" si="1932">IF(ISERROR(IF(V383="R.INHERENTE
14","R. INHERENTE",(IF(BD383="R.RESIDUAL
14","R. RESIDUAL"," ")))),"",(IF(V383="R.INHERENTE
14","R. INHERENTE",(IF(BD383="R.RESIDUAL
14","R. RESIDUAL"," ")))))</f>
        <v xml:space="preserve"> </v>
      </c>
      <c r="BL384" s="237" t="str">
        <f t="shared" ref="BL384" si="1933">IF(ISERROR(IF(V383="R.INHERENTE
19","R. INHERENTE",(IF(BD383="R.RESIDUAL
19","R. RESIDUAL"," ")))),"",(IF(V383="R.INHERENTE
19","R. INHERENTE",(IF(BD383="R.RESIDUAL
19","R. RESIDUAL"," ")))))</f>
        <v>R. INHERENTE</v>
      </c>
      <c r="BM384" s="238" t="str">
        <f t="shared" ref="BM384" si="1934">IF(ISERROR(IF(V383="R.INHERENTE
24","R. INHERENTE",(IF(BD383="R.RESIDUAL
24","R. RESIDUAL"," ")))),"",(IF(V383="R.INHERENTE
24","R. INHERENTE",(IF(BD383="R.RESIDUAL
24","R. RESIDUAL"," ")))))</f>
        <v xml:space="preserve"> </v>
      </c>
      <c r="BN384" s="234"/>
      <c r="BO384" s="846"/>
      <c r="BP384" s="859"/>
      <c r="BQ384" s="887"/>
      <c r="BR384" s="887"/>
      <c r="BS384" s="859"/>
      <c r="BT384" s="862"/>
      <c r="BU384" s="309"/>
      <c r="BV384" s="846"/>
      <c r="BW384" s="859"/>
      <c r="BX384" s="831"/>
      <c r="BY384" s="229"/>
      <c r="BZ384" s="816"/>
      <c r="CA384" s="819"/>
      <c r="CB384" s="822"/>
      <c r="CC384" s="819"/>
      <c r="CD384" s="793"/>
      <c r="CE384" s="793"/>
      <c r="CF384" s="793"/>
      <c r="CG384" s="793"/>
      <c r="CH384" s="793"/>
      <c r="CI384" s="793"/>
      <c r="CJ384" s="793"/>
      <c r="CK384" s="793"/>
      <c r="CL384" s="793"/>
      <c r="CM384" s="793"/>
      <c r="CN384" s="793"/>
      <c r="CO384" s="793"/>
      <c r="CP384" s="793"/>
      <c r="CQ384" s="793"/>
      <c r="CR384" s="793"/>
      <c r="CS384" s="793"/>
      <c r="CT384" s="796"/>
      <c r="CU384" s="248"/>
      <c r="CV384" s="816"/>
      <c r="CW384" s="819"/>
      <c r="CX384" s="822"/>
      <c r="CY384" s="819"/>
      <c r="CZ384" s="826"/>
      <c r="DA384" s="827"/>
      <c r="DB384" s="826"/>
      <c r="DC384" s="827"/>
      <c r="DD384" s="790"/>
      <c r="DE384" s="790"/>
      <c r="DF384" s="790"/>
      <c r="DG384" s="793"/>
      <c r="DH384" s="790"/>
      <c r="DI384" s="790"/>
      <c r="DJ384" s="790"/>
      <c r="DK384" s="793"/>
      <c r="DL384" s="790"/>
      <c r="DM384" s="790"/>
      <c r="DN384" s="790"/>
      <c r="DO384" s="793"/>
      <c r="DP384" s="790"/>
      <c r="DQ384" s="790"/>
      <c r="DR384" s="790"/>
      <c r="DS384" s="790"/>
      <c r="DT384" s="796"/>
      <c r="DU384" s="245"/>
      <c r="DV384" s="799"/>
      <c r="DW384" s="802"/>
      <c r="DX384" s="799"/>
      <c r="DY384" s="805"/>
    </row>
    <row r="385" spans="2:129" ht="48.75" customHeight="1">
      <c r="B385" s="1282"/>
      <c r="C385" s="924"/>
      <c r="D385" s="927"/>
      <c r="E385" s="1800"/>
      <c r="F385" s="931"/>
      <c r="G385" s="1800"/>
      <c r="H385" s="1800"/>
      <c r="I385" s="937"/>
      <c r="J385" s="463" t="s">
        <v>1630</v>
      </c>
      <c r="K385" s="909"/>
      <c r="L385" s="1801"/>
      <c r="M385" s="918"/>
      <c r="N385" s="1800"/>
      <c r="O385" s="1802"/>
      <c r="P385" s="228"/>
      <c r="Q385" s="1803"/>
      <c r="R385" s="1800"/>
      <c r="S385" s="1800"/>
      <c r="T385" s="1800"/>
      <c r="U385" s="1800"/>
      <c r="V385" s="1802"/>
      <c r="W385" s="228"/>
      <c r="X385" s="433" t="s">
        <v>1631</v>
      </c>
      <c r="Y385" s="415" t="s">
        <v>599</v>
      </c>
      <c r="Z385" s="415"/>
      <c r="AA385" s="807">
        <v>25</v>
      </c>
      <c r="AB385" s="808"/>
      <c r="AC385" s="807"/>
      <c r="AD385" s="808"/>
      <c r="AE385" s="807"/>
      <c r="AF385" s="808"/>
      <c r="AG385" s="807"/>
      <c r="AH385" s="808"/>
      <c r="AI385" s="807">
        <v>15</v>
      </c>
      <c r="AJ385" s="808"/>
      <c r="AK385" s="323">
        <f t="shared" si="1917"/>
        <v>40</v>
      </c>
      <c r="AL385" s="315">
        <v>0.17399999999999999</v>
      </c>
      <c r="AM385" s="316"/>
      <c r="AN385" s="809" t="s">
        <v>562</v>
      </c>
      <c r="AO385" s="810"/>
      <c r="AP385" s="813" t="s">
        <v>600</v>
      </c>
      <c r="AQ385" s="814"/>
      <c r="AR385" s="809" t="s">
        <v>562</v>
      </c>
      <c r="AS385" s="810"/>
      <c r="AT385" s="420" t="s">
        <v>1632</v>
      </c>
      <c r="AU385" s="408" t="s">
        <v>633</v>
      </c>
      <c r="AV385" s="459" t="s">
        <v>1633</v>
      </c>
      <c r="AW385" s="460" t="s">
        <v>1620</v>
      </c>
      <c r="AX385" s="461" t="s">
        <v>1584</v>
      </c>
      <c r="AY385" s="230"/>
      <c r="AZ385" s="879"/>
      <c r="BA385" s="837"/>
      <c r="BB385" s="834"/>
      <c r="BC385" s="837"/>
      <c r="BD385" s="840"/>
      <c r="BE385" s="843"/>
      <c r="BG385" s="490"/>
      <c r="BH385" s="312">
        <v>0.60000000000000009</v>
      </c>
      <c r="BI385" s="235" t="str">
        <f t="shared" ref="BI385" si="1935">IF(ISERROR(IF(V383="R.INHERENTE
3","R. INHERENTE",(IF(BD383="R.RESIDUAL
3","R. RESIDUAL"," ")))),"",(IF(V383="R.INHERENTE
3","R. INHERENTE",(IF(BD383="R.RESIDUAL
3","R. RESIDUAL"," ")))))</f>
        <v xml:space="preserve"> </v>
      </c>
      <c r="BJ385" s="236" t="str">
        <f t="shared" ref="BJ385" si="1936">IF(ISERROR(IF(V383="R.INHERENTE
8","R. INHERENTE",(IF(BD383="R.RESIDUAL
8","R. RESIDUAL"," ")))),"",(IF(V383="R.INHERENTE
8","R. INHERENTE",(IF(BD383="R.RESIDUAL
8","R. RESIDUAL"," ")))))</f>
        <v xml:space="preserve"> </v>
      </c>
      <c r="BK385" s="236" t="str">
        <f t="shared" ref="BK385" si="1937">IF(ISERROR(IF(V383="R.INHERENTE
13","R. INHERENTE",(IF(BD383="R.RESIDUAL
13","R. RESIDUAL"," ")))),"",(IF(V383="R.INHERENTE
13","R. INHERENTE",(IF(BD383="R.RESIDUAL
13","R. RESIDUAL"," ")))))</f>
        <v xml:space="preserve"> </v>
      </c>
      <c r="BL385" s="237" t="str">
        <f t="shared" ref="BL385" si="1938">IF(ISERROR(IF(V383="R.INHERENTE
18","R. INHERENTE",(IF(BD383="R.RESIDUAL
18","R. RESIDUAL"," ")))),"",(IF(V383="R.INHERENTE
18","R. INHERENTE",(IF(BD383="R.RESIDUAL
18","R. RESIDUAL"," ")))))</f>
        <v xml:space="preserve"> </v>
      </c>
      <c r="BM385" s="238" t="str">
        <f t="shared" ref="BM385" si="1939">IF(ISERROR(IF(V383="R.INHERENTE
23","R. INHERENTE",(IF(BD383="R.RESIDUAL
23","R. RESIDUAL"," ")))),"",(IF(V383="R.INHERENTE
23","R. INHERENTE",(IF(BD383="R.RESIDUAL
23","R. RESIDUAL"," ")))))</f>
        <v xml:space="preserve"> </v>
      </c>
      <c r="BN385" s="234"/>
      <c r="BO385" s="846"/>
      <c r="BP385" s="859"/>
      <c r="BQ385" s="887"/>
      <c r="BR385" s="887"/>
      <c r="BS385" s="859"/>
      <c r="BT385" s="862"/>
      <c r="BU385" s="309"/>
      <c r="BV385" s="846"/>
      <c r="BW385" s="859"/>
      <c r="BX385" s="831"/>
      <c r="BY385" s="229"/>
      <c r="BZ385" s="816"/>
      <c r="CA385" s="819"/>
      <c r="CB385" s="822"/>
      <c r="CC385" s="819"/>
      <c r="CD385" s="793"/>
      <c r="CE385" s="793"/>
      <c r="CF385" s="793"/>
      <c r="CG385" s="793"/>
      <c r="CH385" s="793"/>
      <c r="CI385" s="793"/>
      <c r="CJ385" s="793"/>
      <c r="CK385" s="793"/>
      <c r="CL385" s="793"/>
      <c r="CM385" s="793"/>
      <c r="CN385" s="793"/>
      <c r="CO385" s="793"/>
      <c r="CP385" s="793"/>
      <c r="CQ385" s="793"/>
      <c r="CR385" s="793"/>
      <c r="CS385" s="793"/>
      <c r="CT385" s="796"/>
      <c r="CU385" s="248"/>
      <c r="CV385" s="816"/>
      <c r="CW385" s="819"/>
      <c r="CX385" s="822"/>
      <c r="CY385" s="819"/>
      <c r="CZ385" s="826"/>
      <c r="DA385" s="827"/>
      <c r="DB385" s="826"/>
      <c r="DC385" s="827"/>
      <c r="DD385" s="790"/>
      <c r="DE385" s="790"/>
      <c r="DF385" s="790"/>
      <c r="DG385" s="793"/>
      <c r="DH385" s="790"/>
      <c r="DI385" s="790"/>
      <c r="DJ385" s="790"/>
      <c r="DK385" s="793"/>
      <c r="DL385" s="790"/>
      <c r="DM385" s="790"/>
      <c r="DN385" s="790"/>
      <c r="DO385" s="793"/>
      <c r="DP385" s="790"/>
      <c r="DQ385" s="790"/>
      <c r="DR385" s="790"/>
      <c r="DS385" s="790"/>
      <c r="DT385" s="796"/>
      <c r="DU385" s="245"/>
      <c r="DV385" s="799"/>
      <c r="DW385" s="802"/>
      <c r="DX385" s="799"/>
      <c r="DY385" s="805"/>
    </row>
    <row r="386" spans="2:129" ht="48.75" customHeight="1">
      <c r="B386" s="1282"/>
      <c r="C386" s="924"/>
      <c r="D386" s="927"/>
      <c r="E386" s="1800"/>
      <c r="F386" s="931"/>
      <c r="G386" s="1800"/>
      <c r="H386" s="1800"/>
      <c r="I386" s="937"/>
      <c r="J386" s="463"/>
      <c r="K386" s="909"/>
      <c r="L386" s="1801"/>
      <c r="M386" s="918"/>
      <c r="N386" s="1800"/>
      <c r="O386" s="1802"/>
      <c r="P386" s="228"/>
      <c r="Q386" s="1803"/>
      <c r="R386" s="1800"/>
      <c r="S386" s="1800"/>
      <c r="T386" s="1800"/>
      <c r="U386" s="1800"/>
      <c r="V386" s="1802"/>
      <c r="W386" s="228"/>
      <c r="X386" s="416"/>
      <c r="Y386" s="415"/>
      <c r="Z386" s="415"/>
      <c r="AA386" s="807"/>
      <c r="AB386" s="808"/>
      <c r="AC386" s="807"/>
      <c r="AD386" s="808"/>
      <c r="AE386" s="807"/>
      <c r="AF386" s="808"/>
      <c r="AG386" s="807"/>
      <c r="AH386" s="808"/>
      <c r="AI386" s="807"/>
      <c r="AJ386" s="808"/>
      <c r="AK386" s="323">
        <f t="shared" si="1917"/>
        <v>0</v>
      </c>
      <c r="AL386" s="315"/>
      <c r="AM386" s="316">
        <v>0.17</v>
      </c>
      <c r="AN386" s="809"/>
      <c r="AO386" s="810"/>
      <c r="AP386" s="813"/>
      <c r="AQ386" s="814"/>
      <c r="AR386" s="809"/>
      <c r="AS386" s="810"/>
      <c r="AT386" s="420"/>
      <c r="AU386" s="408"/>
      <c r="AV386" s="426"/>
      <c r="AW386" s="427"/>
      <c r="AX386" s="428"/>
      <c r="AY386" s="230"/>
      <c r="AZ386" s="879"/>
      <c r="BA386" s="837"/>
      <c r="BB386" s="834"/>
      <c r="BC386" s="837"/>
      <c r="BD386" s="840"/>
      <c r="BE386" s="843"/>
      <c r="BG386" s="490"/>
      <c r="BH386" s="312">
        <v>0.4</v>
      </c>
      <c r="BI386" s="239" t="str">
        <f t="shared" ref="BI386" si="1940">IF(ISERROR(IF(V383="R.INHERENTE
2","R. INHERENTE",(IF(BD383="R.RESIDUAL
2","R. RESIDUAL"," ")))),"",(IF(V383="R.INHERENTE
2","R. INHERENTE",(IF(BD383="R.RESIDUAL
2","R. RESIDUAL"," ")))))</f>
        <v xml:space="preserve"> </v>
      </c>
      <c r="BJ386" s="236" t="str">
        <f t="shared" ref="BJ386" si="1941">IF(ISERROR(IF(V383="R.INHERENTE
7","R. INHERENTE",(IF(BD383="R.RESIDUAL
7","R. RESIDUAL"," ")))),"",(IF(V383="R.INHERENTE
7","R. INHERENTE",(IF(BD383="R.RESIDUAL
7","R. RESIDUAL"," ")))))</f>
        <v xml:space="preserve"> </v>
      </c>
      <c r="BK386" s="236" t="str">
        <f t="shared" ref="BK386" si="1942">IF(ISERROR(IF(V383="R.INHERENTE
12","R. INHERENTE",(IF(BD383="R.RESIDUAL
12","R. RESIDUAL"," ")))),"",(IF(V383="R.INHERENTE
12","R. INHERENTE",(IF(BD383="R.RESIDUAL
12","R. RESIDUAL"," ")))))</f>
        <v xml:space="preserve"> </v>
      </c>
      <c r="BL386" s="237" t="str">
        <f t="shared" ref="BL386" si="1943">IF(ISERROR(IF(V383="R.INHERENTE
17","R. INHERENTE",(IF(BD383="R.RESIDUAL
17","R. RESIDUAL"," ")))),"",(IF(V383="R.INHERENTE
17","R. INHERENTE",(IF(BD383="R.RESIDUAL
17","R. RESIDUAL"," ")))))</f>
        <v xml:space="preserve"> </v>
      </c>
      <c r="BM386" s="238" t="str">
        <f t="shared" ref="BM386" si="1944">IF(ISERROR(IF(V383="R.INHERENTE
22","R. INHERENTE",(IF(BD383="R.RESIDUAL
22","R. RESIDUAL"," ")))),"",(IF(V383="R.INHERENTE
22","R. INHERENTE",(IF(BD383="R.RESIDUAL
22","R. RESIDUAL"," ")))))</f>
        <v xml:space="preserve"> </v>
      </c>
      <c r="BN386" s="234"/>
      <c r="BO386" s="846"/>
      <c r="BP386" s="859"/>
      <c r="BQ386" s="887"/>
      <c r="BR386" s="887"/>
      <c r="BS386" s="859"/>
      <c r="BT386" s="862"/>
      <c r="BU386" s="309"/>
      <c r="BV386" s="846"/>
      <c r="BW386" s="859"/>
      <c r="BX386" s="831"/>
      <c r="BY386" s="229"/>
      <c r="BZ386" s="816"/>
      <c r="CA386" s="819"/>
      <c r="CB386" s="822"/>
      <c r="CC386" s="819"/>
      <c r="CD386" s="793"/>
      <c r="CE386" s="793"/>
      <c r="CF386" s="793"/>
      <c r="CG386" s="793"/>
      <c r="CH386" s="793"/>
      <c r="CI386" s="793"/>
      <c r="CJ386" s="793"/>
      <c r="CK386" s="793"/>
      <c r="CL386" s="793"/>
      <c r="CM386" s="793"/>
      <c r="CN386" s="793"/>
      <c r="CO386" s="793"/>
      <c r="CP386" s="793"/>
      <c r="CQ386" s="793"/>
      <c r="CR386" s="793"/>
      <c r="CS386" s="793"/>
      <c r="CT386" s="796"/>
      <c r="CU386" s="248"/>
      <c r="CV386" s="816"/>
      <c r="CW386" s="819"/>
      <c r="CX386" s="822"/>
      <c r="CY386" s="819"/>
      <c r="CZ386" s="826"/>
      <c r="DA386" s="827"/>
      <c r="DB386" s="826"/>
      <c r="DC386" s="827"/>
      <c r="DD386" s="790"/>
      <c r="DE386" s="790"/>
      <c r="DF386" s="790"/>
      <c r="DG386" s="793"/>
      <c r="DH386" s="790"/>
      <c r="DI386" s="790"/>
      <c r="DJ386" s="790"/>
      <c r="DK386" s="793"/>
      <c r="DL386" s="790"/>
      <c r="DM386" s="790"/>
      <c r="DN386" s="790"/>
      <c r="DO386" s="793"/>
      <c r="DP386" s="790"/>
      <c r="DQ386" s="790"/>
      <c r="DR386" s="790"/>
      <c r="DS386" s="790"/>
      <c r="DT386" s="796"/>
      <c r="DU386" s="245"/>
      <c r="DV386" s="799"/>
      <c r="DW386" s="802"/>
      <c r="DX386" s="799"/>
      <c r="DY386" s="805"/>
    </row>
    <row r="387" spans="2:129" ht="48.75" customHeight="1">
      <c r="B387" s="1283"/>
      <c r="C387" s="925"/>
      <c r="D387" s="928"/>
      <c r="E387" s="1805"/>
      <c r="F387" s="932"/>
      <c r="G387" s="1805"/>
      <c r="H387" s="1805"/>
      <c r="I387" s="938"/>
      <c r="J387" s="464"/>
      <c r="K387" s="910"/>
      <c r="L387" s="1806"/>
      <c r="M387" s="919"/>
      <c r="N387" s="1805"/>
      <c r="O387" s="1807"/>
      <c r="P387" s="228"/>
      <c r="Q387" s="1808"/>
      <c r="R387" s="1805"/>
      <c r="S387" s="1805"/>
      <c r="T387" s="1805"/>
      <c r="U387" s="1805"/>
      <c r="V387" s="1807"/>
      <c r="W387" s="228"/>
      <c r="X387" s="417"/>
      <c r="Y387" s="418"/>
      <c r="Z387" s="418"/>
      <c r="AA387" s="848"/>
      <c r="AB387" s="849"/>
      <c r="AC387" s="848"/>
      <c r="AD387" s="849"/>
      <c r="AE387" s="848"/>
      <c r="AF387" s="849"/>
      <c r="AG387" s="848"/>
      <c r="AH387" s="849"/>
      <c r="AI387" s="848"/>
      <c r="AJ387" s="849"/>
      <c r="AK387" s="324">
        <f t="shared" si="1917"/>
        <v>0</v>
      </c>
      <c r="AL387" s="317"/>
      <c r="AM387" s="318"/>
      <c r="AN387" s="850"/>
      <c r="AO387" s="851"/>
      <c r="AP387" s="852"/>
      <c r="AQ387" s="853"/>
      <c r="AR387" s="850"/>
      <c r="AS387" s="851"/>
      <c r="AT387" s="421"/>
      <c r="AU387" s="422"/>
      <c r="AV387" s="429"/>
      <c r="AW387" s="430"/>
      <c r="AX387" s="431"/>
      <c r="AY387" s="230"/>
      <c r="AZ387" s="880"/>
      <c r="BA387" s="838"/>
      <c r="BB387" s="835"/>
      <c r="BC387" s="838"/>
      <c r="BD387" s="841"/>
      <c r="BE387" s="844"/>
      <c r="BG387" s="490"/>
      <c r="BH387" s="313">
        <v>0.2</v>
      </c>
      <c r="BI387" s="240" t="str">
        <f t="shared" ref="BI387" si="1945">IF(ISERROR(IF(V383="R.INHERENTE
1","R. INHERENTE",(IF(BD383="R.RESIDUAL
1","R. RESIDUAL"," ")))),"",(IF(V383="R.INHERENTE
1","R. INHERENTE",(IF(BD383="R.RESIDUAL
1","R. RESIDUAL"," ")))))</f>
        <v>R. RESIDUAL</v>
      </c>
      <c r="BJ387" s="241" t="str">
        <f t="shared" ref="BJ387" si="1946">IF(ISERROR(IF(V383="R.INHERENTE
6","R. INHERENTE",(IF(BD383="R.RESIDUAL
6","R. RESIDUAL"," ")))),"",(IF(V383="R.INHERENTE
6","R. INHERENTE",(IF(BD383="R.RESIDUAL
6","R. RESIDUAL"," ")))))</f>
        <v xml:space="preserve"> </v>
      </c>
      <c r="BK387" s="242" t="str">
        <f t="shared" ref="BK387" si="1947">IF(ISERROR(IF(V383="R.INHERENTE
11","R. INHERENTE",(IF(BD383="R.RESIDUAL
11","R. RESIDUAL"," ")))),"",(IF(V383="R.INHERENTE
11","R. INHERENTE",(IF(BD383="R.RESIDUAL
11","R. RESIDUAL"," ")))))</f>
        <v xml:space="preserve"> </v>
      </c>
      <c r="BL387" s="243" t="str">
        <f t="shared" ref="BL387" si="1948">IF(ISERROR(IF(V383="R.INHERENTE
16","R. INHERENTE",(IF(BD383="R.RESIDUAL
16","R. RESIDUAL"," ")))),"",(IF(V383="R.INHERENTE
16","R. INHERENTE",(IF(BD383="R.RESIDUAL
16","R. RESIDUAL"," ")))))</f>
        <v xml:space="preserve"> </v>
      </c>
      <c r="BM387" s="244" t="str">
        <f t="shared" ref="BM387" si="1949">IF(ISERROR(IF(V383="R.INHERENTE
21","R. INHERENTE",(IF(BD383="R.RESIDUAL
21","R. RESIDUAL"," ")))),"",(IF(V383="R.INHERENTE
21","R. INHERENTE",(IF(BD383="R.RESIDUAL
21","R. RESIDUAL"," ")))))</f>
        <v xml:space="preserve"> </v>
      </c>
      <c r="BN387" s="234"/>
      <c r="BO387" s="847"/>
      <c r="BP387" s="860"/>
      <c r="BQ387" s="888"/>
      <c r="BR387" s="888"/>
      <c r="BS387" s="860"/>
      <c r="BT387" s="863"/>
      <c r="BU387" s="309"/>
      <c r="BV387" s="847"/>
      <c r="BW387" s="860"/>
      <c r="BX387" s="832"/>
      <c r="BY387" s="229"/>
      <c r="BZ387" s="817"/>
      <c r="CA387" s="820"/>
      <c r="CB387" s="823"/>
      <c r="CC387" s="820"/>
      <c r="CD387" s="794"/>
      <c r="CE387" s="794"/>
      <c r="CF387" s="794"/>
      <c r="CG387" s="794"/>
      <c r="CH387" s="794"/>
      <c r="CI387" s="794"/>
      <c r="CJ387" s="794"/>
      <c r="CK387" s="794"/>
      <c r="CL387" s="794"/>
      <c r="CM387" s="794"/>
      <c r="CN387" s="794"/>
      <c r="CO387" s="794"/>
      <c r="CP387" s="794"/>
      <c r="CQ387" s="794"/>
      <c r="CR387" s="794"/>
      <c r="CS387" s="794"/>
      <c r="CT387" s="797"/>
      <c r="CU387" s="248"/>
      <c r="CV387" s="817"/>
      <c r="CW387" s="820"/>
      <c r="CX387" s="823"/>
      <c r="CY387" s="820"/>
      <c r="CZ387" s="828"/>
      <c r="DA387" s="829"/>
      <c r="DB387" s="828"/>
      <c r="DC387" s="829"/>
      <c r="DD387" s="791"/>
      <c r="DE387" s="791"/>
      <c r="DF387" s="791"/>
      <c r="DG387" s="794"/>
      <c r="DH387" s="791"/>
      <c r="DI387" s="791"/>
      <c r="DJ387" s="791"/>
      <c r="DK387" s="794"/>
      <c r="DL387" s="791"/>
      <c r="DM387" s="791"/>
      <c r="DN387" s="791"/>
      <c r="DO387" s="794"/>
      <c r="DP387" s="791"/>
      <c r="DQ387" s="791"/>
      <c r="DR387" s="791"/>
      <c r="DS387" s="791"/>
      <c r="DT387" s="797"/>
      <c r="DU387" s="245"/>
      <c r="DV387" s="800"/>
      <c r="DW387" s="803"/>
      <c r="DX387" s="800"/>
      <c r="DY387" s="806"/>
    </row>
    <row r="388" spans="2:129" ht="18" customHeight="1">
      <c r="BI388" s="321">
        <v>0.2</v>
      </c>
      <c r="BJ388" s="322">
        <v>0.4</v>
      </c>
      <c r="BK388" s="322">
        <v>0.60000000000000009</v>
      </c>
      <c r="BL388" s="322">
        <v>0.8</v>
      </c>
      <c r="BM388" s="322">
        <v>1</v>
      </c>
    </row>
    <row r="389" spans="2:129" ht="48.75" customHeight="1">
      <c r="B389" s="1281" t="s">
        <v>1411</v>
      </c>
      <c r="C389" s="923">
        <v>63</v>
      </c>
      <c r="D389" s="926" t="s">
        <v>1575</v>
      </c>
      <c r="E389" s="929" t="s">
        <v>1576</v>
      </c>
      <c r="F389" s="930" t="s">
        <v>587</v>
      </c>
      <c r="G389" s="907" t="s">
        <v>588</v>
      </c>
      <c r="H389" s="948" t="s">
        <v>944</v>
      </c>
      <c r="I389" s="936" t="s">
        <v>1634</v>
      </c>
      <c r="J389" s="463" t="s">
        <v>1635</v>
      </c>
      <c r="K389" s="908" t="s">
        <v>1636</v>
      </c>
      <c r="L389" s="950" t="str">
        <f>IF(H389="","",(CONCATENATE("Posibilidad de afectación ",H389," ",I389," ",J389," ",J390," ",J391," ",J392," ",J393)))</f>
        <v xml:space="preserve">Posibilidad de afectación económica por incremento en la facturación glosada por las EAPB frente a la facturación generada por la ESE, debido a la falta de oportunidad en la solicitud y consecución de autorizaciones, y falta de soportes de historia clínica.   </v>
      </c>
      <c r="M389" s="917" t="s">
        <v>593</v>
      </c>
      <c r="N389" s="951" t="s">
        <v>594</v>
      </c>
      <c r="O389" s="864" t="s">
        <v>595</v>
      </c>
      <c r="P389" s="228"/>
      <c r="Q389" s="865" t="s">
        <v>596</v>
      </c>
      <c r="R389" s="866">
        <f>IF(ISERROR(VLOOKUP($Q389,Listas!$E$20:$F$24,2,FALSE)),"",(VLOOKUP($Q389,Listas!$E$20:$F$24,2,FALSE)))</f>
        <v>0.8</v>
      </c>
      <c r="S389" s="867" t="str">
        <f>IF(ISERROR(VLOOKUP($R389,Listas!$E$3:$F$7,2,FALSE)),"",(VLOOKUP($R389,Listas!$E$3:$F$7,2,FALSE)))</f>
        <v>ALTA</v>
      </c>
      <c r="T389" s="868" t="s">
        <v>699</v>
      </c>
      <c r="U389" s="867">
        <f>IF(ISERROR(VLOOKUP($T389,Listas!$E$28:$F$35,2,FALSE)),"",(VLOOKUP($T389,Listas!$E$28:$F$35,2,FALSE)))</f>
        <v>0.8</v>
      </c>
      <c r="V389" s="869" t="str">
        <f t="shared" ref="V389" si="1950">IF(R389="","",(CONCATENATE("R.INHERENTE
",(IF(AND($R389=0.2,$U389=0.2),1,(IF(AND($R389=0.2,$U389=0.4),6,(IF(AND($R389=0.2,$U389=0.6),11,(IF(AND($R389=0.2,$U389=0.8),16,(IF(AND($R389=0.2,$U389=1),21,(IF(AND($R389=0.4,$U389=0.2),2,(IF(AND($R389=0.4,$U389=0.4),7,(IF(AND($R389=0.4,$U389=0.6),12,(IF(AND($R389=0.4,$U389=0.8),17,(IF(AND($R389=0.4,$U389=1),22,(IF(AND($R389=0.6,$U389=0.2),3,(IF(AND($R389=0.6,$U389=0.4),8,(IF(AND($R389=0.6,$U389=0.6),13,(IF(AND($R389=0.6,$U389=0.8),18,(IF(AND($R389=0.6,$U389=1),23,(IF(AND($R389=0.8,$U389=0.2),4,(IF(AND($R389=0.8,$U389=0.4),9,(IF(AND($R389=0.8,$U389=0.6),14,(IF(AND($R389=0.8,$U389=0.8),19,(IF(AND($R389=0.8,$U389=1),24,(IF(AND($R389=1,$U389=0.2),5,(IF(AND($R389=1,$U389=0.4),10,(IF(AND($R389=1,$U389=0.6),15,(IF(AND($R389=1,$U389=0.8),20,(IF(AND($R389=1,$U389=1),25,"")))))))))))))))))))))))))))))))))))))))))))))))))))))</f>
        <v>R.INHERENTE
19</v>
      </c>
      <c r="W389" s="228">
        <f>+VLOOKUP($V389,Listas!$D$112:$E$136,2,FALSE)</f>
        <v>19</v>
      </c>
      <c r="X389" s="432" t="s">
        <v>1637</v>
      </c>
      <c r="Y389" s="413" t="s">
        <v>599</v>
      </c>
      <c r="Z389" s="413"/>
      <c r="AA389" s="870">
        <v>25</v>
      </c>
      <c r="AB389" s="871"/>
      <c r="AC389" s="870"/>
      <c r="AD389" s="871"/>
      <c r="AE389" s="870"/>
      <c r="AF389" s="871"/>
      <c r="AG389" s="870"/>
      <c r="AH389" s="871"/>
      <c r="AI389" s="870">
        <v>15</v>
      </c>
      <c r="AJ389" s="871"/>
      <c r="AK389" s="340">
        <f t="shared" ref="AK389:AK393" si="1951">AA389+AC389+AE389+AG389+AI389</f>
        <v>40</v>
      </c>
      <c r="AL389" s="465">
        <f>80%-(80%*40%)</f>
        <v>0.48</v>
      </c>
      <c r="AM389" s="320"/>
      <c r="AN389" s="872" t="s">
        <v>562</v>
      </c>
      <c r="AO389" s="873"/>
      <c r="AP389" s="993" t="s">
        <v>600</v>
      </c>
      <c r="AQ389" s="994"/>
      <c r="AR389" s="872" t="s">
        <v>562</v>
      </c>
      <c r="AS389" s="873"/>
      <c r="AT389" s="419" t="s">
        <v>1638</v>
      </c>
      <c r="AU389" s="407" t="s">
        <v>633</v>
      </c>
      <c r="AV389" s="456" t="s">
        <v>1639</v>
      </c>
      <c r="AW389" s="457" t="s">
        <v>1640</v>
      </c>
      <c r="AX389" s="458" t="s">
        <v>1584</v>
      </c>
      <c r="AY389" s="247">
        <f t="shared" ref="AY389" si="1952">+(IF(AND($AZ389&gt;0,$AZ389&lt;=0.2),0.2,(IF(AND($AZ389&gt;0.2,$AZ389&lt;=0.4),0.4,(IF(AND($AZ389&gt;0.4,$AZ389&lt;=0.6),0.6,(IF(AND($AZ389&gt;0.6,$AZ389&lt;=0.8),0.8,(IF($AZ389&gt;0.8,1,""))))))))))</f>
        <v>0.2</v>
      </c>
      <c r="AZ389" s="878">
        <f t="shared" ref="AZ389" si="1953">+MIN(AL389:AL393)</f>
        <v>0.14399999999999999</v>
      </c>
      <c r="BA389" s="836" t="str">
        <f t="shared" ref="BA389" si="1954">+(IF($AY389=0.2,"MUY BAJA",(IF($AY389=0.4,"BAJA",(IF($AY389=0.6,"MEDIA",(IF($AY389=0.8,"ALTA",(IF($AY389=1,"MUY ALTA",""))))))))))</f>
        <v>MUY BAJA</v>
      </c>
      <c r="BB389" s="833">
        <f t="shared" ref="BB389" si="1955">+MIN(AM389:AM393)</f>
        <v>0.14000000000000001</v>
      </c>
      <c r="BC389" s="836" t="str">
        <f t="shared" ref="BC389" si="1956">+(IF($BF389=0.2,"MUY BAJA",(IF($BF389=0.4,"BAJA",(IF($BF389=0.6,"MEDIA",(IF($BF389=0.8,"ALTA",(IF($BF389=1,"MUY ALTA",""))))))))))</f>
        <v>MUY BAJA</v>
      </c>
      <c r="BD389" s="839" t="str">
        <f t="shared" ref="BD389" si="1957">IF($AY389="","",(CONCATENATE("R.RESIDUAL
",(IF(AND($AY389=0.2,$BF389=0.2),1,(IF(AND($AY389=0.2,$BF389=0.4),6,(IF(AND($AY389=0.2,$BF389=0.6),11,(IF(AND($AY389=0.2,$BF389=0.8),16,(IF(AND($AY389=0.2,$BF389=1),21,(IF(AND($AY389=0.4,$BF389=0.2),2,(IF(AND($AY389=0.4,$BF389=0.4),7,(IF(AND($AY389=0.4,$BF389=0.6),12,(IF(AND($AY389=0.4,$BF389=0.8),17,(IF(AND($AY389=0.4,$BF389=1),22,(IF(AND($AY389=0.6,$BF389=0.2),3,(IF(AND($AY389=0.6,$BF389=0.4),8,(IF(AND($AY389=0.6,$BF389=0.6),13,(IF(AND($AY389=0.6,$BF389=0.8),18,(IF(AND($AY389=0.6,$BF389=1),23,(IF(AND($AY389=0.8,$BF389=0.2),4,(IF(AND($AY389=0.8,$BF389=0.4),9,(IF(AND($AY389=0.8,$BF389=0.6),14,(IF(AND($AY389=0.8,$BF389=0.8),19,(IF(AND($AY389=0.8,$BF389=1),24,(IF(AND($AY389=1,$BF389=0.2),5,(IF(AND($AY389=1,$BF389=0.4),10,(IF(AND($AY389=1,$BF389=0.6),15,(IF(AND($AY389=1,$BF389=0.8),20,(IF(AND($AY389=1,$BF389=1),25,"")))))))))))))))))))))))))))))))))))))))))))))))))))))</f>
        <v>R.RESIDUAL
1</v>
      </c>
      <c r="BE389" s="842" t="s">
        <v>606</v>
      </c>
      <c r="BF389" s="247">
        <f t="shared" ref="BF389" si="1958">+(IF(AND($BB389&gt;0,$BB389&lt;=0.2),0.2,(IF(AND($BB389&gt;0.2,$BB389&lt;=0.4),0.4,(IF(AND($BB389&gt;0.4,$BB389&lt;=0.6),0.6,(IF(AND($BB389&gt;0.6,$BB389&lt;=0.8),0.8,(IF($BB389&gt;0.8,1,""))))))))))</f>
        <v>0.2</v>
      </c>
      <c r="BG389" s="230">
        <f>+VLOOKUP($BD389,Listas!$F$112:$G$136,2,FALSE)</f>
        <v>1</v>
      </c>
      <c r="BH389" s="312">
        <v>1</v>
      </c>
      <c r="BI389" s="231" t="str">
        <f t="shared" ref="BI389" si="1959">IF(ISERROR(IF(V389="R.INHERENTE
5","R. INHERENTE",(IF(BD389="R.RESIDUAL
5","R. RESIDUAL"," ")))),"",(IF(V389="R.INHERENTE
5","R. INHERENTE",(IF(BD389="R.RESIDUAL
5","R. RESIDUAL"," ")))))</f>
        <v xml:space="preserve"> </v>
      </c>
      <c r="BJ389" s="232" t="str">
        <f t="shared" ref="BJ389" si="1960">IF(ISERROR(IF(V389="R.INHERENTE
10","R. INHERENTE",(IF(BD389="R.RESIDUAL
10","R. RESIDUAL"," ")))),"",(IF(V389="R.INHERENTE
10","R. INHERENTE",(IF(BD389="R.RESIDUAL
10","R. RESIDUAL"," ")))))</f>
        <v xml:space="preserve"> </v>
      </c>
      <c r="BK389" s="232" t="str">
        <f t="shared" ref="BK389" si="1961">IF(ISERROR(IF(V389="R.INHERENTE
15","R. INHERENTE",(IF(BD389="R.RESIDUAL
15","R. RESIDUAL"," ")))),"",(IF(V389="R.INHERENTE
15","R. INHERENTE",(IF(BD389="R.RESIDUAL
15","R. RESIDUAL"," ")))))</f>
        <v xml:space="preserve"> </v>
      </c>
      <c r="BL389" s="232" t="str">
        <f t="shared" ref="BL389" si="1962">IF(ISERROR(IF(V389="R.INHERENTE
20","R. INHERENTE",(IF(BD389="R.RESIDUAL
20","R. RESIDUAL"," ")))),"",(IF(V389="R.INHERENTE
20","R. INHERENTE",(IF(BD389="R.RESIDUAL
20","R. RESIDUAL"," ")))))</f>
        <v xml:space="preserve"> </v>
      </c>
      <c r="BM389" s="233" t="str">
        <f t="shared" ref="BM389" si="1963">IF(ISERROR(IF(V389="R.INHERENTE
25","R. INHERENTE",(IF(BD389="R.RESIDUAL
25","R. RESIDUAL"," ")))),"",(IF(V389="R.INHERENTE
25","R. INHERENTE",(IF(BD389="R.RESIDUAL
25","R. RESIDUAL"," ")))))</f>
        <v xml:space="preserve"> </v>
      </c>
      <c r="BN389" s="234"/>
      <c r="BO389" s="845" t="s">
        <v>1641</v>
      </c>
      <c r="BP389" s="995" t="s">
        <v>1622</v>
      </c>
      <c r="BQ389" s="886">
        <v>46023</v>
      </c>
      <c r="BR389" s="886">
        <v>46357</v>
      </c>
      <c r="BS389" s="858" t="s">
        <v>609</v>
      </c>
      <c r="BT389" s="861" t="s">
        <v>610</v>
      </c>
      <c r="BU389" s="309"/>
      <c r="BV389" s="845" t="s">
        <v>1642</v>
      </c>
      <c r="BW389" s="854" t="s">
        <v>1643</v>
      </c>
      <c r="BX389" s="830" t="s">
        <v>1625</v>
      </c>
      <c r="BY389" s="229"/>
      <c r="BZ389" s="815" t="s">
        <v>614</v>
      </c>
      <c r="CA389" s="818" t="s">
        <v>615</v>
      </c>
      <c r="CB389" s="821" t="s">
        <v>616</v>
      </c>
      <c r="CC389" s="818" t="s">
        <v>617</v>
      </c>
      <c r="CD389" s="792"/>
      <c r="CE389" s="792"/>
      <c r="CF389" s="792"/>
      <c r="CG389" s="792"/>
      <c r="CH389" s="792"/>
      <c r="CI389" s="792"/>
      <c r="CJ389" s="792"/>
      <c r="CK389" s="792"/>
      <c r="CL389" s="792"/>
      <c r="CM389" s="792"/>
      <c r="CN389" s="792"/>
      <c r="CO389" s="792"/>
      <c r="CP389" s="792"/>
      <c r="CQ389" s="792"/>
      <c r="CR389" s="792"/>
      <c r="CS389" s="792"/>
      <c r="CT389" s="795" t="s">
        <v>618</v>
      </c>
      <c r="CU389" s="248"/>
      <c r="CV389" s="815" t="s">
        <v>614</v>
      </c>
      <c r="CW389" s="818" t="s">
        <v>615</v>
      </c>
      <c r="CX389" s="821" t="s">
        <v>616</v>
      </c>
      <c r="CY389" s="818" t="s">
        <v>617</v>
      </c>
      <c r="CZ389" s="824"/>
      <c r="DA389" s="825"/>
      <c r="DB389" s="824"/>
      <c r="DC389" s="825"/>
      <c r="DD389" s="789"/>
      <c r="DE389" s="789"/>
      <c r="DF389" s="789"/>
      <c r="DG389" s="792"/>
      <c r="DH389" s="789"/>
      <c r="DI389" s="789"/>
      <c r="DJ389" s="789"/>
      <c r="DK389" s="792"/>
      <c r="DL389" s="789"/>
      <c r="DM389" s="789"/>
      <c r="DN389" s="789"/>
      <c r="DO389" s="792"/>
      <c r="DP389" s="789"/>
      <c r="DQ389" s="789"/>
      <c r="DR389" s="789"/>
      <c r="DS389" s="789"/>
      <c r="DT389" s="795" t="s">
        <v>619</v>
      </c>
      <c r="DU389" s="245"/>
      <c r="DV389" s="798"/>
      <c r="DW389" s="801"/>
      <c r="DX389" s="798"/>
      <c r="DY389" s="804"/>
    </row>
    <row r="390" spans="2:129" ht="48.75" customHeight="1">
      <c r="B390" s="1282"/>
      <c r="C390" s="924"/>
      <c r="D390" s="927"/>
      <c r="E390" s="1800"/>
      <c r="F390" s="931"/>
      <c r="G390" s="1800"/>
      <c r="H390" s="1800"/>
      <c r="I390" s="937"/>
      <c r="J390" s="463" t="s">
        <v>1644</v>
      </c>
      <c r="K390" s="909"/>
      <c r="L390" s="1801"/>
      <c r="M390" s="918"/>
      <c r="N390" s="1800"/>
      <c r="O390" s="1802"/>
      <c r="P390" s="228"/>
      <c r="Q390" s="1803"/>
      <c r="R390" s="1800"/>
      <c r="S390" s="1800"/>
      <c r="T390" s="1800"/>
      <c r="U390" s="1800"/>
      <c r="V390" s="1802"/>
      <c r="W390" s="228"/>
      <c r="X390" s="433" t="s">
        <v>1645</v>
      </c>
      <c r="Y390" s="415" t="s">
        <v>599</v>
      </c>
      <c r="Z390" s="415"/>
      <c r="AA390" s="807">
        <v>25</v>
      </c>
      <c r="AB390" s="808"/>
      <c r="AC390" s="807"/>
      <c r="AD390" s="808"/>
      <c r="AE390" s="807"/>
      <c r="AF390" s="808"/>
      <c r="AG390" s="807"/>
      <c r="AH390" s="808"/>
      <c r="AI390" s="807">
        <v>15</v>
      </c>
      <c r="AJ390" s="808"/>
      <c r="AK390" s="323">
        <f t="shared" si="1951"/>
        <v>40</v>
      </c>
      <c r="AL390" s="466">
        <f>40%-(40%*40%)</f>
        <v>0.24</v>
      </c>
      <c r="AM390" s="316"/>
      <c r="AN390" s="809" t="s">
        <v>562</v>
      </c>
      <c r="AO390" s="810"/>
      <c r="AP390" s="813" t="s">
        <v>600</v>
      </c>
      <c r="AQ390" s="814"/>
      <c r="AR390" s="809" t="s">
        <v>562</v>
      </c>
      <c r="AS390" s="810"/>
      <c r="AT390" s="420" t="s">
        <v>1638</v>
      </c>
      <c r="AU390" s="408" t="s">
        <v>633</v>
      </c>
      <c r="AV390" s="459" t="s">
        <v>1639</v>
      </c>
      <c r="AW390" s="460" t="s">
        <v>1640</v>
      </c>
      <c r="AX390" s="461" t="s">
        <v>1584</v>
      </c>
      <c r="AY390" s="230"/>
      <c r="AZ390" s="879"/>
      <c r="BA390" s="837"/>
      <c r="BB390" s="834"/>
      <c r="BC390" s="837"/>
      <c r="BD390" s="840"/>
      <c r="BE390" s="843"/>
      <c r="BG390" s="490"/>
      <c r="BH390" s="312">
        <v>0.8</v>
      </c>
      <c r="BI390" s="235" t="str">
        <f t="shared" ref="BI390" si="1964">IF(ISERROR(IF(V389="R.INHERENTE
4","R. INHERENTE",(IF(BD389="R.RESIDUAL
4","R. RESIDUAL"," ")))),"",(IF(V389="R.INHERENTE
4","R. INHERENTE",(IF(BD389="R.RESIDUAL
4","R. RESIDUAL"," ")))))</f>
        <v xml:space="preserve"> </v>
      </c>
      <c r="BJ390" s="236" t="str">
        <f t="shared" ref="BJ390" si="1965">IF(ISERROR(IF(V389="R.INHERENTE
9","R. INHERENTE",(IF(BD389="R.RESIDUAL
9","R. RESIDUAL"," ")))),"",(IF(V389="R.INHERENTE
9","R. INHERENTE",(IF(BD389="R.RESIDUAL
9","R. RESIDUAL"," ")))))</f>
        <v xml:space="preserve"> </v>
      </c>
      <c r="BK390" s="237" t="str">
        <f t="shared" ref="BK390" si="1966">IF(ISERROR(IF(V389="R.INHERENTE
14","R. INHERENTE",(IF(BD389="R.RESIDUAL
14","R. RESIDUAL"," ")))),"",(IF(V389="R.INHERENTE
14","R. INHERENTE",(IF(BD389="R.RESIDUAL
14","R. RESIDUAL"," ")))))</f>
        <v xml:space="preserve"> </v>
      </c>
      <c r="BL390" s="237" t="str">
        <f t="shared" ref="BL390" si="1967">IF(ISERROR(IF(V389="R.INHERENTE
19","R. INHERENTE",(IF(BD389="R.RESIDUAL
19","R. RESIDUAL"," ")))),"",(IF(V389="R.INHERENTE
19","R. INHERENTE",(IF(BD389="R.RESIDUAL
19","R. RESIDUAL"," ")))))</f>
        <v>R. INHERENTE</v>
      </c>
      <c r="BM390" s="238" t="str">
        <f t="shared" ref="BM390" si="1968">IF(ISERROR(IF(V389="R.INHERENTE
24","R. INHERENTE",(IF(BD389="R.RESIDUAL
24","R. RESIDUAL"," ")))),"",(IF(V389="R.INHERENTE
24","R. INHERENTE",(IF(BD389="R.RESIDUAL
24","R. RESIDUAL"," ")))))</f>
        <v xml:space="preserve"> </v>
      </c>
      <c r="BN390" s="234"/>
      <c r="BO390" s="846"/>
      <c r="BP390" s="859"/>
      <c r="BQ390" s="887"/>
      <c r="BR390" s="887"/>
      <c r="BS390" s="859"/>
      <c r="BT390" s="862"/>
      <c r="BU390" s="309"/>
      <c r="BV390" s="846"/>
      <c r="BW390" s="859"/>
      <c r="BX390" s="831"/>
      <c r="BY390" s="229"/>
      <c r="BZ390" s="816"/>
      <c r="CA390" s="819"/>
      <c r="CB390" s="822"/>
      <c r="CC390" s="819"/>
      <c r="CD390" s="793"/>
      <c r="CE390" s="793"/>
      <c r="CF390" s="793"/>
      <c r="CG390" s="793"/>
      <c r="CH390" s="793"/>
      <c r="CI390" s="793"/>
      <c r="CJ390" s="793"/>
      <c r="CK390" s="793"/>
      <c r="CL390" s="793"/>
      <c r="CM390" s="793"/>
      <c r="CN390" s="793"/>
      <c r="CO390" s="793"/>
      <c r="CP390" s="793"/>
      <c r="CQ390" s="793"/>
      <c r="CR390" s="793"/>
      <c r="CS390" s="793"/>
      <c r="CT390" s="796"/>
      <c r="CU390" s="248"/>
      <c r="CV390" s="816"/>
      <c r="CW390" s="819"/>
      <c r="CX390" s="822"/>
      <c r="CY390" s="819"/>
      <c r="CZ390" s="826"/>
      <c r="DA390" s="827"/>
      <c r="DB390" s="826"/>
      <c r="DC390" s="827"/>
      <c r="DD390" s="790"/>
      <c r="DE390" s="790"/>
      <c r="DF390" s="790"/>
      <c r="DG390" s="793"/>
      <c r="DH390" s="790"/>
      <c r="DI390" s="790"/>
      <c r="DJ390" s="790"/>
      <c r="DK390" s="793"/>
      <c r="DL390" s="790"/>
      <c r="DM390" s="790"/>
      <c r="DN390" s="790"/>
      <c r="DO390" s="793"/>
      <c r="DP390" s="790"/>
      <c r="DQ390" s="790"/>
      <c r="DR390" s="790"/>
      <c r="DS390" s="790"/>
      <c r="DT390" s="796"/>
      <c r="DU390" s="245"/>
      <c r="DV390" s="799"/>
      <c r="DW390" s="802"/>
      <c r="DX390" s="799"/>
      <c r="DY390" s="805"/>
    </row>
    <row r="391" spans="2:129" ht="48.75" customHeight="1">
      <c r="B391" s="1282"/>
      <c r="C391" s="924"/>
      <c r="D391" s="927"/>
      <c r="E391" s="1800"/>
      <c r="F391" s="931"/>
      <c r="G391" s="1800"/>
      <c r="H391" s="1800"/>
      <c r="I391" s="937"/>
      <c r="J391" s="463"/>
      <c r="K391" s="909"/>
      <c r="L391" s="1801"/>
      <c r="M391" s="918"/>
      <c r="N391" s="1800"/>
      <c r="O391" s="1802"/>
      <c r="P391" s="228"/>
      <c r="Q391" s="1803"/>
      <c r="R391" s="1800"/>
      <c r="S391" s="1800"/>
      <c r="T391" s="1800"/>
      <c r="U391" s="1800"/>
      <c r="V391" s="1802"/>
      <c r="W391" s="228"/>
      <c r="X391" s="433" t="s">
        <v>1646</v>
      </c>
      <c r="Y391" s="415" t="s">
        <v>599</v>
      </c>
      <c r="Z391" s="415"/>
      <c r="AA391" s="807">
        <v>25</v>
      </c>
      <c r="AB391" s="808"/>
      <c r="AC391" s="807"/>
      <c r="AD391" s="808"/>
      <c r="AE391" s="807"/>
      <c r="AF391" s="808"/>
      <c r="AG391" s="807"/>
      <c r="AH391" s="808"/>
      <c r="AI391" s="807">
        <v>15</v>
      </c>
      <c r="AJ391" s="808"/>
      <c r="AK391" s="323">
        <f t="shared" si="1951"/>
        <v>40</v>
      </c>
      <c r="AL391" s="466">
        <f>24%-(24%*40%)</f>
        <v>0.14399999999999999</v>
      </c>
      <c r="AM391" s="316"/>
      <c r="AN391" s="809" t="s">
        <v>562</v>
      </c>
      <c r="AO391" s="810"/>
      <c r="AP391" s="813" t="s">
        <v>600</v>
      </c>
      <c r="AQ391" s="814"/>
      <c r="AR391" s="809" t="s">
        <v>562</v>
      </c>
      <c r="AS391" s="810"/>
      <c r="AT391" s="420" t="s">
        <v>1647</v>
      </c>
      <c r="AU391" s="408" t="s">
        <v>633</v>
      </c>
      <c r="AV391" s="459" t="s">
        <v>1648</v>
      </c>
      <c r="AW391" s="460" t="s">
        <v>1640</v>
      </c>
      <c r="AX391" s="461" t="s">
        <v>1584</v>
      </c>
      <c r="AY391" s="230"/>
      <c r="AZ391" s="879"/>
      <c r="BA391" s="837"/>
      <c r="BB391" s="834"/>
      <c r="BC391" s="837"/>
      <c r="BD391" s="840"/>
      <c r="BE391" s="843"/>
      <c r="BG391" s="490"/>
      <c r="BH391" s="312">
        <v>0.60000000000000009</v>
      </c>
      <c r="BI391" s="235" t="str">
        <f t="shared" ref="BI391" si="1969">IF(ISERROR(IF(V389="R.INHERENTE
3","R. INHERENTE",(IF(BD389="R.RESIDUAL
3","R. RESIDUAL"," ")))),"",(IF(V389="R.INHERENTE
3","R. INHERENTE",(IF(BD389="R.RESIDUAL
3","R. RESIDUAL"," ")))))</f>
        <v xml:space="preserve"> </v>
      </c>
      <c r="BJ391" s="236" t="str">
        <f t="shared" ref="BJ391" si="1970">IF(ISERROR(IF(V389="R.INHERENTE
8","R. INHERENTE",(IF(BD389="R.RESIDUAL
8","R. RESIDUAL"," ")))),"",(IF(V389="R.INHERENTE
8","R. INHERENTE",(IF(BD389="R.RESIDUAL
8","R. RESIDUAL"," ")))))</f>
        <v xml:space="preserve"> </v>
      </c>
      <c r="BK391" s="236" t="str">
        <f t="shared" ref="BK391" si="1971">IF(ISERROR(IF(V389="R.INHERENTE
13","R. INHERENTE",(IF(BD389="R.RESIDUAL
13","R. RESIDUAL"," ")))),"",(IF(V389="R.INHERENTE
13","R. INHERENTE",(IF(BD389="R.RESIDUAL
13","R. RESIDUAL"," ")))))</f>
        <v xml:space="preserve"> </v>
      </c>
      <c r="BL391" s="237" t="str">
        <f t="shared" ref="BL391" si="1972">IF(ISERROR(IF(V389="R.INHERENTE
18","R. INHERENTE",(IF(BD389="R.RESIDUAL
18","R. RESIDUAL"," ")))),"",(IF(V389="R.INHERENTE
18","R. INHERENTE",(IF(BD389="R.RESIDUAL
18","R. RESIDUAL"," ")))))</f>
        <v xml:space="preserve"> </v>
      </c>
      <c r="BM391" s="238" t="str">
        <f t="shared" ref="BM391" si="1973">IF(ISERROR(IF(V389="R.INHERENTE
23","R. INHERENTE",(IF(BD389="R.RESIDUAL
23","R. RESIDUAL"," ")))),"",(IF(V389="R.INHERENTE
23","R. INHERENTE",(IF(BD389="R.RESIDUAL
23","R. RESIDUAL"," ")))))</f>
        <v xml:space="preserve"> </v>
      </c>
      <c r="BN391" s="234"/>
      <c r="BO391" s="846"/>
      <c r="BP391" s="859"/>
      <c r="BQ391" s="887"/>
      <c r="BR391" s="887"/>
      <c r="BS391" s="859"/>
      <c r="BT391" s="862"/>
      <c r="BU391" s="309"/>
      <c r="BV391" s="846"/>
      <c r="BW391" s="859"/>
      <c r="BX391" s="831"/>
      <c r="BY391" s="229"/>
      <c r="BZ391" s="816"/>
      <c r="CA391" s="819"/>
      <c r="CB391" s="822"/>
      <c r="CC391" s="819"/>
      <c r="CD391" s="793"/>
      <c r="CE391" s="793"/>
      <c r="CF391" s="793"/>
      <c r="CG391" s="793"/>
      <c r="CH391" s="793"/>
      <c r="CI391" s="793"/>
      <c r="CJ391" s="793"/>
      <c r="CK391" s="793"/>
      <c r="CL391" s="793"/>
      <c r="CM391" s="793"/>
      <c r="CN391" s="793"/>
      <c r="CO391" s="793"/>
      <c r="CP391" s="793"/>
      <c r="CQ391" s="793"/>
      <c r="CR391" s="793"/>
      <c r="CS391" s="793"/>
      <c r="CT391" s="796"/>
      <c r="CU391" s="248"/>
      <c r="CV391" s="816"/>
      <c r="CW391" s="819"/>
      <c r="CX391" s="822"/>
      <c r="CY391" s="819"/>
      <c r="CZ391" s="826"/>
      <c r="DA391" s="827"/>
      <c r="DB391" s="826"/>
      <c r="DC391" s="827"/>
      <c r="DD391" s="790"/>
      <c r="DE391" s="790"/>
      <c r="DF391" s="790"/>
      <c r="DG391" s="793"/>
      <c r="DH391" s="790"/>
      <c r="DI391" s="790"/>
      <c r="DJ391" s="790"/>
      <c r="DK391" s="793"/>
      <c r="DL391" s="790"/>
      <c r="DM391" s="790"/>
      <c r="DN391" s="790"/>
      <c r="DO391" s="793"/>
      <c r="DP391" s="790"/>
      <c r="DQ391" s="790"/>
      <c r="DR391" s="790"/>
      <c r="DS391" s="790"/>
      <c r="DT391" s="796"/>
      <c r="DU391" s="245"/>
      <c r="DV391" s="799"/>
      <c r="DW391" s="802"/>
      <c r="DX391" s="799"/>
      <c r="DY391" s="805"/>
    </row>
    <row r="392" spans="2:129" ht="48.75" customHeight="1">
      <c r="B392" s="1282"/>
      <c r="C392" s="924"/>
      <c r="D392" s="927"/>
      <c r="E392" s="1800"/>
      <c r="F392" s="931"/>
      <c r="G392" s="1800"/>
      <c r="H392" s="1800"/>
      <c r="I392" s="937"/>
      <c r="J392" s="463"/>
      <c r="K392" s="909"/>
      <c r="L392" s="1801"/>
      <c r="M392" s="918"/>
      <c r="N392" s="1800"/>
      <c r="O392" s="1802"/>
      <c r="P392" s="228"/>
      <c r="Q392" s="1803"/>
      <c r="R392" s="1800"/>
      <c r="S392" s="1800"/>
      <c r="T392" s="1800"/>
      <c r="U392" s="1800"/>
      <c r="V392" s="1802"/>
      <c r="W392" s="228"/>
      <c r="X392" s="416"/>
      <c r="Y392" s="415"/>
      <c r="Z392" s="415"/>
      <c r="AA392" s="807"/>
      <c r="AB392" s="808"/>
      <c r="AC392" s="807"/>
      <c r="AD392" s="808"/>
      <c r="AE392" s="807"/>
      <c r="AF392" s="808"/>
      <c r="AG392" s="807"/>
      <c r="AH392" s="808"/>
      <c r="AI392" s="807"/>
      <c r="AJ392" s="808"/>
      <c r="AK392" s="323">
        <f t="shared" si="1951"/>
        <v>0</v>
      </c>
      <c r="AL392" s="315"/>
      <c r="AM392" s="316">
        <v>0.14000000000000001</v>
      </c>
      <c r="AN392" s="809"/>
      <c r="AO392" s="810"/>
      <c r="AP392" s="813"/>
      <c r="AQ392" s="814"/>
      <c r="AR392" s="809"/>
      <c r="AS392" s="810"/>
      <c r="AT392" s="420"/>
      <c r="AU392" s="408"/>
      <c r="AV392" s="426"/>
      <c r="AW392" s="427"/>
      <c r="AX392" s="428"/>
      <c r="AY392" s="230"/>
      <c r="AZ392" s="879"/>
      <c r="BA392" s="837"/>
      <c r="BB392" s="834"/>
      <c r="BC392" s="837"/>
      <c r="BD392" s="840"/>
      <c r="BE392" s="843"/>
      <c r="BG392" s="490"/>
      <c r="BH392" s="312">
        <v>0.4</v>
      </c>
      <c r="BI392" s="239" t="str">
        <f t="shared" ref="BI392" si="1974">IF(ISERROR(IF(V389="R.INHERENTE
2","R. INHERENTE",(IF(BD389="R.RESIDUAL
2","R. RESIDUAL"," ")))),"",(IF(V389="R.INHERENTE
2","R. INHERENTE",(IF(BD389="R.RESIDUAL
2","R. RESIDUAL"," ")))))</f>
        <v xml:space="preserve"> </v>
      </c>
      <c r="BJ392" s="236" t="str">
        <f t="shared" ref="BJ392" si="1975">IF(ISERROR(IF(V389="R.INHERENTE
7","R. INHERENTE",(IF(BD389="R.RESIDUAL
7","R. RESIDUAL"," ")))),"",(IF(V389="R.INHERENTE
7","R. INHERENTE",(IF(BD389="R.RESIDUAL
7","R. RESIDUAL"," ")))))</f>
        <v xml:space="preserve"> </v>
      </c>
      <c r="BK392" s="236" t="str">
        <f t="shared" ref="BK392" si="1976">IF(ISERROR(IF(V389="R.INHERENTE
12","R. INHERENTE",(IF(BD389="R.RESIDUAL
12","R. RESIDUAL"," ")))),"",(IF(V389="R.INHERENTE
12","R. INHERENTE",(IF(BD389="R.RESIDUAL
12","R. RESIDUAL"," ")))))</f>
        <v xml:space="preserve"> </v>
      </c>
      <c r="BL392" s="237" t="str">
        <f t="shared" ref="BL392" si="1977">IF(ISERROR(IF(V389="R.INHERENTE
17","R. INHERENTE",(IF(BD389="R.RESIDUAL
17","R. RESIDUAL"," ")))),"",(IF(V389="R.INHERENTE
17","R. INHERENTE",(IF(BD389="R.RESIDUAL
17","R. RESIDUAL"," ")))))</f>
        <v xml:space="preserve"> </v>
      </c>
      <c r="BM392" s="238" t="str">
        <f t="shared" ref="BM392" si="1978">IF(ISERROR(IF(V389="R.INHERENTE
22","R. INHERENTE",(IF(BD389="R.RESIDUAL
22","R. RESIDUAL"," ")))),"",(IF(V389="R.INHERENTE
22","R. INHERENTE",(IF(BD389="R.RESIDUAL
22","R. RESIDUAL"," ")))))</f>
        <v xml:space="preserve"> </v>
      </c>
      <c r="BN392" s="234"/>
      <c r="BO392" s="846"/>
      <c r="BP392" s="859"/>
      <c r="BQ392" s="887"/>
      <c r="BR392" s="887"/>
      <c r="BS392" s="859"/>
      <c r="BT392" s="862"/>
      <c r="BU392" s="309"/>
      <c r="BV392" s="846"/>
      <c r="BW392" s="859"/>
      <c r="BX392" s="831"/>
      <c r="BY392" s="229"/>
      <c r="BZ392" s="816"/>
      <c r="CA392" s="819"/>
      <c r="CB392" s="822"/>
      <c r="CC392" s="819"/>
      <c r="CD392" s="793"/>
      <c r="CE392" s="793"/>
      <c r="CF392" s="793"/>
      <c r="CG392" s="793"/>
      <c r="CH392" s="793"/>
      <c r="CI392" s="793"/>
      <c r="CJ392" s="793"/>
      <c r="CK392" s="793"/>
      <c r="CL392" s="793"/>
      <c r="CM392" s="793"/>
      <c r="CN392" s="793"/>
      <c r="CO392" s="793"/>
      <c r="CP392" s="793"/>
      <c r="CQ392" s="793"/>
      <c r="CR392" s="793"/>
      <c r="CS392" s="793"/>
      <c r="CT392" s="796"/>
      <c r="CU392" s="248"/>
      <c r="CV392" s="816"/>
      <c r="CW392" s="819"/>
      <c r="CX392" s="822"/>
      <c r="CY392" s="819"/>
      <c r="CZ392" s="826"/>
      <c r="DA392" s="827"/>
      <c r="DB392" s="826"/>
      <c r="DC392" s="827"/>
      <c r="DD392" s="790"/>
      <c r="DE392" s="790"/>
      <c r="DF392" s="790"/>
      <c r="DG392" s="793"/>
      <c r="DH392" s="790"/>
      <c r="DI392" s="790"/>
      <c r="DJ392" s="790"/>
      <c r="DK392" s="793"/>
      <c r="DL392" s="790"/>
      <c r="DM392" s="790"/>
      <c r="DN392" s="790"/>
      <c r="DO392" s="793"/>
      <c r="DP392" s="790"/>
      <c r="DQ392" s="790"/>
      <c r="DR392" s="790"/>
      <c r="DS392" s="790"/>
      <c r="DT392" s="796"/>
      <c r="DU392" s="245"/>
      <c r="DV392" s="799"/>
      <c r="DW392" s="802"/>
      <c r="DX392" s="799"/>
      <c r="DY392" s="805"/>
    </row>
    <row r="393" spans="2:129" ht="48.75" customHeight="1">
      <c r="B393" s="1283"/>
      <c r="C393" s="925"/>
      <c r="D393" s="928"/>
      <c r="E393" s="1805"/>
      <c r="F393" s="932"/>
      <c r="G393" s="1805"/>
      <c r="H393" s="1805"/>
      <c r="I393" s="938"/>
      <c r="J393" s="464"/>
      <c r="K393" s="910"/>
      <c r="L393" s="1806"/>
      <c r="M393" s="919"/>
      <c r="N393" s="1805"/>
      <c r="O393" s="1807"/>
      <c r="P393" s="228"/>
      <c r="Q393" s="1808"/>
      <c r="R393" s="1805"/>
      <c r="S393" s="1805"/>
      <c r="T393" s="1805"/>
      <c r="U393" s="1805"/>
      <c r="V393" s="1807"/>
      <c r="W393" s="228"/>
      <c r="X393" s="417"/>
      <c r="Y393" s="418"/>
      <c r="Z393" s="418"/>
      <c r="AA393" s="848"/>
      <c r="AB393" s="849"/>
      <c r="AC393" s="848"/>
      <c r="AD393" s="849"/>
      <c r="AE393" s="848"/>
      <c r="AF393" s="849"/>
      <c r="AG393" s="848"/>
      <c r="AH393" s="849"/>
      <c r="AI393" s="848"/>
      <c r="AJ393" s="849"/>
      <c r="AK393" s="324">
        <f t="shared" si="1951"/>
        <v>0</v>
      </c>
      <c r="AL393" s="317"/>
      <c r="AM393" s="318"/>
      <c r="AN393" s="850"/>
      <c r="AO393" s="851"/>
      <c r="AP393" s="852"/>
      <c r="AQ393" s="853"/>
      <c r="AR393" s="850"/>
      <c r="AS393" s="851"/>
      <c r="AT393" s="421"/>
      <c r="AU393" s="422"/>
      <c r="AV393" s="429"/>
      <c r="AW393" s="430"/>
      <c r="AX393" s="431"/>
      <c r="AY393" s="230"/>
      <c r="AZ393" s="880"/>
      <c r="BA393" s="838"/>
      <c r="BB393" s="835"/>
      <c r="BC393" s="838"/>
      <c r="BD393" s="841"/>
      <c r="BE393" s="844"/>
      <c r="BG393" s="490"/>
      <c r="BH393" s="313">
        <v>0.2</v>
      </c>
      <c r="BI393" s="240" t="str">
        <f t="shared" ref="BI393" si="1979">IF(ISERROR(IF(V389="R.INHERENTE
1","R. INHERENTE",(IF(BD389="R.RESIDUAL
1","R. RESIDUAL"," ")))),"",(IF(V389="R.INHERENTE
1","R. INHERENTE",(IF(BD389="R.RESIDUAL
1","R. RESIDUAL"," ")))))</f>
        <v>R. RESIDUAL</v>
      </c>
      <c r="BJ393" s="241" t="str">
        <f t="shared" ref="BJ393" si="1980">IF(ISERROR(IF(V389="R.INHERENTE
6","R. INHERENTE",(IF(BD389="R.RESIDUAL
6","R. RESIDUAL"," ")))),"",(IF(V389="R.INHERENTE
6","R. INHERENTE",(IF(BD389="R.RESIDUAL
6","R. RESIDUAL"," ")))))</f>
        <v xml:space="preserve"> </v>
      </c>
      <c r="BK393" s="242" t="str">
        <f t="shared" ref="BK393" si="1981">IF(ISERROR(IF(V389="R.INHERENTE
11","R. INHERENTE",(IF(BD389="R.RESIDUAL
11","R. RESIDUAL"," ")))),"",(IF(V389="R.INHERENTE
11","R. INHERENTE",(IF(BD389="R.RESIDUAL
11","R. RESIDUAL"," ")))))</f>
        <v xml:space="preserve"> </v>
      </c>
      <c r="BL393" s="243" t="str">
        <f t="shared" ref="BL393" si="1982">IF(ISERROR(IF(V389="R.INHERENTE
16","R. INHERENTE",(IF(BD389="R.RESIDUAL
16","R. RESIDUAL"," ")))),"",(IF(V389="R.INHERENTE
16","R. INHERENTE",(IF(BD389="R.RESIDUAL
16","R. RESIDUAL"," ")))))</f>
        <v xml:space="preserve"> </v>
      </c>
      <c r="BM393" s="244" t="str">
        <f t="shared" ref="BM393" si="1983">IF(ISERROR(IF(V389="R.INHERENTE
21","R. INHERENTE",(IF(BD389="R.RESIDUAL
21","R. RESIDUAL"," ")))),"",(IF(V389="R.INHERENTE
21","R. INHERENTE",(IF(BD389="R.RESIDUAL
21","R. RESIDUAL"," ")))))</f>
        <v xml:space="preserve"> </v>
      </c>
      <c r="BN393" s="234"/>
      <c r="BO393" s="847"/>
      <c r="BP393" s="860"/>
      <c r="BQ393" s="888"/>
      <c r="BR393" s="888"/>
      <c r="BS393" s="860"/>
      <c r="BT393" s="863"/>
      <c r="BU393" s="309"/>
      <c r="BV393" s="847"/>
      <c r="BW393" s="860"/>
      <c r="BX393" s="832"/>
      <c r="BY393" s="229"/>
      <c r="BZ393" s="817"/>
      <c r="CA393" s="820"/>
      <c r="CB393" s="823"/>
      <c r="CC393" s="820"/>
      <c r="CD393" s="794"/>
      <c r="CE393" s="794"/>
      <c r="CF393" s="794"/>
      <c r="CG393" s="794"/>
      <c r="CH393" s="794"/>
      <c r="CI393" s="794"/>
      <c r="CJ393" s="794"/>
      <c r="CK393" s="794"/>
      <c r="CL393" s="794"/>
      <c r="CM393" s="794"/>
      <c r="CN393" s="794"/>
      <c r="CO393" s="794"/>
      <c r="CP393" s="794"/>
      <c r="CQ393" s="794"/>
      <c r="CR393" s="794"/>
      <c r="CS393" s="794"/>
      <c r="CT393" s="797"/>
      <c r="CU393" s="248"/>
      <c r="CV393" s="817"/>
      <c r="CW393" s="820"/>
      <c r="CX393" s="823"/>
      <c r="CY393" s="820"/>
      <c r="CZ393" s="828"/>
      <c r="DA393" s="829"/>
      <c r="DB393" s="828"/>
      <c r="DC393" s="829"/>
      <c r="DD393" s="791"/>
      <c r="DE393" s="791"/>
      <c r="DF393" s="791"/>
      <c r="DG393" s="794"/>
      <c r="DH393" s="791"/>
      <c r="DI393" s="791"/>
      <c r="DJ393" s="791"/>
      <c r="DK393" s="794"/>
      <c r="DL393" s="791"/>
      <c r="DM393" s="791"/>
      <c r="DN393" s="791"/>
      <c r="DO393" s="794"/>
      <c r="DP393" s="791"/>
      <c r="DQ393" s="791"/>
      <c r="DR393" s="791"/>
      <c r="DS393" s="791"/>
      <c r="DT393" s="797"/>
      <c r="DU393" s="245"/>
      <c r="DV393" s="800"/>
      <c r="DW393" s="803"/>
      <c r="DX393" s="800"/>
      <c r="DY393" s="806"/>
    </row>
    <row r="394" spans="2:129" ht="18" customHeight="1">
      <c r="BI394" s="321">
        <v>0.2</v>
      </c>
      <c r="BJ394" s="322">
        <v>0.4</v>
      </c>
      <c r="BK394" s="322">
        <v>0.60000000000000009</v>
      </c>
      <c r="BL394" s="322">
        <v>0.8</v>
      </c>
      <c r="BM394" s="322">
        <v>1</v>
      </c>
    </row>
    <row r="395" spans="2:129" ht="48.75" customHeight="1">
      <c r="B395" s="1281" t="s">
        <v>1411</v>
      </c>
      <c r="C395" s="923">
        <v>64</v>
      </c>
      <c r="D395" s="926" t="s">
        <v>1575</v>
      </c>
      <c r="E395" s="929" t="s">
        <v>1576</v>
      </c>
      <c r="F395" s="930" t="s">
        <v>587</v>
      </c>
      <c r="G395" s="907" t="s">
        <v>588</v>
      </c>
      <c r="H395" s="948" t="s">
        <v>944</v>
      </c>
      <c r="I395" s="936" t="s">
        <v>1649</v>
      </c>
      <c r="J395" s="462" t="s">
        <v>1650</v>
      </c>
      <c r="K395" s="908" t="s">
        <v>1651</v>
      </c>
      <c r="L395" s="950" t="str">
        <f>IF(H395="","",(CONCATENATE("Posibilidad de afectación ",H395," ",I395," ",J395," ",J396," ",J397," ",J398," ",J399)))</f>
        <v xml:space="preserve">Posibilidad de afectación económica por incremento en la facturación devuelta por las EAPB frente a la generada por la ESE, debido a la falta de oportunidad en la consecución de autorizaciones y soportes de acuerdo a lo normado.    </v>
      </c>
      <c r="M395" s="917" t="s">
        <v>593</v>
      </c>
      <c r="N395" s="951" t="s">
        <v>594</v>
      </c>
      <c r="O395" s="864" t="s">
        <v>595</v>
      </c>
      <c r="P395" s="228"/>
      <c r="Q395" s="865" t="s">
        <v>596</v>
      </c>
      <c r="R395" s="866">
        <f>IF(ISERROR(VLOOKUP($Q395,Listas!$E$20:$F$24,2,FALSE)),"",(VLOOKUP($Q395,Listas!$E$20:$F$24,2,FALSE)))</f>
        <v>0.8</v>
      </c>
      <c r="S395" s="867" t="str">
        <f>IF(ISERROR(VLOOKUP($R395,Listas!$E$3:$F$7,2,FALSE)),"",(VLOOKUP($R395,Listas!$E$3:$F$7,2,FALSE)))</f>
        <v>ALTA</v>
      </c>
      <c r="T395" s="868" t="s">
        <v>699</v>
      </c>
      <c r="U395" s="867">
        <f>IF(ISERROR(VLOOKUP($T395,Listas!$E$28:$F$35,2,FALSE)),"",(VLOOKUP($T395,Listas!$E$28:$F$35,2,FALSE)))</f>
        <v>0.8</v>
      </c>
      <c r="V395" s="869" t="str">
        <f t="shared" ref="V395" si="1984">IF(R395="","",(CONCATENATE("R.INHERENTE
",(IF(AND($R395=0.2,$U395=0.2),1,(IF(AND($R395=0.2,$U395=0.4),6,(IF(AND($R395=0.2,$U395=0.6),11,(IF(AND($R395=0.2,$U395=0.8),16,(IF(AND($R395=0.2,$U395=1),21,(IF(AND($R395=0.4,$U395=0.2),2,(IF(AND($R395=0.4,$U395=0.4),7,(IF(AND($R395=0.4,$U395=0.6),12,(IF(AND($R395=0.4,$U395=0.8),17,(IF(AND($R395=0.4,$U395=1),22,(IF(AND($R395=0.6,$U395=0.2),3,(IF(AND($R395=0.6,$U395=0.4),8,(IF(AND($R395=0.6,$U395=0.6),13,(IF(AND($R395=0.6,$U395=0.8),18,(IF(AND($R395=0.6,$U395=1),23,(IF(AND($R395=0.8,$U395=0.2),4,(IF(AND($R395=0.8,$U395=0.4),9,(IF(AND($R395=0.8,$U395=0.6),14,(IF(AND($R395=0.8,$U395=0.8),19,(IF(AND($R395=0.8,$U395=1),24,(IF(AND($R395=1,$U395=0.2),5,(IF(AND($R395=1,$U395=0.4),10,(IF(AND($R395=1,$U395=0.6),15,(IF(AND($R395=1,$U395=0.8),20,(IF(AND($R395=1,$U395=1),25,"")))))))))))))))))))))))))))))))))))))))))))))))))))))</f>
        <v>R.INHERENTE
19</v>
      </c>
      <c r="W395" s="228">
        <f>+VLOOKUP($V395,Listas!$D$112:$E$136,2,FALSE)</f>
        <v>19</v>
      </c>
      <c r="X395" s="432" t="s">
        <v>1652</v>
      </c>
      <c r="Y395" s="413" t="s">
        <v>599</v>
      </c>
      <c r="Z395" s="413"/>
      <c r="AA395" s="870">
        <v>25</v>
      </c>
      <c r="AB395" s="871"/>
      <c r="AC395" s="870"/>
      <c r="AD395" s="871"/>
      <c r="AE395" s="870"/>
      <c r="AF395" s="871"/>
      <c r="AG395" s="870"/>
      <c r="AH395" s="871"/>
      <c r="AI395" s="870">
        <v>15</v>
      </c>
      <c r="AJ395" s="871"/>
      <c r="AK395" s="340">
        <f t="shared" ref="AK395:AK399" si="1985">AA395+AC395+AE395+AG395+AI395</f>
        <v>40</v>
      </c>
      <c r="AL395" s="465">
        <f>80%-(80%*40%)</f>
        <v>0.48</v>
      </c>
      <c r="AM395" s="320"/>
      <c r="AN395" s="872" t="s">
        <v>562</v>
      </c>
      <c r="AO395" s="873"/>
      <c r="AP395" s="993" t="s">
        <v>600</v>
      </c>
      <c r="AQ395" s="994"/>
      <c r="AR395" s="872" t="s">
        <v>562</v>
      </c>
      <c r="AS395" s="873"/>
      <c r="AT395" s="419" t="s">
        <v>1653</v>
      </c>
      <c r="AU395" s="407" t="s">
        <v>633</v>
      </c>
      <c r="AV395" s="456" t="s">
        <v>1639</v>
      </c>
      <c r="AW395" s="457" t="s">
        <v>1620</v>
      </c>
      <c r="AX395" s="458" t="s">
        <v>1584</v>
      </c>
      <c r="AY395" s="247">
        <f t="shared" ref="AY395" si="1986">+(IF(AND($AZ395&gt;0,$AZ395&lt;=0.2),0.2,(IF(AND($AZ395&gt;0.2,$AZ395&lt;=0.4),0.4,(IF(AND($AZ395&gt;0.4,$AZ395&lt;=0.6),0.6,(IF(AND($AZ395&gt;0.6,$AZ395&lt;=0.8),0.8,(IF($AZ395&gt;0.8,1,""))))))))))</f>
        <v>0.2</v>
      </c>
      <c r="AZ395" s="878">
        <f t="shared" ref="AZ395" si="1987">+MIN(AL395:AL399)</f>
        <v>0.14399999999999999</v>
      </c>
      <c r="BA395" s="836" t="str">
        <f t="shared" ref="BA395" si="1988">+(IF($AY395=0.2,"MUY BAJA",(IF($AY395=0.4,"BAJA",(IF($AY395=0.6,"MEDIA",(IF($AY395=0.8,"ALTA",(IF($AY395=1,"MUY ALTA",""))))))))))</f>
        <v>MUY BAJA</v>
      </c>
      <c r="BB395" s="833">
        <f t="shared" ref="BB395" si="1989">+MIN(AM395:AM399)</f>
        <v>0.14000000000000001</v>
      </c>
      <c r="BC395" s="836" t="str">
        <f t="shared" ref="BC395" si="1990">+(IF($BF395=0.2,"MUY BAJA",(IF($BF395=0.4,"BAJA",(IF($BF395=0.6,"MEDIA",(IF($BF395=0.8,"ALTA",(IF($BF395=1,"MUY ALTA",""))))))))))</f>
        <v>MUY BAJA</v>
      </c>
      <c r="BD395" s="839" t="str">
        <f t="shared" ref="BD395" si="1991">IF($AY395="","",(CONCATENATE("R.RESIDUAL
",(IF(AND($AY395=0.2,$BF395=0.2),1,(IF(AND($AY395=0.2,$BF395=0.4),6,(IF(AND($AY395=0.2,$BF395=0.6),11,(IF(AND($AY395=0.2,$BF395=0.8),16,(IF(AND($AY395=0.2,$BF395=1),21,(IF(AND($AY395=0.4,$BF395=0.2),2,(IF(AND($AY395=0.4,$BF395=0.4),7,(IF(AND($AY395=0.4,$BF395=0.6),12,(IF(AND($AY395=0.4,$BF395=0.8),17,(IF(AND($AY395=0.4,$BF395=1),22,(IF(AND($AY395=0.6,$BF395=0.2),3,(IF(AND($AY395=0.6,$BF395=0.4),8,(IF(AND($AY395=0.6,$BF395=0.6),13,(IF(AND($AY395=0.6,$BF395=0.8),18,(IF(AND($AY395=0.6,$BF395=1),23,(IF(AND($AY395=0.8,$BF395=0.2),4,(IF(AND($AY395=0.8,$BF395=0.4),9,(IF(AND($AY395=0.8,$BF395=0.6),14,(IF(AND($AY395=0.8,$BF395=0.8),19,(IF(AND($AY395=0.8,$BF395=1),24,(IF(AND($AY395=1,$BF395=0.2),5,(IF(AND($AY395=1,$BF395=0.4),10,(IF(AND($AY395=1,$BF395=0.6),15,(IF(AND($AY395=1,$BF395=0.8),20,(IF(AND($AY395=1,$BF395=1),25,"")))))))))))))))))))))))))))))))))))))))))))))))))))))</f>
        <v>R.RESIDUAL
1</v>
      </c>
      <c r="BE395" s="842" t="s">
        <v>606</v>
      </c>
      <c r="BF395" s="247">
        <f t="shared" ref="BF395" si="1992">+(IF(AND($BB395&gt;0,$BB395&lt;=0.2),0.2,(IF(AND($BB395&gt;0.2,$BB395&lt;=0.4),0.4,(IF(AND($BB395&gt;0.4,$BB395&lt;=0.6),0.6,(IF(AND($BB395&gt;0.6,$BB395&lt;=0.8),0.8,(IF($BB395&gt;0.8,1,""))))))))))</f>
        <v>0.2</v>
      </c>
      <c r="BG395" s="230">
        <f>+VLOOKUP($BD395,Listas!$F$112:$G$136,2,FALSE)</f>
        <v>1</v>
      </c>
      <c r="BH395" s="312">
        <v>1</v>
      </c>
      <c r="BI395" s="231" t="str">
        <f t="shared" ref="BI395" si="1993">IF(ISERROR(IF(V395="R.INHERENTE
5","R. INHERENTE",(IF(BD395="R.RESIDUAL
5","R. RESIDUAL"," ")))),"",(IF(V395="R.INHERENTE
5","R. INHERENTE",(IF(BD395="R.RESIDUAL
5","R. RESIDUAL"," ")))))</f>
        <v xml:space="preserve"> </v>
      </c>
      <c r="BJ395" s="232" t="str">
        <f t="shared" ref="BJ395" si="1994">IF(ISERROR(IF(V395="R.INHERENTE
10","R. INHERENTE",(IF(BD395="R.RESIDUAL
10","R. RESIDUAL"," ")))),"",(IF(V395="R.INHERENTE
10","R. INHERENTE",(IF(BD395="R.RESIDUAL
10","R. RESIDUAL"," ")))))</f>
        <v xml:space="preserve"> </v>
      </c>
      <c r="BK395" s="232" t="str">
        <f t="shared" ref="BK395" si="1995">IF(ISERROR(IF(V395="R.INHERENTE
15","R. INHERENTE",(IF(BD395="R.RESIDUAL
15","R. RESIDUAL"," ")))),"",(IF(V395="R.INHERENTE
15","R. INHERENTE",(IF(BD395="R.RESIDUAL
15","R. RESIDUAL"," ")))))</f>
        <v xml:space="preserve"> </v>
      </c>
      <c r="BL395" s="232" t="str">
        <f t="shared" ref="BL395" si="1996">IF(ISERROR(IF(V395="R.INHERENTE
20","R. INHERENTE",(IF(BD395="R.RESIDUAL
20","R. RESIDUAL"," ")))),"",(IF(V395="R.INHERENTE
20","R. INHERENTE",(IF(BD395="R.RESIDUAL
20","R. RESIDUAL"," ")))))</f>
        <v xml:space="preserve"> </v>
      </c>
      <c r="BM395" s="233" t="str">
        <f t="shared" ref="BM395" si="1997">IF(ISERROR(IF(V395="R.INHERENTE
25","R. INHERENTE",(IF(BD395="R.RESIDUAL
25","R. RESIDUAL"," ")))),"",(IF(V395="R.INHERENTE
25","R. INHERENTE",(IF(BD395="R.RESIDUAL
25","R. RESIDUAL"," ")))))</f>
        <v xml:space="preserve"> </v>
      </c>
      <c r="BN395" s="234"/>
      <c r="BO395" s="845" t="s">
        <v>1654</v>
      </c>
      <c r="BP395" s="995" t="s">
        <v>1622</v>
      </c>
      <c r="BQ395" s="886">
        <v>46023</v>
      </c>
      <c r="BR395" s="886">
        <v>46357</v>
      </c>
      <c r="BS395" s="858" t="s">
        <v>609</v>
      </c>
      <c r="BT395" s="861" t="s">
        <v>610</v>
      </c>
      <c r="BU395" s="309"/>
      <c r="BV395" s="845" t="s">
        <v>1642</v>
      </c>
      <c r="BW395" s="854" t="s">
        <v>1643</v>
      </c>
      <c r="BX395" s="830" t="s">
        <v>1625</v>
      </c>
      <c r="BY395" s="229"/>
      <c r="BZ395" s="815" t="s">
        <v>614</v>
      </c>
      <c r="CA395" s="818" t="s">
        <v>615</v>
      </c>
      <c r="CB395" s="821" t="s">
        <v>616</v>
      </c>
      <c r="CC395" s="818" t="s">
        <v>617</v>
      </c>
      <c r="CD395" s="792"/>
      <c r="CE395" s="792"/>
      <c r="CF395" s="792"/>
      <c r="CG395" s="792"/>
      <c r="CH395" s="792"/>
      <c r="CI395" s="792"/>
      <c r="CJ395" s="792"/>
      <c r="CK395" s="792"/>
      <c r="CL395" s="792"/>
      <c r="CM395" s="792"/>
      <c r="CN395" s="792"/>
      <c r="CO395" s="792"/>
      <c r="CP395" s="792"/>
      <c r="CQ395" s="792"/>
      <c r="CR395" s="792"/>
      <c r="CS395" s="792"/>
      <c r="CT395" s="795" t="s">
        <v>618</v>
      </c>
      <c r="CU395" s="248"/>
      <c r="CV395" s="815" t="s">
        <v>614</v>
      </c>
      <c r="CW395" s="818" t="s">
        <v>615</v>
      </c>
      <c r="CX395" s="821" t="s">
        <v>616</v>
      </c>
      <c r="CY395" s="818" t="s">
        <v>617</v>
      </c>
      <c r="CZ395" s="824"/>
      <c r="DA395" s="825"/>
      <c r="DB395" s="824"/>
      <c r="DC395" s="825"/>
      <c r="DD395" s="789"/>
      <c r="DE395" s="789"/>
      <c r="DF395" s="789"/>
      <c r="DG395" s="792"/>
      <c r="DH395" s="789"/>
      <c r="DI395" s="789"/>
      <c r="DJ395" s="789"/>
      <c r="DK395" s="792"/>
      <c r="DL395" s="789"/>
      <c r="DM395" s="789"/>
      <c r="DN395" s="789"/>
      <c r="DO395" s="792"/>
      <c r="DP395" s="789"/>
      <c r="DQ395" s="789"/>
      <c r="DR395" s="789"/>
      <c r="DS395" s="789"/>
      <c r="DT395" s="795" t="s">
        <v>619</v>
      </c>
      <c r="DU395" s="245"/>
      <c r="DV395" s="798"/>
      <c r="DW395" s="801"/>
      <c r="DX395" s="798"/>
      <c r="DY395" s="804"/>
    </row>
    <row r="396" spans="2:129" ht="48.75" customHeight="1">
      <c r="B396" s="1282"/>
      <c r="C396" s="924"/>
      <c r="D396" s="927"/>
      <c r="E396" s="1800"/>
      <c r="F396" s="931"/>
      <c r="G396" s="1800"/>
      <c r="H396" s="1800"/>
      <c r="I396" s="937"/>
      <c r="J396" s="463"/>
      <c r="K396" s="909"/>
      <c r="L396" s="1801"/>
      <c r="M396" s="918"/>
      <c r="N396" s="1800"/>
      <c r="O396" s="1802"/>
      <c r="P396" s="228"/>
      <c r="Q396" s="1803"/>
      <c r="R396" s="1800"/>
      <c r="S396" s="1800"/>
      <c r="T396" s="1800"/>
      <c r="U396" s="1800"/>
      <c r="V396" s="1802"/>
      <c r="W396" s="228"/>
      <c r="X396" s="433" t="s">
        <v>1655</v>
      </c>
      <c r="Y396" s="415" t="s">
        <v>599</v>
      </c>
      <c r="Z396" s="415"/>
      <c r="AA396" s="807">
        <v>25</v>
      </c>
      <c r="AB396" s="808"/>
      <c r="AC396" s="807"/>
      <c r="AD396" s="808"/>
      <c r="AE396" s="807"/>
      <c r="AF396" s="808"/>
      <c r="AG396" s="807"/>
      <c r="AH396" s="808"/>
      <c r="AI396" s="807">
        <v>15</v>
      </c>
      <c r="AJ396" s="808"/>
      <c r="AK396" s="323">
        <f t="shared" si="1985"/>
        <v>40</v>
      </c>
      <c r="AL396" s="466">
        <f>40%-(40%*40%)</f>
        <v>0.24</v>
      </c>
      <c r="AM396" s="316"/>
      <c r="AN396" s="809" t="s">
        <v>562</v>
      </c>
      <c r="AO396" s="810"/>
      <c r="AP396" s="813" t="s">
        <v>600</v>
      </c>
      <c r="AQ396" s="814"/>
      <c r="AR396" s="809" t="s">
        <v>562</v>
      </c>
      <c r="AS396" s="810"/>
      <c r="AT396" s="420" t="s">
        <v>1638</v>
      </c>
      <c r="AU396" s="408" t="s">
        <v>633</v>
      </c>
      <c r="AV396" s="459" t="s">
        <v>1639</v>
      </c>
      <c r="AW396" s="460" t="s">
        <v>1640</v>
      </c>
      <c r="AX396" s="461" t="s">
        <v>1584</v>
      </c>
      <c r="AY396" s="230"/>
      <c r="AZ396" s="879"/>
      <c r="BA396" s="837"/>
      <c r="BB396" s="834"/>
      <c r="BC396" s="837"/>
      <c r="BD396" s="840"/>
      <c r="BE396" s="843"/>
      <c r="BG396" s="490"/>
      <c r="BH396" s="312">
        <v>0.8</v>
      </c>
      <c r="BI396" s="235" t="str">
        <f t="shared" ref="BI396" si="1998">IF(ISERROR(IF(V395="R.INHERENTE
4","R. INHERENTE",(IF(BD395="R.RESIDUAL
4","R. RESIDUAL"," ")))),"",(IF(V395="R.INHERENTE
4","R. INHERENTE",(IF(BD395="R.RESIDUAL
4","R. RESIDUAL"," ")))))</f>
        <v xml:space="preserve"> </v>
      </c>
      <c r="BJ396" s="236" t="str">
        <f t="shared" ref="BJ396" si="1999">IF(ISERROR(IF(V395="R.INHERENTE
9","R. INHERENTE",(IF(BD395="R.RESIDUAL
9","R. RESIDUAL"," ")))),"",(IF(V395="R.INHERENTE
9","R. INHERENTE",(IF(BD395="R.RESIDUAL
9","R. RESIDUAL"," ")))))</f>
        <v xml:space="preserve"> </v>
      </c>
      <c r="BK396" s="237" t="str">
        <f t="shared" ref="BK396" si="2000">IF(ISERROR(IF(V395="R.INHERENTE
14","R. INHERENTE",(IF(BD395="R.RESIDUAL
14","R. RESIDUAL"," ")))),"",(IF(V395="R.INHERENTE
14","R. INHERENTE",(IF(BD395="R.RESIDUAL
14","R. RESIDUAL"," ")))))</f>
        <v xml:space="preserve"> </v>
      </c>
      <c r="BL396" s="237" t="str">
        <f t="shared" ref="BL396" si="2001">IF(ISERROR(IF(V395="R.INHERENTE
19","R. INHERENTE",(IF(BD395="R.RESIDUAL
19","R. RESIDUAL"," ")))),"",(IF(V395="R.INHERENTE
19","R. INHERENTE",(IF(BD395="R.RESIDUAL
19","R. RESIDUAL"," ")))))</f>
        <v>R. INHERENTE</v>
      </c>
      <c r="BM396" s="238" t="str">
        <f t="shared" ref="BM396" si="2002">IF(ISERROR(IF(V395="R.INHERENTE
24","R. INHERENTE",(IF(BD395="R.RESIDUAL
24","R. RESIDUAL"," ")))),"",(IF(V395="R.INHERENTE
24","R. INHERENTE",(IF(BD395="R.RESIDUAL
24","R. RESIDUAL"," ")))))</f>
        <v xml:space="preserve"> </v>
      </c>
      <c r="BN396" s="234"/>
      <c r="BO396" s="846"/>
      <c r="BP396" s="859"/>
      <c r="BQ396" s="887"/>
      <c r="BR396" s="887"/>
      <c r="BS396" s="859"/>
      <c r="BT396" s="862"/>
      <c r="BU396" s="309"/>
      <c r="BV396" s="846"/>
      <c r="BW396" s="859"/>
      <c r="BX396" s="831"/>
      <c r="BY396" s="229"/>
      <c r="BZ396" s="816"/>
      <c r="CA396" s="819"/>
      <c r="CB396" s="822"/>
      <c r="CC396" s="819"/>
      <c r="CD396" s="793"/>
      <c r="CE396" s="793"/>
      <c r="CF396" s="793"/>
      <c r="CG396" s="793"/>
      <c r="CH396" s="793"/>
      <c r="CI396" s="793"/>
      <c r="CJ396" s="793"/>
      <c r="CK396" s="793"/>
      <c r="CL396" s="793"/>
      <c r="CM396" s="793"/>
      <c r="CN396" s="793"/>
      <c r="CO396" s="793"/>
      <c r="CP396" s="793"/>
      <c r="CQ396" s="793"/>
      <c r="CR396" s="793"/>
      <c r="CS396" s="793"/>
      <c r="CT396" s="796"/>
      <c r="CU396" s="248"/>
      <c r="CV396" s="816"/>
      <c r="CW396" s="819"/>
      <c r="CX396" s="822"/>
      <c r="CY396" s="819"/>
      <c r="CZ396" s="826"/>
      <c r="DA396" s="827"/>
      <c r="DB396" s="826"/>
      <c r="DC396" s="827"/>
      <c r="DD396" s="790"/>
      <c r="DE396" s="790"/>
      <c r="DF396" s="790"/>
      <c r="DG396" s="793"/>
      <c r="DH396" s="790"/>
      <c r="DI396" s="790"/>
      <c r="DJ396" s="790"/>
      <c r="DK396" s="793"/>
      <c r="DL396" s="790"/>
      <c r="DM396" s="790"/>
      <c r="DN396" s="790"/>
      <c r="DO396" s="793"/>
      <c r="DP396" s="790"/>
      <c r="DQ396" s="790"/>
      <c r="DR396" s="790"/>
      <c r="DS396" s="790"/>
      <c r="DT396" s="796"/>
      <c r="DU396" s="245"/>
      <c r="DV396" s="799"/>
      <c r="DW396" s="802"/>
      <c r="DX396" s="799"/>
      <c r="DY396" s="805"/>
    </row>
    <row r="397" spans="2:129" ht="48.75" customHeight="1">
      <c r="B397" s="1282"/>
      <c r="C397" s="924"/>
      <c r="D397" s="927"/>
      <c r="E397" s="1800"/>
      <c r="F397" s="931"/>
      <c r="G397" s="1800"/>
      <c r="H397" s="1800"/>
      <c r="I397" s="937"/>
      <c r="J397" s="463"/>
      <c r="K397" s="909"/>
      <c r="L397" s="1801"/>
      <c r="M397" s="918"/>
      <c r="N397" s="1800"/>
      <c r="O397" s="1802"/>
      <c r="P397" s="228"/>
      <c r="Q397" s="1803"/>
      <c r="R397" s="1800"/>
      <c r="S397" s="1800"/>
      <c r="T397" s="1800"/>
      <c r="U397" s="1800"/>
      <c r="V397" s="1802"/>
      <c r="W397" s="228"/>
      <c r="X397" s="433" t="s">
        <v>1656</v>
      </c>
      <c r="Y397" s="415" t="s">
        <v>599</v>
      </c>
      <c r="Z397" s="415"/>
      <c r="AA397" s="807">
        <v>25</v>
      </c>
      <c r="AB397" s="808"/>
      <c r="AC397" s="807"/>
      <c r="AD397" s="808"/>
      <c r="AE397" s="807"/>
      <c r="AF397" s="808"/>
      <c r="AG397" s="807"/>
      <c r="AH397" s="808"/>
      <c r="AI397" s="807">
        <v>15</v>
      </c>
      <c r="AJ397" s="808"/>
      <c r="AK397" s="323">
        <f t="shared" si="1985"/>
        <v>40</v>
      </c>
      <c r="AL397" s="466">
        <f>24%-(24%*40%)</f>
        <v>0.14399999999999999</v>
      </c>
      <c r="AM397" s="316"/>
      <c r="AN397" s="809" t="s">
        <v>562</v>
      </c>
      <c r="AO397" s="810"/>
      <c r="AP397" s="813" t="s">
        <v>600</v>
      </c>
      <c r="AQ397" s="814"/>
      <c r="AR397" s="809" t="s">
        <v>562</v>
      </c>
      <c r="AS397" s="810"/>
      <c r="AT397" s="420" t="s">
        <v>1657</v>
      </c>
      <c r="AU397" s="408" t="s">
        <v>633</v>
      </c>
      <c r="AV397" s="459" t="s">
        <v>1648</v>
      </c>
      <c r="AW397" s="460" t="s">
        <v>1640</v>
      </c>
      <c r="AX397" s="461" t="s">
        <v>1584</v>
      </c>
      <c r="AY397" s="230"/>
      <c r="AZ397" s="879"/>
      <c r="BA397" s="837"/>
      <c r="BB397" s="834"/>
      <c r="BC397" s="837"/>
      <c r="BD397" s="840"/>
      <c r="BE397" s="843"/>
      <c r="BG397" s="490"/>
      <c r="BH397" s="312">
        <v>0.60000000000000009</v>
      </c>
      <c r="BI397" s="235" t="str">
        <f t="shared" ref="BI397" si="2003">IF(ISERROR(IF(V395="R.INHERENTE
3","R. INHERENTE",(IF(BD395="R.RESIDUAL
3","R. RESIDUAL"," ")))),"",(IF(V395="R.INHERENTE
3","R. INHERENTE",(IF(BD395="R.RESIDUAL
3","R. RESIDUAL"," ")))))</f>
        <v xml:space="preserve"> </v>
      </c>
      <c r="BJ397" s="236" t="str">
        <f t="shared" ref="BJ397" si="2004">IF(ISERROR(IF(V395="R.INHERENTE
8","R. INHERENTE",(IF(BD395="R.RESIDUAL
8","R. RESIDUAL"," ")))),"",(IF(V395="R.INHERENTE
8","R. INHERENTE",(IF(BD395="R.RESIDUAL
8","R. RESIDUAL"," ")))))</f>
        <v xml:space="preserve"> </v>
      </c>
      <c r="BK397" s="236" t="str">
        <f t="shared" ref="BK397" si="2005">IF(ISERROR(IF(V395="R.INHERENTE
13","R. INHERENTE",(IF(BD395="R.RESIDUAL
13","R. RESIDUAL"," ")))),"",(IF(V395="R.INHERENTE
13","R. INHERENTE",(IF(BD395="R.RESIDUAL
13","R. RESIDUAL"," ")))))</f>
        <v xml:space="preserve"> </v>
      </c>
      <c r="BL397" s="237" t="str">
        <f t="shared" ref="BL397" si="2006">IF(ISERROR(IF(V395="R.INHERENTE
18","R. INHERENTE",(IF(BD395="R.RESIDUAL
18","R. RESIDUAL"," ")))),"",(IF(V395="R.INHERENTE
18","R. INHERENTE",(IF(BD395="R.RESIDUAL
18","R. RESIDUAL"," ")))))</f>
        <v xml:space="preserve"> </v>
      </c>
      <c r="BM397" s="238" t="str">
        <f t="shared" ref="BM397" si="2007">IF(ISERROR(IF(V395="R.INHERENTE
23","R. INHERENTE",(IF(BD395="R.RESIDUAL
23","R. RESIDUAL"," ")))),"",(IF(V395="R.INHERENTE
23","R. INHERENTE",(IF(BD395="R.RESIDUAL
23","R. RESIDUAL"," ")))))</f>
        <v xml:space="preserve"> </v>
      </c>
      <c r="BN397" s="234"/>
      <c r="BO397" s="846"/>
      <c r="BP397" s="859"/>
      <c r="BQ397" s="887"/>
      <c r="BR397" s="887"/>
      <c r="BS397" s="859"/>
      <c r="BT397" s="862"/>
      <c r="BU397" s="309"/>
      <c r="BV397" s="846"/>
      <c r="BW397" s="859"/>
      <c r="BX397" s="831"/>
      <c r="BY397" s="229"/>
      <c r="BZ397" s="816"/>
      <c r="CA397" s="819"/>
      <c r="CB397" s="822"/>
      <c r="CC397" s="819"/>
      <c r="CD397" s="793"/>
      <c r="CE397" s="793"/>
      <c r="CF397" s="793"/>
      <c r="CG397" s="793"/>
      <c r="CH397" s="793"/>
      <c r="CI397" s="793"/>
      <c r="CJ397" s="793"/>
      <c r="CK397" s="793"/>
      <c r="CL397" s="793"/>
      <c r="CM397" s="793"/>
      <c r="CN397" s="793"/>
      <c r="CO397" s="793"/>
      <c r="CP397" s="793"/>
      <c r="CQ397" s="793"/>
      <c r="CR397" s="793"/>
      <c r="CS397" s="793"/>
      <c r="CT397" s="796"/>
      <c r="CU397" s="248"/>
      <c r="CV397" s="816"/>
      <c r="CW397" s="819"/>
      <c r="CX397" s="822"/>
      <c r="CY397" s="819"/>
      <c r="CZ397" s="826"/>
      <c r="DA397" s="827"/>
      <c r="DB397" s="826"/>
      <c r="DC397" s="827"/>
      <c r="DD397" s="790"/>
      <c r="DE397" s="790"/>
      <c r="DF397" s="790"/>
      <c r="DG397" s="793"/>
      <c r="DH397" s="790"/>
      <c r="DI397" s="790"/>
      <c r="DJ397" s="790"/>
      <c r="DK397" s="793"/>
      <c r="DL397" s="790"/>
      <c r="DM397" s="790"/>
      <c r="DN397" s="790"/>
      <c r="DO397" s="793"/>
      <c r="DP397" s="790"/>
      <c r="DQ397" s="790"/>
      <c r="DR397" s="790"/>
      <c r="DS397" s="790"/>
      <c r="DT397" s="796"/>
      <c r="DU397" s="245"/>
      <c r="DV397" s="799"/>
      <c r="DW397" s="802"/>
      <c r="DX397" s="799"/>
      <c r="DY397" s="805"/>
    </row>
    <row r="398" spans="2:129" ht="48.75" customHeight="1">
      <c r="B398" s="1282"/>
      <c r="C398" s="924"/>
      <c r="D398" s="927"/>
      <c r="E398" s="1800"/>
      <c r="F398" s="931"/>
      <c r="G398" s="1800"/>
      <c r="H398" s="1800"/>
      <c r="I398" s="937"/>
      <c r="J398" s="463"/>
      <c r="K398" s="909"/>
      <c r="L398" s="1801"/>
      <c r="M398" s="918"/>
      <c r="N398" s="1800"/>
      <c r="O398" s="1802"/>
      <c r="P398" s="228"/>
      <c r="Q398" s="1803"/>
      <c r="R398" s="1800"/>
      <c r="S398" s="1800"/>
      <c r="T398" s="1800"/>
      <c r="U398" s="1800"/>
      <c r="V398" s="1802"/>
      <c r="W398" s="228"/>
      <c r="X398" s="416"/>
      <c r="Y398" s="415"/>
      <c r="Z398" s="415"/>
      <c r="AA398" s="807"/>
      <c r="AB398" s="808"/>
      <c r="AC398" s="807"/>
      <c r="AD398" s="808"/>
      <c r="AE398" s="807"/>
      <c r="AF398" s="808"/>
      <c r="AG398" s="807"/>
      <c r="AH398" s="808"/>
      <c r="AI398" s="807"/>
      <c r="AJ398" s="808"/>
      <c r="AK398" s="323">
        <f t="shared" si="1985"/>
        <v>0</v>
      </c>
      <c r="AL398" s="315"/>
      <c r="AM398" s="316">
        <v>0.14000000000000001</v>
      </c>
      <c r="AN398" s="809"/>
      <c r="AO398" s="810"/>
      <c r="AP398" s="813"/>
      <c r="AQ398" s="814"/>
      <c r="AR398" s="809"/>
      <c r="AS398" s="810"/>
      <c r="AT398" s="420"/>
      <c r="AU398" s="408"/>
      <c r="AV398" s="426"/>
      <c r="AW398" s="427"/>
      <c r="AX398" s="428"/>
      <c r="AY398" s="230"/>
      <c r="AZ398" s="879"/>
      <c r="BA398" s="837"/>
      <c r="BB398" s="834"/>
      <c r="BC398" s="837"/>
      <c r="BD398" s="840"/>
      <c r="BE398" s="843"/>
      <c r="BG398" s="490"/>
      <c r="BH398" s="312">
        <v>0.4</v>
      </c>
      <c r="BI398" s="239" t="str">
        <f t="shared" ref="BI398" si="2008">IF(ISERROR(IF(V395="R.INHERENTE
2","R. INHERENTE",(IF(BD395="R.RESIDUAL
2","R. RESIDUAL"," ")))),"",(IF(V395="R.INHERENTE
2","R. INHERENTE",(IF(BD395="R.RESIDUAL
2","R. RESIDUAL"," ")))))</f>
        <v xml:space="preserve"> </v>
      </c>
      <c r="BJ398" s="236" t="str">
        <f t="shared" ref="BJ398" si="2009">IF(ISERROR(IF(V395="R.INHERENTE
7","R. INHERENTE",(IF(BD395="R.RESIDUAL
7","R. RESIDUAL"," ")))),"",(IF(V395="R.INHERENTE
7","R. INHERENTE",(IF(BD395="R.RESIDUAL
7","R. RESIDUAL"," ")))))</f>
        <v xml:space="preserve"> </v>
      </c>
      <c r="BK398" s="236" t="str">
        <f t="shared" ref="BK398" si="2010">IF(ISERROR(IF(V395="R.INHERENTE
12","R. INHERENTE",(IF(BD395="R.RESIDUAL
12","R. RESIDUAL"," ")))),"",(IF(V395="R.INHERENTE
12","R. INHERENTE",(IF(BD395="R.RESIDUAL
12","R. RESIDUAL"," ")))))</f>
        <v xml:space="preserve"> </v>
      </c>
      <c r="BL398" s="237" t="str">
        <f t="shared" ref="BL398" si="2011">IF(ISERROR(IF(V395="R.INHERENTE
17","R. INHERENTE",(IF(BD395="R.RESIDUAL
17","R. RESIDUAL"," ")))),"",(IF(V395="R.INHERENTE
17","R. INHERENTE",(IF(BD395="R.RESIDUAL
17","R. RESIDUAL"," ")))))</f>
        <v xml:space="preserve"> </v>
      </c>
      <c r="BM398" s="238" t="str">
        <f t="shared" ref="BM398" si="2012">IF(ISERROR(IF(V395="R.INHERENTE
22","R. INHERENTE",(IF(BD395="R.RESIDUAL
22","R. RESIDUAL"," ")))),"",(IF(V395="R.INHERENTE
22","R. INHERENTE",(IF(BD395="R.RESIDUAL
22","R. RESIDUAL"," ")))))</f>
        <v xml:space="preserve"> </v>
      </c>
      <c r="BN398" s="234"/>
      <c r="BO398" s="846"/>
      <c r="BP398" s="859"/>
      <c r="BQ398" s="887"/>
      <c r="BR398" s="887"/>
      <c r="BS398" s="859"/>
      <c r="BT398" s="862"/>
      <c r="BU398" s="309"/>
      <c r="BV398" s="846"/>
      <c r="BW398" s="859"/>
      <c r="BX398" s="831"/>
      <c r="BY398" s="229"/>
      <c r="BZ398" s="816"/>
      <c r="CA398" s="819"/>
      <c r="CB398" s="822"/>
      <c r="CC398" s="819"/>
      <c r="CD398" s="793"/>
      <c r="CE398" s="793"/>
      <c r="CF398" s="793"/>
      <c r="CG398" s="793"/>
      <c r="CH398" s="793"/>
      <c r="CI398" s="793"/>
      <c r="CJ398" s="793"/>
      <c r="CK398" s="793"/>
      <c r="CL398" s="793"/>
      <c r="CM398" s="793"/>
      <c r="CN398" s="793"/>
      <c r="CO398" s="793"/>
      <c r="CP398" s="793"/>
      <c r="CQ398" s="793"/>
      <c r="CR398" s="793"/>
      <c r="CS398" s="793"/>
      <c r="CT398" s="796"/>
      <c r="CU398" s="248"/>
      <c r="CV398" s="816"/>
      <c r="CW398" s="819"/>
      <c r="CX398" s="822"/>
      <c r="CY398" s="819"/>
      <c r="CZ398" s="826"/>
      <c r="DA398" s="827"/>
      <c r="DB398" s="826"/>
      <c r="DC398" s="827"/>
      <c r="DD398" s="790"/>
      <c r="DE398" s="790"/>
      <c r="DF398" s="790"/>
      <c r="DG398" s="793"/>
      <c r="DH398" s="790"/>
      <c r="DI398" s="790"/>
      <c r="DJ398" s="790"/>
      <c r="DK398" s="793"/>
      <c r="DL398" s="790"/>
      <c r="DM398" s="790"/>
      <c r="DN398" s="790"/>
      <c r="DO398" s="793"/>
      <c r="DP398" s="790"/>
      <c r="DQ398" s="790"/>
      <c r="DR398" s="790"/>
      <c r="DS398" s="790"/>
      <c r="DT398" s="796"/>
      <c r="DU398" s="245"/>
      <c r="DV398" s="799"/>
      <c r="DW398" s="802"/>
      <c r="DX398" s="799"/>
      <c r="DY398" s="805"/>
    </row>
    <row r="399" spans="2:129" ht="48.75" customHeight="1" thickBot="1">
      <c r="B399" s="1283"/>
      <c r="C399" s="925"/>
      <c r="D399" s="928"/>
      <c r="E399" s="1805"/>
      <c r="F399" s="932"/>
      <c r="G399" s="1805"/>
      <c r="H399" s="1805"/>
      <c r="I399" s="938"/>
      <c r="J399" s="464"/>
      <c r="K399" s="910"/>
      <c r="L399" s="1806"/>
      <c r="M399" s="919"/>
      <c r="N399" s="1805"/>
      <c r="O399" s="1807"/>
      <c r="P399" s="228"/>
      <c r="Q399" s="1808"/>
      <c r="R399" s="1805"/>
      <c r="S399" s="1805"/>
      <c r="T399" s="1805"/>
      <c r="U399" s="1805"/>
      <c r="V399" s="1807"/>
      <c r="W399" s="228"/>
      <c r="X399" s="417"/>
      <c r="Y399" s="418"/>
      <c r="Z399" s="418"/>
      <c r="AA399" s="848"/>
      <c r="AB399" s="849"/>
      <c r="AC399" s="848"/>
      <c r="AD399" s="849"/>
      <c r="AE399" s="848"/>
      <c r="AF399" s="849"/>
      <c r="AG399" s="848"/>
      <c r="AH399" s="849"/>
      <c r="AI399" s="848"/>
      <c r="AJ399" s="849"/>
      <c r="AK399" s="324">
        <f t="shared" si="1985"/>
        <v>0</v>
      </c>
      <c r="AL399" s="317"/>
      <c r="AM399" s="318"/>
      <c r="AN399" s="850"/>
      <c r="AO399" s="851"/>
      <c r="AP399" s="852"/>
      <c r="AQ399" s="853"/>
      <c r="AR399" s="850"/>
      <c r="AS399" s="851"/>
      <c r="AT399" s="421"/>
      <c r="AU399" s="422"/>
      <c r="AV399" s="429"/>
      <c r="AW399" s="430"/>
      <c r="AX399" s="431"/>
      <c r="AY399" s="230"/>
      <c r="AZ399" s="880"/>
      <c r="BA399" s="838"/>
      <c r="BB399" s="835"/>
      <c r="BC399" s="838"/>
      <c r="BD399" s="841"/>
      <c r="BE399" s="844"/>
      <c r="BG399" s="490"/>
      <c r="BH399" s="313">
        <v>0.2</v>
      </c>
      <c r="BI399" s="240" t="str">
        <f t="shared" ref="BI399" si="2013">IF(ISERROR(IF(V395="R.INHERENTE
1","R. INHERENTE",(IF(BD395="R.RESIDUAL
1","R. RESIDUAL"," ")))),"",(IF(V395="R.INHERENTE
1","R. INHERENTE",(IF(BD395="R.RESIDUAL
1","R. RESIDUAL"," ")))))</f>
        <v>R. RESIDUAL</v>
      </c>
      <c r="BJ399" s="241" t="str">
        <f t="shared" ref="BJ399" si="2014">IF(ISERROR(IF(V395="R.INHERENTE
6","R. INHERENTE",(IF(BD395="R.RESIDUAL
6","R. RESIDUAL"," ")))),"",(IF(V395="R.INHERENTE
6","R. INHERENTE",(IF(BD395="R.RESIDUAL
6","R. RESIDUAL"," ")))))</f>
        <v xml:space="preserve"> </v>
      </c>
      <c r="BK399" s="242" t="str">
        <f t="shared" ref="BK399" si="2015">IF(ISERROR(IF(V395="R.INHERENTE
11","R. INHERENTE",(IF(BD395="R.RESIDUAL
11","R. RESIDUAL"," ")))),"",(IF(V395="R.INHERENTE
11","R. INHERENTE",(IF(BD395="R.RESIDUAL
11","R. RESIDUAL"," ")))))</f>
        <v xml:space="preserve"> </v>
      </c>
      <c r="BL399" s="243" t="str">
        <f t="shared" ref="BL399" si="2016">IF(ISERROR(IF(V395="R.INHERENTE
16","R. INHERENTE",(IF(BD395="R.RESIDUAL
16","R. RESIDUAL"," ")))),"",(IF(V395="R.INHERENTE
16","R. INHERENTE",(IF(BD395="R.RESIDUAL
16","R. RESIDUAL"," ")))))</f>
        <v xml:space="preserve"> </v>
      </c>
      <c r="BM399" s="244" t="str">
        <f t="shared" ref="BM399" si="2017">IF(ISERROR(IF(V395="R.INHERENTE
21","R. INHERENTE",(IF(BD395="R.RESIDUAL
21","R. RESIDUAL"," ")))),"",(IF(V395="R.INHERENTE
21","R. INHERENTE",(IF(BD395="R.RESIDUAL
21","R. RESIDUAL"," ")))))</f>
        <v xml:space="preserve"> </v>
      </c>
      <c r="BN399" s="234"/>
      <c r="BO399" s="847"/>
      <c r="BP399" s="860"/>
      <c r="BQ399" s="888"/>
      <c r="BR399" s="888"/>
      <c r="BS399" s="860"/>
      <c r="BT399" s="863"/>
      <c r="BU399" s="309"/>
      <c r="BV399" s="847"/>
      <c r="BW399" s="860"/>
      <c r="BX399" s="832"/>
      <c r="BY399" s="229"/>
      <c r="BZ399" s="817"/>
      <c r="CA399" s="820"/>
      <c r="CB399" s="823"/>
      <c r="CC399" s="820"/>
      <c r="CD399" s="794"/>
      <c r="CE399" s="794"/>
      <c r="CF399" s="794"/>
      <c r="CG399" s="794"/>
      <c r="CH399" s="794"/>
      <c r="CI399" s="794"/>
      <c r="CJ399" s="794"/>
      <c r="CK399" s="794"/>
      <c r="CL399" s="794"/>
      <c r="CM399" s="794"/>
      <c r="CN399" s="794"/>
      <c r="CO399" s="794"/>
      <c r="CP399" s="794"/>
      <c r="CQ399" s="794"/>
      <c r="CR399" s="794"/>
      <c r="CS399" s="794"/>
      <c r="CT399" s="797"/>
      <c r="CU399" s="248"/>
      <c r="CV399" s="817"/>
      <c r="CW399" s="820"/>
      <c r="CX399" s="823"/>
      <c r="CY399" s="820"/>
      <c r="CZ399" s="828"/>
      <c r="DA399" s="829"/>
      <c r="DB399" s="828"/>
      <c r="DC399" s="829"/>
      <c r="DD399" s="791"/>
      <c r="DE399" s="791"/>
      <c r="DF399" s="791"/>
      <c r="DG399" s="794"/>
      <c r="DH399" s="791"/>
      <c r="DI399" s="791"/>
      <c r="DJ399" s="791"/>
      <c r="DK399" s="794"/>
      <c r="DL399" s="791"/>
      <c r="DM399" s="791"/>
      <c r="DN399" s="791"/>
      <c r="DO399" s="794"/>
      <c r="DP399" s="791"/>
      <c r="DQ399" s="791"/>
      <c r="DR399" s="791"/>
      <c r="DS399" s="791"/>
      <c r="DT399" s="797"/>
      <c r="DU399" s="245"/>
      <c r="DV399" s="800"/>
      <c r="DW399" s="803"/>
      <c r="DX399" s="800"/>
      <c r="DY399" s="806"/>
    </row>
    <row r="400" spans="2:129" ht="18" customHeight="1">
      <c r="BI400" s="321">
        <v>0.2</v>
      </c>
      <c r="BJ400" s="322">
        <v>0.4</v>
      </c>
      <c r="BK400" s="322">
        <v>0.60000000000000009</v>
      </c>
      <c r="BL400" s="322">
        <v>0.8</v>
      </c>
      <c r="BM400" s="322">
        <v>1</v>
      </c>
    </row>
    <row r="401" spans="2:129" ht="48.75" customHeight="1">
      <c r="B401" s="1281" t="s">
        <v>1411</v>
      </c>
      <c r="C401" s="923">
        <v>65</v>
      </c>
      <c r="D401" s="926" t="s">
        <v>1575</v>
      </c>
      <c r="E401" s="929" t="s">
        <v>1576</v>
      </c>
      <c r="F401" s="930" t="s">
        <v>587</v>
      </c>
      <c r="G401" s="907" t="s">
        <v>588</v>
      </c>
      <c r="H401" s="948" t="s">
        <v>944</v>
      </c>
      <c r="I401" s="936" t="s">
        <v>1658</v>
      </c>
      <c r="J401" s="462" t="s">
        <v>1659</v>
      </c>
      <c r="K401" s="908" t="s">
        <v>1660</v>
      </c>
      <c r="L401" s="950" t="str">
        <f>IF(H401="","",(CONCATENATE("Posibilidad de afectación ",H401," ",I401," ",J401," ",J402," ",J403," ",J404," ",J405)))</f>
        <v xml:space="preserve">Posibilidad de afectación económica por incremento en la facturación pendiente por radicar, debido al uso de plataformas con
validadores propios de las EAPB que
dificultan el trámite efectivo de las cuentas,  y el envío tardío de las facturas desde los
puntos de atención a la central de
radicación.    </v>
      </c>
      <c r="M401" s="917" t="s">
        <v>593</v>
      </c>
      <c r="N401" s="951" t="s">
        <v>1661</v>
      </c>
      <c r="O401" s="864" t="s">
        <v>595</v>
      </c>
      <c r="P401" s="228"/>
      <c r="Q401" s="865" t="s">
        <v>630</v>
      </c>
      <c r="R401" s="866">
        <f>IF(ISERROR(VLOOKUP($Q401,Listas!$E$20:$F$24,2,FALSE)),"",(VLOOKUP($Q401,Listas!$E$20:$F$24,2,FALSE)))</f>
        <v>1</v>
      </c>
      <c r="S401" s="867" t="str">
        <f>IF(ISERROR(VLOOKUP($R401,Listas!$E$3:$F$7,2,FALSE)),"",(VLOOKUP($R401,Listas!$E$3:$F$7,2,FALSE)))</f>
        <v xml:space="preserve">MUY ALTA </v>
      </c>
      <c r="T401" s="868" t="s">
        <v>597</v>
      </c>
      <c r="U401" s="867">
        <f>IF(ISERROR(VLOOKUP($T401,Listas!$E$28:$F$35,2,FALSE)),"",(VLOOKUP($T401,Listas!$E$28:$F$35,2,FALSE)))</f>
        <v>1</v>
      </c>
      <c r="V401" s="869" t="str">
        <f t="shared" ref="V401" si="2018">IF(R401="","",(CONCATENATE("R.INHERENTE
",(IF(AND($R401=0.2,$U401=0.2),1,(IF(AND($R401=0.2,$U401=0.4),6,(IF(AND($R401=0.2,$U401=0.6),11,(IF(AND($R401=0.2,$U401=0.8),16,(IF(AND($R401=0.2,$U401=1),21,(IF(AND($R401=0.4,$U401=0.2),2,(IF(AND($R401=0.4,$U401=0.4),7,(IF(AND($R401=0.4,$U401=0.6),12,(IF(AND($R401=0.4,$U401=0.8),17,(IF(AND($R401=0.4,$U401=1),22,(IF(AND($R401=0.6,$U401=0.2),3,(IF(AND($R401=0.6,$U401=0.4),8,(IF(AND($R401=0.6,$U401=0.6),13,(IF(AND($R401=0.6,$U401=0.8),18,(IF(AND($R401=0.6,$U401=1),23,(IF(AND($R401=0.8,$U401=0.2),4,(IF(AND($R401=0.8,$U401=0.4),9,(IF(AND($R401=0.8,$U401=0.6),14,(IF(AND($R401=0.8,$U401=0.8),19,(IF(AND($R401=0.8,$U401=1),24,(IF(AND($R401=1,$U401=0.2),5,(IF(AND($R401=1,$U401=0.4),10,(IF(AND($R401=1,$U401=0.6),15,(IF(AND($R401=1,$U401=0.8),20,(IF(AND($R401=1,$U401=1),25,"")))))))))))))))))))))))))))))))))))))))))))))))))))))</f>
        <v>R.INHERENTE
25</v>
      </c>
      <c r="W401" s="228">
        <f>+VLOOKUP($V401,Listas!$D$112:$E$136,2,FALSE)</f>
        <v>25</v>
      </c>
      <c r="X401" s="517" t="s">
        <v>1662</v>
      </c>
      <c r="Y401" s="413" t="s">
        <v>599</v>
      </c>
      <c r="Z401" s="413"/>
      <c r="AA401" s="870">
        <v>25</v>
      </c>
      <c r="AB401" s="871"/>
      <c r="AC401" s="870"/>
      <c r="AD401" s="871"/>
      <c r="AE401" s="870"/>
      <c r="AF401" s="871"/>
      <c r="AG401" s="870"/>
      <c r="AH401" s="871"/>
      <c r="AI401" s="870">
        <v>15</v>
      </c>
      <c r="AJ401" s="871"/>
      <c r="AK401" s="340">
        <f t="shared" ref="AK401:AK405" si="2019">AA401+AC401+AE401+AG401+AI401</f>
        <v>40</v>
      </c>
      <c r="AL401" s="465">
        <f>100%-(100%*40%)</f>
        <v>0.6</v>
      </c>
      <c r="AM401" s="320"/>
      <c r="AN401" s="872" t="s">
        <v>563</v>
      </c>
      <c r="AO401" s="873"/>
      <c r="AP401" s="993" t="s">
        <v>815</v>
      </c>
      <c r="AQ401" s="994"/>
      <c r="AR401" s="872" t="s">
        <v>562</v>
      </c>
      <c r="AS401" s="873"/>
      <c r="AT401" s="509" t="s">
        <v>1663</v>
      </c>
      <c r="AU401" s="407" t="s">
        <v>602</v>
      </c>
      <c r="AV401" s="519" t="s">
        <v>1664</v>
      </c>
      <c r="AW401" s="457" t="s">
        <v>1665</v>
      </c>
      <c r="AX401" s="458" t="s">
        <v>1584</v>
      </c>
      <c r="AY401" s="247">
        <f t="shared" ref="AY401" si="2020">+(IF(AND($AZ401&gt;0,$AZ401&lt;=0.2),0.2,(IF(AND($AZ401&gt;0.2,$AZ401&lt;=0.4),0.4,(IF(AND($AZ401&gt;0.4,$AZ401&lt;=0.6),0.6,(IF(AND($AZ401&gt;0.6,$AZ401&lt;=0.8),0.8,(IF($AZ401&gt;0.8,1,""))))))))))</f>
        <v>0.4</v>
      </c>
      <c r="AZ401" s="878">
        <f t="shared" ref="AZ401" si="2021">+MIN(AL401:AL405)</f>
        <v>0.216</v>
      </c>
      <c r="BA401" s="836" t="str">
        <f t="shared" ref="BA401" si="2022">+(IF($AY401=0.2,"MUY BAJA",(IF($AY401=0.4,"BAJA",(IF($AY401=0.6,"MEDIA",(IF($AY401=0.8,"ALTA",(IF($AY401=1,"MUY ALTA",""))))))))))</f>
        <v>BAJA</v>
      </c>
      <c r="BB401" s="833">
        <f t="shared" ref="BB401" si="2023">+MIN(AM401:AM405)</f>
        <v>0.216</v>
      </c>
      <c r="BC401" s="836" t="str">
        <f t="shared" ref="BC401" si="2024">+(IF($BF401=0.2,"MUY BAJA",(IF($BF401=0.4,"BAJA",(IF($BF401=0.6,"MEDIA",(IF($BF401=0.8,"ALTA",(IF($BF401=1,"MUY ALTA",""))))))))))</f>
        <v>BAJA</v>
      </c>
      <c r="BD401" s="839" t="str">
        <f t="shared" ref="BD401" si="2025">IF($AY401="","",(CONCATENATE("R.RESIDUAL
",(IF(AND($AY401=0.2,$BF401=0.2),1,(IF(AND($AY401=0.2,$BF401=0.4),6,(IF(AND($AY401=0.2,$BF401=0.6),11,(IF(AND($AY401=0.2,$BF401=0.8),16,(IF(AND($AY401=0.2,$BF401=1),21,(IF(AND($AY401=0.4,$BF401=0.2),2,(IF(AND($AY401=0.4,$BF401=0.4),7,(IF(AND($AY401=0.4,$BF401=0.6),12,(IF(AND($AY401=0.4,$BF401=0.8),17,(IF(AND($AY401=0.4,$BF401=1),22,(IF(AND($AY401=0.6,$BF401=0.2),3,(IF(AND($AY401=0.6,$BF401=0.4),8,(IF(AND($AY401=0.6,$BF401=0.6),13,(IF(AND($AY401=0.6,$BF401=0.8),18,(IF(AND($AY401=0.6,$BF401=1),23,(IF(AND($AY401=0.8,$BF401=0.2),4,(IF(AND($AY401=0.8,$BF401=0.4),9,(IF(AND($AY401=0.8,$BF401=0.6),14,(IF(AND($AY401=0.8,$BF401=0.8),19,(IF(AND($AY401=0.8,$BF401=1),24,(IF(AND($AY401=1,$BF401=0.2),5,(IF(AND($AY401=1,$BF401=0.4),10,(IF(AND($AY401=1,$BF401=0.6),15,(IF(AND($AY401=1,$BF401=0.8),20,(IF(AND($AY401=1,$BF401=1),25,"")))))))))))))))))))))))))))))))))))))))))))))))))))))</f>
        <v>R.RESIDUAL
7</v>
      </c>
      <c r="BE401" s="842" t="s">
        <v>606</v>
      </c>
      <c r="BF401" s="247">
        <f t="shared" ref="BF401" si="2026">+(IF(AND($BB401&gt;0,$BB401&lt;=0.2),0.2,(IF(AND($BB401&gt;0.2,$BB401&lt;=0.4),0.4,(IF(AND($BB401&gt;0.4,$BB401&lt;=0.6),0.6,(IF(AND($BB401&gt;0.6,$BB401&lt;=0.8),0.8,(IF($BB401&gt;0.8,1,""))))))))))</f>
        <v>0.4</v>
      </c>
      <c r="BG401" s="230">
        <f>+VLOOKUP($BD401,Listas!$F$112:$G$136,2,FALSE)</f>
        <v>7</v>
      </c>
      <c r="BH401" s="312">
        <v>1</v>
      </c>
      <c r="BI401" s="231" t="str">
        <f t="shared" ref="BI401" si="2027">IF(ISERROR(IF(V401="R.INHERENTE
5","R. INHERENTE",(IF(BD401="R.RESIDUAL
5","R. RESIDUAL"," ")))),"",(IF(V401="R.INHERENTE
5","R. INHERENTE",(IF(BD401="R.RESIDUAL
5","R. RESIDUAL"," ")))))</f>
        <v xml:space="preserve"> </v>
      </c>
      <c r="BJ401" s="232" t="str">
        <f t="shared" ref="BJ401" si="2028">IF(ISERROR(IF(V401="R.INHERENTE
10","R. INHERENTE",(IF(BD401="R.RESIDUAL
10","R. RESIDUAL"," ")))),"",(IF(V401="R.INHERENTE
10","R. INHERENTE",(IF(BD401="R.RESIDUAL
10","R. RESIDUAL"," ")))))</f>
        <v xml:space="preserve"> </v>
      </c>
      <c r="BK401" s="232" t="str">
        <f t="shared" ref="BK401" si="2029">IF(ISERROR(IF(V401="R.INHERENTE
15","R. INHERENTE",(IF(BD401="R.RESIDUAL
15","R. RESIDUAL"," ")))),"",(IF(V401="R.INHERENTE
15","R. INHERENTE",(IF(BD401="R.RESIDUAL
15","R. RESIDUAL"," ")))))</f>
        <v xml:space="preserve"> </v>
      </c>
      <c r="BL401" s="232" t="str">
        <f t="shared" ref="BL401" si="2030">IF(ISERROR(IF(V401="R.INHERENTE
20","R. INHERENTE",(IF(BD401="R.RESIDUAL
20","R. RESIDUAL"," ")))),"",(IF(V401="R.INHERENTE
20","R. INHERENTE",(IF(BD401="R.RESIDUAL
20","R. RESIDUAL"," ")))))</f>
        <v xml:space="preserve"> </v>
      </c>
      <c r="BM401" s="233" t="str">
        <f t="shared" ref="BM401" si="2031">IF(ISERROR(IF(V401="R.INHERENTE
25","R. INHERENTE",(IF(BD401="R.RESIDUAL
25","R. RESIDUAL"," ")))),"",(IF(V401="R.INHERENTE
25","R. INHERENTE",(IF(BD401="R.RESIDUAL
25","R. RESIDUAL"," ")))))</f>
        <v>R. INHERENTE</v>
      </c>
      <c r="BN401" s="234"/>
      <c r="BO401" s="845" t="s">
        <v>1666</v>
      </c>
      <c r="BP401" s="995" t="s">
        <v>1667</v>
      </c>
      <c r="BQ401" s="886">
        <v>46023</v>
      </c>
      <c r="BR401" s="886">
        <v>46357</v>
      </c>
      <c r="BS401" s="858" t="s">
        <v>609</v>
      </c>
      <c r="BT401" s="861" t="s">
        <v>610</v>
      </c>
      <c r="BU401" s="309"/>
      <c r="BV401" s="845" t="s">
        <v>1668</v>
      </c>
      <c r="BW401" s="854" t="s">
        <v>1665</v>
      </c>
      <c r="BX401" s="830" t="s">
        <v>1669</v>
      </c>
      <c r="BY401" s="229"/>
      <c r="BZ401" s="815" t="s">
        <v>614</v>
      </c>
      <c r="CA401" s="818" t="s">
        <v>615</v>
      </c>
      <c r="CB401" s="821" t="s">
        <v>616</v>
      </c>
      <c r="CC401" s="818" t="s">
        <v>617</v>
      </c>
      <c r="CD401" s="792"/>
      <c r="CE401" s="792"/>
      <c r="CF401" s="792"/>
      <c r="CG401" s="792"/>
      <c r="CH401" s="792"/>
      <c r="CI401" s="792"/>
      <c r="CJ401" s="792"/>
      <c r="CK401" s="792"/>
      <c r="CL401" s="792"/>
      <c r="CM401" s="792"/>
      <c r="CN401" s="792"/>
      <c r="CO401" s="792"/>
      <c r="CP401" s="792"/>
      <c r="CQ401" s="792"/>
      <c r="CR401" s="792"/>
      <c r="CS401" s="792"/>
      <c r="CT401" s="795" t="s">
        <v>618</v>
      </c>
      <c r="CU401" s="248"/>
      <c r="CV401" s="815" t="s">
        <v>614</v>
      </c>
      <c r="CW401" s="818" t="s">
        <v>615</v>
      </c>
      <c r="CX401" s="821" t="s">
        <v>616</v>
      </c>
      <c r="CY401" s="818" t="s">
        <v>617</v>
      </c>
      <c r="CZ401" s="824"/>
      <c r="DA401" s="825"/>
      <c r="DB401" s="824"/>
      <c r="DC401" s="825"/>
      <c r="DD401" s="789"/>
      <c r="DE401" s="789"/>
      <c r="DF401" s="789"/>
      <c r="DG401" s="792"/>
      <c r="DH401" s="789"/>
      <c r="DI401" s="789"/>
      <c r="DJ401" s="789"/>
      <c r="DK401" s="792"/>
      <c r="DL401" s="789"/>
      <c r="DM401" s="789"/>
      <c r="DN401" s="789"/>
      <c r="DO401" s="792"/>
      <c r="DP401" s="789"/>
      <c r="DQ401" s="789"/>
      <c r="DR401" s="789"/>
      <c r="DS401" s="789"/>
      <c r="DT401" s="795" t="s">
        <v>619</v>
      </c>
      <c r="DU401" s="245"/>
      <c r="DV401" s="798"/>
      <c r="DW401" s="801"/>
      <c r="DX401" s="798"/>
      <c r="DY401" s="804"/>
    </row>
    <row r="402" spans="2:129" ht="48.75" customHeight="1">
      <c r="B402" s="1282"/>
      <c r="C402" s="924"/>
      <c r="D402" s="927"/>
      <c r="E402" s="1800"/>
      <c r="F402" s="931"/>
      <c r="G402" s="1800"/>
      <c r="H402" s="1800"/>
      <c r="I402" s="937"/>
      <c r="J402" s="463" t="s">
        <v>1670</v>
      </c>
      <c r="K402" s="909"/>
      <c r="L402" s="1801"/>
      <c r="M402" s="918"/>
      <c r="N402" s="1800"/>
      <c r="O402" s="1802"/>
      <c r="P402" s="228"/>
      <c r="Q402" s="1803"/>
      <c r="R402" s="1800"/>
      <c r="S402" s="1800"/>
      <c r="T402" s="1800"/>
      <c r="U402" s="1800"/>
      <c r="V402" s="1802"/>
      <c r="W402" s="228"/>
      <c r="X402" s="518" t="s">
        <v>1671</v>
      </c>
      <c r="Y402" s="415" t="s">
        <v>599</v>
      </c>
      <c r="Z402" s="415"/>
      <c r="AA402" s="807">
        <v>25</v>
      </c>
      <c r="AB402" s="808"/>
      <c r="AC402" s="807"/>
      <c r="AD402" s="808"/>
      <c r="AE402" s="807"/>
      <c r="AF402" s="808"/>
      <c r="AG402" s="807"/>
      <c r="AH402" s="808"/>
      <c r="AI402" s="807">
        <v>15</v>
      </c>
      <c r="AJ402" s="808"/>
      <c r="AK402" s="323">
        <f t="shared" si="2019"/>
        <v>40</v>
      </c>
      <c r="AL402" s="466">
        <f>60%-(60%*40%)</f>
        <v>0.36</v>
      </c>
      <c r="AM402" s="316"/>
      <c r="AN402" s="809" t="s">
        <v>562</v>
      </c>
      <c r="AO402" s="810"/>
      <c r="AP402" s="813" t="s">
        <v>815</v>
      </c>
      <c r="AQ402" s="814"/>
      <c r="AR402" s="809" t="s">
        <v>562</v>
      </c>
      <c r="AS402" s="810"/>
      <c r="AT402" s="510" t="s">
        <v>1672</v>
      </c>
      <c r="AU402" s="408" t="s">
        <v>798</v>
      </c>
      <c r="AV402" s="520" t="s">
        <v>1673</v>
      </c>
      <c r="AW402" s="460" t="s">
        <v>1665</v>
      </c>
      <c r="AX402" s="461" t="s">
        <v>1584</v>
      </c>
      <c r="AY402" s="230"/>
      <c r="AZ402" s="879"/>
      <c r="BA402" s="837"/>
      <c r="BB402" s="834"/>
      <c r="BC402" s="837"/>
      <c r="BD402" s="840"/>
      <c r="BE402" s="843"/>
      <c r="BG402" s="490"/>
      <c r="BH402" s="312">
        <v>0.8</v>
      </c>
      <c r="BI402" s="235" t="str">
        <f t="shared" ref="BI402" si="2032">IF(ISERROR(IF(V401="R.INHERENTE
4","R. INHERENTE",(IF(BD401="R.RESIDUAL
4","R. RESIDUAL"," ")))),"",(IF(V401="R.INHERENTE
4","R. INHERENTE",(IF(BD401="R.RESIDUAL
4","R. RESIDUAL"," ")))))</f>
        <v xml:space="preserve"> </v>
      </c>
      <c r="BJ402" s="236" t="str">
        <f t="shared" ref="BJ402" si="2033">IF(ISERROR(IF(V401="R.INHERENTE
9","R. INHERENTE",(IF(BD401="R.RESIDUAL
9","R. RESIDUAL"," ")))),"",(IF(V401="R.INHERENTE
9","R. INHERENTE",(IF(BD401="R.RESIDUAL
9","R. RESIDUAL"," ")))))</f>
        <v xml:space="preserve"> </v>
      </c>
      <c r="BK402" s="237" t="str">
        <f t="shared" ref="BK402" si="2034">IF(ISERROR(IF(V401="R.INHERENTE
14","R. INHERENTE",(IF(BD401="R.RESIDUAL
14","R. RESIDUAL"," ")))),"",(IF(V401="R.INHERENTE
14","R. INHERENTE",(IF(BD401="R.RESIDUAL
14","R. RESIDUAL"," ")))))</f>
        <v xml:space="preserve"> </v>
      </c>
      <c r="BL402" s="237" t="str">
        <f t="shared" ref="BL402" si="2035">IF(ISERROR(IF(V401="R.INHERENTE
19","R. INHERENTE",(IF(BD401="R.RESIDUAL
19","R. RESIDUAL"," ")))),"",(IF(V401="R.INHERENTE
19","R. INHERENTE",(IF(BD401="R.RESIDUAL
19","R. RESIDUAL"," ")))))</f>
        <v xml:space="preserve"> </v>
      </c>
      <c r="BM402" s="238" t="str">
        <f t="shared" ref="BM402" si="2036">IF(ISERROR(IF(V401="R.INHERENTE
24","R. INHERENTE",(IF(BD401="R.RESIDUAL
24","R. RESIDUAL"," ")))),"",(IF(V401="R.INHERENTE
24","R. INHERENTE",(IF(BD401="R.RESIDUAL
24","R. RESIDUAL"," ")))))</f>
        <v xml:space="preserve"> </v>
      </c>
      <c r="BN402" s="234"/>
      <c r="BO402" s="846"/>
      <c r="BP402" s="859"/>
      <c r="BQ402" s="887"/>
      <c r="BR402" s="887"/>
      <c r="BS402" s="859"/>
      <c r="BT402" s="862"/>
      <c r="BU402" s="309"/>
      <c r="BV402" s="846"/>
      <c r="BW402" s="859"/>
      <c r="BX402" s="831"/>
      <c r="BY402" s="229"/>
      <c r="BZ402" s="816"/>
      <c r="CA402" s="819"/>
      <c r="CB402" s="822"/>
      <c r="CC402" s="819"/>
      <c r="CD402" s="793"/>
      <c r="CE402" s="793"/>
      <c r="CF402" s="793"/>
      <c r="CG402" s="793"/>
      <c r="CH402" s="793"/>
      <c r="CI402" s="793"/>
      <c r="CJ402" s="793"/>
      <c r="CK402" s="793"/>
      <c r="CL402" s="793"/>
      <c r="CM402" s="793"/>
      <c r="CN402" s="793"/>
      <c r="CO402" s="793"/>
      <c r="CP402" s="793"/>
      <c r="CQ402" s="793"/>
      <c r="CR402" s="793"/>
      <c r="CS402" s="793"/>
      <c r="CT402" s="796"/>
      <c r="CU402" s="248"/>
      <c r="CV402" s="816"/>
      <c r="CW402" s="819"/>
      <c r="CX402" s="822"/>
      <c r="CY402" s="819"/>
      <c r="CZ402" s="826"/>
      <c r="DA402" s="827"/>
      <c r="DB402" s="826"/>
      <c r="DC402" s="827"/>
      <c r="DD402" s="790"/>
      <c r="DE402" s="790"/>
      <c r="DF402" s="790"/>
      <c r="DG402" s="793"/>
      <c r="DH402" s="790"/>
      <c r="DI402" s="790"/>
      <c r="DJ402" s="790"/>
      <c r="DK402" s="793"/>
      <c r="DL402" s="790"/>
      <c r="DM402" s="790"/>
      <c r="DN402" s="790"/>
      <c r="DO402" s="793"/>
      <c r="DP402" s="790"/>
      <c r="DQ402" s="790"/>
      <c r="DR402" s="790"/>
      <c r="DS402" s="790"/>
      <c r="DT402" s="796"/>
      <c r="DU402" s="245"/>
      <c r="DV402" s="799"/>
      <c r="DW402" s="802"/>
      <c r="DX402" s="799"/>
      <c r="DY402" s="805"/>
    </row>
    <row r="403" spans="2:129" ht="48.75" customHeight="1">
      <c r="B403" s="1282"/>
      <c r="C403" s="924"/>
      <c r="D403" s="927"/>
      <c r="E403" s="1800"/>
      <c r="F403" s="931"/>
      <c r="G403" s="1800"/>
      <c r="H403" s="1800"/>
      <c r="I403" s="937"/>
      <c r="J403" s="463"/>
      <c r="K403" s="909"/>
      <c r="L403" s="1801"/>
      <c r="M403" s="918"/>
      <c r="N403" s="1800"/>
      <c r="O403" s="1802"/>
      <c r="P403" s="228"/>
      <c r="Q403" s="1803"/>
      <c r="R403" s="1800"/>
      <c r="S403" s="1800"/>
      <c r="T403" s="1800"/>
      <c r="U403" s="1800"/>
      <c r="V403" s="1802"/>
      <c r="W403" s="228"/>
      <c r="X403" s="518" t="s">
        <v>1674</v>
      </c>
      <c r="Y403" s="415" t="s">
        <v>599</v>
      </c>
      <c r="Z403" s="415"/>
      <c r="AA403" s="807">
        <v>25</v>
      </c>
      <c r="AB403" s="808"/>
      <c r="AC403" s="807"/>
      <c r="AD403" s="808"/>
      <c r="AE403" s="807"/>
      <c r="AF403" s="808"/>
      <c r="AG403" s="807"/>
      <c r="AH403" s="808"/>
      <c r="AI403" s="807">
        <v>15</v>
      </c>
      <c r="AJ403" s="808"/>
      <c r="AK403" s="323">
        <f t="shared" si="2019"/>
        <v>40</v>
      </c>
      <c r="AL403" s="466">
        <f>36%-(36%*40%)</f>
        <v>0.216</v>
      </c>
      <c r="AM403" s="316"/>
      <c r="AN403" s="809" t="s">
        <v>562</v>
      </c>
      <c r="AO403" s="810"/>
      <c r="AP403" s="813" t="s">
        <v>600</v>
      </c>
      <c r="AQ403" s="814"/>
      <c r="AR403" s="809" t="s">
        <v>562</v>
      </c>
      <c r="AS403" s="810"/>
      <c r="AT403" s="510" t="s">
        <v>1675</v>
      </c>
      <c r="AU403" s="408" t="s">
        <v>809</v>
      </c>
      <c r="AV403" s="520" t="s">
        <v>1648</v>
      </c>
      <c r="AW403" s="460" t="s">
        <v>1665</v>
      </c>
      <c r="AX403" s="461" t="s">
        <v>1584</v>
      </c>
      <c r="AY403" s="230"/>
      <c r="AZ403" s="879"/>
      <c r="BA403" s="837"/>
      <c r="BB403" s="834"/>
      <c r="BC403" s="837"/>
      <c r="BD403" s="840"/>
      <c r="BE403" s="843"/>
      <c r="BG403" s="490"/>
      <c r="BH403" s="312">
        <v>0.60000000000000009</v>
      </c>
      <c r="BI403" s="235" t="str">
        <f t="shared" ref="BI403" si="2037">IF(ISERROR(IF(V401="R.INHERENTE
3","R. INHERENTE",(IF(BD401="R.RESIDUAL
3","R. RESIDUAL"," ")))),"",(IF(V401="R.INHERENTE
3","R. INHERENTE",(IF(BD401="R.RESIDUAL
3","R. RESIDUAL"," ")))))</f>
        <v xml:space="preserve"> </v>
      </c>
      <c r="BJ403" s="236" t="str">
        <f t="shared" ref="BJ403" si="2038">IF(ISERROR(IF(V401="R.INHERENTE
8","R. INHERENTE",(IF(BD401="R.RESIDUAL
8","R. RESIDUAL"," ")))),"",(IF(V401="R.INHERENTE
8","R. INHERENTE",(IF(BD401="R.RESIDUAL
8","R. RESIDUAL"," ")))))</f>
        <v xml:space="preserve"> </v>
      </c>
      <c r="BK403" s="236" t="str">
        <f t="shared" ref="BK403" si="2039">IF(ISERROR(IF(V401="R.INHERENTE
13","R. INHERENTE",(IF(BD401="R.RESIDUAL
13","R. RESIDUAL"," ")))),"",(IF(V401="R.INHERENTE
13","R. INHERENTE",(IF(BD401="R.RESIDUAL
13","R. RESIDUAL"," ")))))</f>
        <v xml:space="preserve"> </v>
      </c>
      <c r="BL403" s="237" t="str">
        <f t="shared" ref="BL403" si="2040">IF(ISERROR(IF(V401="R.INHERENTE
18","R. INHERENTE",(IF(BD401="R.RESIDUAL
18","R. RESIDUAL"," ")))),"",(IF(V401="R.INHERENTE
18","R. INHERENTE",(IF(BD401="R.RESIDUAL
18","R. RESIDUAL"," ")))))</f>
        <v xml:space="preserve"> </v>
      </c>
      <c r="BM403" s="238" t="str">
        <f t="shared" ref="BM403" si="2041">IF(ISERROR(IF(V401="R.INHERENTE
23","R. INHERENTE",(IF(BD401="R.RESIDUAL
23","R. RESIDUAL"," ")))),"",(IF(V401="R.INHERENTE
23","R. INHERENTE",(IF(BD401="R.RESIDUAL
23","R. RESIDUAL"," ")))))</f>
        <v xml:space="preserve"> </v>
      </c>
      <c r="BN403" s="234"/>
      <c r="BO403" s="846"/>
      <c r="BP403" s="859"/>
      <c r="BQ403" s="887"/>
      <c r="BR403" s="887"/>
      <c r="BS403" s="859"/>
      <c r="BT403" s="862"/>
      <c r="BU403" s="309"/>
      <c r="BV403" s="846"/>
      <c r="BW403" s="859"/>
      <c r="BX403" s="831"/>
      <c r="BY403" s="229"/>
      <c r="BZ403" s="816"/>
      <c r="CA403" s="819"/>
      <c r="CB403" s="822"/>
      <c r="CC403" s="819"/>
      <c r="CD403" s="793"/>
      <c r="CE403" s="793"/>
      <c r="CF403" s="793"/>
      <c r="CG403" s="793"/>
      <c r="CH403" s="793"/>
      <c r="CI403" s="793"/>
      <c r="CJ403" s="793"/>
      <c r="CK403" s="793"/>
      <c r="CL403" s="793"/>
      <c r="CM403" s="793"/>
      <c r="CN403" s="793"/>
      <c r="CO403" s="793"/>
      <c r="CP403" s="793"/>
      <c r="CQ403" s="793"/>
      <c r="CR403" s="793"/>
      <c r="CS403" s="793"/>
      <c r="CT403" s="796"/>
      <c r="CU403" s="248"/>
      <c r="CV403" s="816"/>
      <c r="CW403" s="819"/>
      <c r="CX403" s="822"/>
      <c r="CY403" s="819"/>
      <c r="CZ403" s="826"/>
      <c r="DA403" s="827"/>
      <c r="DB403" s="826"/>
      <c r="DC403" s="827"/>
      <c r="DD403" s="790"/>
      <c r="DE403" s="790"/>
      <c r="DF403" s="790"/>
      <c r="DG403" s="793"/>
      <c r="DH403" s="790"/>
      <c r="DI403" s="790"/>
      <c r="DJ403" s="790"/>
      <c r="DK403" s="793"/>
      <c r="DL403" s="790"/>
      <c r="DM403" s="790"/>
      <c r="DN403" s="790"/>
      <c r="DO403" s="793"/>
      <c r="DP403" s="790"/>
      <c r="DQ403" s="790"/>
      <c r="DR403" s="790"/>
      <c r="DS403" s="790"/>
      <c r="DT403" s="796"/>
      <c r="DU403" s="245"/>
      <c r="DV403" s="799"/>
      <c r="DW403" s="802"/>
      <c r="DX403" s="799"/>
      <c r="DY403" s="805"/>
    </row>
    <row r="404" spans="2:129" ht="48.75" customHeight="1">
      <c r="B404" s="1282"/>
      <c r="C404" s="924"/>
      <c r="D404" s="927"/>
      <c r="E404" s="1800"/>
      <c r="F404" s="931"/>
      <c r="G404" s="1800"/>
      <c r="H404" s="1800"/>
      <c r="I404" s="937"/>
      <c r="J404" s="463"/>
      <c r="K404" s="909"/>
      <c r="L404" s="1801"/>
      <c r="M404" s="918"/>
      <c r="N404" s="1800"/>
      <c r="O404" s="1802"/>
      <c r="P404" s="228"/>
      <c r="Q404" s="1803"/>
      <c r="R404" s="1800"/>
      <c r="S404" s="1800"/>
      <c r="T404" s="1800"/>
      <c r="U404" s="1800"/>
      <c r="V404" s="1802"/>
      <c r="W404" s="228"/>
      <c r="X404" s="518" t="s">
        <v>1676</v>
      </c>
      <c r="Y404" s="415"/>
      <c r="Z404" s="415" t="s">
        <v>648</v>
      </c>
      <c r="AA404" s="807"/>
      <c r="AB404" s="808"/>
      <c r="AC404" s="807"/>
      <c r="AD404" s="808"/>
      <c r="AE404" s="807">
        <v>10</v>
      </c>
      <c r="AF404" s="808"/>
      <c r="AG404" s="807"/>
      <c r="AH404" s="808"/>
      <c r="AI404" s="807">
        <v>15</v>
      </c>
      <c r="AJ404" s="808"/>
      <c r="AK404" s="323">
        <f t="shared" si="2019"/>
        <v>25</v>
      </c>
      <c r="AL404" s="315"/>
      <c r="AM404" s="466">
        <f>36%-(36%*40%)</f>
        <v>0.216</v>
      </c>
      <c r="AN404" s="809" t="s">
        <v>563</v>
      </c>
      <c r="AO404" s="810"/>
      <c r="AP404" s="813" t="s">
        <v>600</v>
      </c>
      <c r="AQ404" s="814"/>
      <c r="AR404" s="809" t="s">
        <v>562</v>
      </c>
      <c r="AS404" s="810"/>
      <c r="AT404" s="510" t="s">
        <v>1676</v>
      </c>
      <c r="AU404" s="408" t="s">
        <v>633</v>
      </c>
      <c r="AV404" s="520" t="s">
        <v>1677</v>
      </c>
      <c r="AW404" s="460" t="s">
        <v>1665</v>
      </c>
      <c r="AX404" s="461" t="s">
        <v>1584</v>
      </c>
      <c r="AY404" s="230"/>
      <c r="AZ404" s="879"/>
      <c r="BA404" s="837"/>
      <c r="BB404" s="834"/>
      <c r="BC404" s="837"/>
      <c r="BD404" s="840"/>
      <c r="BE404" s="843"/>
      <c r="BG404" s="490"/>
      <c r="BH404" s="312">
        <v>0.4</v>
      </c>
      <c r="BI404" s="239" t="str">
        <f t="shared" ref="BI404" si="2042">IF(ISERROR(IF(V401="R.INHERENTE
2","R. INHERENTE",(IF(BD401="R.RESIDUAL
2","R. RESIDUAL"," ")))),"",(IF(V401="R.INHERENTE
2","R. INHERENTE",(IF(BD401="R.RESIDUAL
2","R. RESIDUAL"," ")))))</f>
        <v xml:space="preserve"> </v>
      </c>
      <c r="BJ404" s="236" t="str">
        <f t="shared" ref="BJ404" si="2043">IF(ISERROR(IF(V401="R.INHERENTE
7","R. INHERENTE",(IF(BD401="R.RESIDUAL
7","R. RESIDUAL"," ")))),"",(IF(V401="R.INHERENTE
7","R. INHERENTE",(IF(BD401="R.RESIDUAL
7","R. RESIDUAL"," ")))))</f>
        <v>R. RESIDUAL</v>
      </c>
      <c r="BK404" s="236" t="str">
        <f t="shared" ref="BK404" si="2044">IF(ISERROR(IF(V401="R.INHERENTE
12","R. INHERENTE",(IF(BD401="R.RESIDUAL
12","R. RESIDUAL"," ")))),"",(IF(V401="R.INHERENTE
12","R. INHERENTE",(IF(BD401="R.RESIDUAL
12","R. RESIDUAL"," ")))))</f>
        <v xml:space="preserve"> </v>
      </c>
      <c r="BL404" s="237" t="str">
        <f t="shared" ref="BL404" si="2045">IF(ISERROR(IF(V401="R.INHERENTE
17","R. INHERENTE",(IF(BD401="R.RESIDUAL
17","R. RESIDUAL"," ")))),"",(IF(V401="R.INHERENTE
17","R. INHERENTE",(IF(BD401="R.RESIDUAL
17","R. RESIDUAL"," ")))))</f>
        <v xml:space="preserve"> </v>
      </c>
      <c r="BM404" s="238" t="str">
        <f t="shared" ref="BM404" si="2046">IF(ISERROR(IF(V401="R.INHERENTE
22","R. INHERENTE",(IF(BD401="R.RESIDUAL
22","R. RESIDUAL"," ")))),"",(IF(V401="R.INHERENTE
22","R. INHERENTE",(IF(BD401="R.RESIDUAL
22","R. RESIDUAL"," ")))))</f>
        <v xml:space="preserve"> </v>
      </c>
      <c r="BN404" s="234"/>
      <c r="BO404" s="846"/>
      <c r="BP404" s="859"/>
      <c r="BQ404" s="887"/>
      <c r="BR404" s="887"/>
      <c r="BS404" s="859"/>
      <c r="BT404" s="862"/>
      <c r="BU404" s="309"/>
      <c r="BV404" s="846"/>
      <c r="BW404" s="859"/>
      <c r="BX404" s="831"/>
      <c r="BY404" s="229"/>
      <c r="BZ404" s="816"/>
      <c r="CA404" s="819"/>
      <c r="CB404" s="822"/>
      <c r="CC404" s="819"/>
      <c r="CD404" s="793"/>
      <c r="CE404" s="793"/>
      <c r="CF404" s="793"/>
      <c r="CG404" s="793"/>
      <c r="CH404" s="793"/>
      <c r="CI404" s="793"/>
      <c r="CJ404" s="793"/>
      <c r="CK404" s="793"/>
      <c r="CL404" s="793"/>
      <c r="CM404" s="793"/>
      <c r="CN404" s="793"/>
      <c r="CO404" s="793"/>
      <c r="CP404" s="793"/>
      <c r="CQ404" s="793"/>
      <c r="CR404" s="793"/>
      <c r="CS404" s="793"/>
      <c r="CT404" s="796"/>
      <c r="CU404" s="248"/>
      <c r="CV404" s="816"/>
      <c r="CW404" s="819"/>
      <c r="CX404" s="822"/>
      <c r="CY404" s="819"/>
      <c r="CZ404" s="826"/>
      <c r="DA404" s="827"/>
      <c r="DB404" s="826"/>
      <c r="DC404" s="827"/>
      <c r="DD404" s="790"/>
      <c r="DE404" s="790"/>
      <c r="DF404" s="790"/>
      <c r="DG404" s="793"/>
      <c r="DH404" s="790"/>
      <c r="DI404" s="790"/>
      <c r="DJ404" s="790"/>
      <c r="DK404" s="793"/>
      <c r="DL404" s="790"/>
      <c r="DM404" s="790"/>
      <c r="DN404" s="790"/>
      <c r="DO404" s="793"/>
      <c r="DP404" s="790"/>
      <c r="DQ404" s="790"/>
      <c r="DR404" s="790"/>
      <c r="DS404" s="790"/>
      <c r="DT404" s="796"/>
      <c r="DU404" s="245"/>
      <c r="DV404" s="799"/>
      <c r="DW404" s="802"/>
      <c r="DX404" s="799"/>
      <c r="DY404" s="805"/>
    </row>
    <row r="405" spans="2:129" ht="48.75" customHeight="1">
      <c r="B405" s="1283"/>
      <c r="C405" s="925"/>
      <c r="D405" s="928"/>
      <c r="E405" s="1805"/>
      <c r="F405" s="932"/>
      <c r="G405" s="1805"/>
      <c r="H405" s="1805"/>
      <c r="I405" s="938"/>
      <c r="J405" s="464"/>
      <c r="K405" s="910"/>
      <c r="L405" s="1806"/>
      <c r="M405" s="919"/>
      <c r="N405" s="1805"/>
      <c r="O405" s="1807"/>
      <c r="P405" s="228"/>
      <c r="Q405" s="1808"/>
      <c r="R405" s="1805"/>
      <c r="S405" s="1805"/>
      <c r="T405" s="1805"/>
      <c r="U405" s="1805"/>
      <c r="V405" s="1807"/>
      <c r="W405" s="228"/>
      <c r="X405" s="417"/>
      <c r="Y405" s="418"/>
      <c r="Z405" s="418"/>
      <c r="AA405" s="848"/>
      <c r="AB405" s="849"/>
      <c r="AC405" s="848"/>
      <c r="AD405" s="849"/>
      <c r="AE405" s="848"/>
      <c r="AF405" s="849"/>
      <c r="AG405" s="848"/>
      <c r="AH405" s="849"/>
      <c r="AI405" s="848"/>
      <c r="AJ405" s="849"/>
      <c r="AK405" s="324">
        <f t="shared" si="2019"/>
        <v>0</v>
      </c>
      <c r="AL405" s="317"/>
      <c r="AM405" s="318"/>
      <c r="AN405" s="850"/>
      <c r="AO405" s="851"/>
      <c r="AP405" s="852"/>
      <c r="AQ405" s="853"/>
      <c r="AR405" s="850"/>
      <c r="AS405" s="851"/>
      <c r="AT405" s="421"/>
      <c r="AU405" s="422"/>
      <c r="AV405" s="429"/>
      <c r="AW405" s="430"/>
      <c r="AX405" s="431"/>
      <c r="AY405" s="230"/>
      <c r="AZ405" s="880"/>
      <c r="BA405" s="838"/>
      <c r="BB405" s="835"/>
      <c r="BC405" s="838"/>
      <c r="BD405" s="841"/>
      <c r="BE405" s="844"/>
      <c r="BG405" s="490"/>
      <c r="BH405" s="313">
        <v>0.2</v>
      </c>
      <c r="BI405" s="240" t="str">
        <f t="shared" ref="BI405" si="2047">IF(ISERROR(IF(V401="R.INHERENTE
1","R. INHERENTE",(IF(BD401="R.RESIDUAL
1","R. RESIDUAL"," ")))),"",(IF(V401="R.INHERENTE
1","R. INHERENTE",(IF(BD401="R.RESIDUAL
1","R. RESIDUAL"," ")))))</f>
        <v xml:space="preserve"> </v>
      </c>
      <c r="BJ405" s="241" t="str">
        <f t="shared" ref="BJ405" si="2048">IF(ISERROR(IF(V401="R.INHERENTE
6","R. INHERENTE",(IF(BD401="R.RESIDUAL
6","R. RESIDUAL"," ")))),"",(IF(V401="R.INHERENTE
6","R. INHERENTE",(IF(BD401="R.RESIDUAL
6","R. RESIDUAL"," ")))))</f>
        <v xml:space="preserve"> </v>
      </c>
      <c r="BK405" s="242" t="str">
        <f t="shared" ref="BK405" si="2049">IF(ISERROR(IF(V401="R.INHERENTE
11","R. INHERENTE",(IF(BD401="R.RESIDUAL
11","R. RESIDUAL"," ")))),"",(IF(V401="R.INHERENTE
11","R. INHERENTE",(IF(BD401="R.RESIDUAL
11","R. RESIDUAL"," ")))))</f>
        <v xml:space="preserve"> </v>
      </c>
      <c r="BL405" s="243" t="str">
        <f t="shared" ref="BL405" si="2050">IF(ISERROR(IF(V401="R.INHERENTE
16","R. INHERENTE",(IF(BD401="R.RESIDUAL
16","R. RESIDUAL"," ")))),"",(IF(V401="R.INHERENTE
16","R. INHERENTE",(IF(BD401="R.RESIDUAL
16","R. RESIDUAL"," ")))))</f>
        <v xml:space="preserve"> </v>
      </c>
      <c r="BM405" s="244" t="str">
        <f t="shared" ref="BM405" si="2051">IF(ISERROR(IF(V401="R.INHERENTE
21","R. INHERENTE",(IF(BD401="R.RESIDUAL
21","R. RESIDUAL"," ")))),"",(IF(V401="R.INHERENTE
21","R. INHERENTE",(IF(BD401="R.RESIDUAL
21","R. RESIDUAL"," ")))))</f>
        <v xml:space="preserve"> </v>
      </c>
      <c r="BN405" s="234"/>
      <c r="BO405" s="847"/>
      <c r="BP405" s="860"/>
      <c r="BQ405" s="888"/>
      <c r="BR405" s="888"/>
      <c r="BS405" s="860"/>
      <c r="BT405" s="863"/>
      <c r="BU405" s="309"/>
      <c r="BV405" s="847"/>
      <c r="BW405" s="860"/>
      <c r="BX405" s="832"/>
      <c r="BY405" s="229"/>
      <c r="BZ405" s="817"/>
      <c r="CA405" s="820"/>
      <c r="CB405" s="823"/>
      <c r="CC405" s="820"/>
      <c r="CD405" s="794"/>
      <c r="CE405" s="794"/>
      <c r="CF405" s="794"/>
      <c r="CG405" s="794"/>
      <c r="CH405" s="794"/>
      <c r="CI405" s="794"/>
      <c r="CJ405" s="794"/>
      <c r="CK405" s="794"/>
      <c r="CL405" s="794"/>
      <c r="CM405" s="794"/>
      <c r="CN405" s="794"/>
      <c r="CO405" s="794"/>
      <c r="CP405" s="794"/>
      <c r="CQ405" s="794"/>
      <c r="CR405" s="794"/>
      <c r="CS405" s="794"/>
      <c r="CT405" s="797"/>
      <c r="CU405" s="248"/>
      <c r="CV405" s="817"/>
      <c r="CW405" s="820"/>
      <c r="CX405" s="823"/>
      <c r="CY405" s="820"/>
      <c r="CZ405" s="828"/>
      <c r="DA405" s="829"/>
      <c r="DB405" s="828"/>
      <c r="DC405" s="829"/>
      <c r="DD405" s="791"/>
      <c r="DE405" s="791"/>
      <c r="DF405" s="791"/>
      <c r="DG405" s="794"/>
      <c r="DH405" s="791"/>
      <c r="DI405" s="791"/>
      <c r="DJ405" s="791"/>
      <c r="DK405" s="794"/>
      <c r="DL405" s="791"/>
      <c r="DM405" s="791"/>
      <c r="DN405" s="791"/>
      <c r="DO405" s="794"/>
      <c r="DP405" s="791"/>
      <c r="DQ405" s="791"/>
      <c r="DR405" s="791"/>
      <c r="DS405" s="791"/>
      <c r="DT405" s="797"/>
      <c r="DU405" s="245"/>
      <c r="DV405" s="800"/>
      <c r="DW405" s="803"/>
      <c r="DX405" s="800"/>
      <c r="DY405" s="806"/>
    </row>
    <row r="406" spans="2:129" ht="18" customHeight="1">
      <c r="BI406" s="321">
        <v>0.2</v>
      </c>
      <c r="BJ406" s="322">
        <v>0.4</v>
      </c>
      <c r="BK406" s="322">
        <v>0.60000000000000009</v>
      </c>
      <c r="BL406" s="322">
        <v>0.8</v>
      </c>
      <c r="BM406" s="322">
        <v>1</v>
      </c>
    </row>
    <row r="407" spans="2:129" ht="48.75" customHeight="1">
      <c r="B407" s="1281" t="s">
        <v>1411</v>
      </c>
      <c r="C407" s="923">
        <v>66</v>
      </c>
      <c r="D407" s="926" t="s">
        <v>1575</v>
      </c>
      <c r="E407" s="929" t="s">
        <v>1576</v>
      </c>
      <c r="F407" s="930" t="s">
        <v>694</v>
      </c>
      <c r="G407" s="907" t="s">
        <v>588</v>
      </c>
      <c r="H407" s="948" t="s">
        <v>589</v>
      </c>
      <c r="I407" s="936" t="s">
        <v>1678</v>
      </c>
      <c r="J407" s="462" t="s">
        <v>1679</v>
      </c>
      <c r="K407" s="908" t="s">
        <v>1680</v>
      </c>
      <c r="L407" s="950" t="str">
        <f>IF(H407="","",(CONCATENATE("Posibilidad de afectación ",H407," ",I407," ",J407," ",J408," ",J409," ",J410," ",J411)))</f>
        <v xml:space="preserve">Posibilidad de afectación económica y reputacional por generar requerimientos de los entes de vigilancia y control dando apertura de investigaciones, litigios, demandas, entre otros,  debido a la recepción de ingresos  o consignaciones de terceros sin identificar y que estos puedan ser provenientes de actividades asociadas a LA/FT/FPADM. - SARLAFT   </v>
      </c>
      <c r="M407" s="917" t="s">
        <v>593</v>
      </c>
      <c r="N407" s="951" t="s">
        <v>1661</v>
      </c>
      <c r="O407" s="864" t="s">
        <v>595</v>
      </c>
      <c r="P407" s="228"/>
      <c r="Q407" s="865" t="s">
        <v>630</v>
      </c>
      <c r="R407" s="866">
        <f>IF(ISERROR(VLOOKUP($Q407,Listas!$E$20:$F$24,2,FALSE)),"",(VLOOKUP($Q407,Listas!$E$20:$F$24,2,FALSE)))</f>
        <v>1</v>
      </c>
      <c r="S407" s="867" t="str">
        <f>IF(ISERROR(VLOOKUP($R407,Listas!$E$3:$F$7,2,FALSE)),"",(VLOOKUP($R407,Listas!$E$3:$F$7,2,FALSE)))</f>
        <v xml:space="preserve">MUY ALTA </v>
      </c>
      <c r="T407" s="868" t="s">
        <v>597</v>
      </c>
      <c r="U407" s="867">
        <f>IF(ISERROR(VLOOKUP($T407,Listas!$E$28:$F$35,2,FALSE)),"",(VLOOKUP($T407,Listas!$E$28:$F$35,2,FALSE)))</f>
        <v>1</v>
      </c>
      <c r="V407" s="869" t="str">
        <f t="shared" ref="V407" si="2052">IF(R407="","",(CONCATENATE("R.INHERENTE
",(IF(AND($R407=0.2,$U407=0.2),1,(IF(AND($R407=0.2,$U407=0.4),6,(IF(AND($R407=0.2,$U407=0.6),11,(IF(AND($R407=0.2,$U407=0.8),16,(IF(AND($R407=0.2,$U407=1),21,(IF(AND($R407=0.4,$U407=0.2),2,(IF(AND($R407=0.4,$U407=0.4),7,(IF(AND($R407=0.4,$U407=0.6),12,(IF(AND($R407=0.4,$U407=0.8),17,(IF(AND($R407=0.4,$U407=1),22,(IF(AND($R407=0.6,$U407=0.2),3,(IF(AND($R407=0.6,$U407=0.4),8,(IF(AND($R407=0.6,$U407=0.6),13,(IF(AND($R407=0.6,$U407=0.8),18,(IF(AND($R407=0.6,$U407=1),23,(IF(AND($R407=0.8,$U407=0.2),4,(IF(AND($R407=0.8,$U407=0.4),9,(IF(AND($R407=0.8,$U407=0.6),14,(IF(AND($R407=0.8,$U407=0.8),19,(IF(AND($R407=0.8,$U407=1),24,(IF(AND($R407=1,$U407=0.2),5,(IF(AND($R407=1,$U407=0.4),10,(IF(AND($R407=1,$U407=0.6),15,(IF(AND($R407=1,$U407=0.8),20,(IF(AND($R407=1,$U407=1),25,"")))))))))))))))))))))))))))))))))))))))))))))))))))))</f>
        <v>R.INHERENTE
25</v>
      </c>
      <c r="W407" s="228">
        <f>+VLOOKUP($V407,Listas!$D$112:$E$136,2,FALSE)</f>
        <v>25</v>
      </c>
      <c r="X407" s="432" t="s">
        <v>1681</v>
      </c>
      <c r="Y407" s="413" t="s">
        <v>599</v>
      </c>
      <c r="Z407" s="413"/>
      <c r="AA407" s="870">
        <v>25</v>
      </c>
      <c r="AB407" s="871"/>
      <c r="AC407" s="870"/>
      <c r="AD407" s="871"/>
      <c r="AE407" s="870"/>
      <c r="AF407" s="871"/>
      <c r="AG407" s="870"/>
      <c r="AH407" s="871"/>
      <c r="AI407" s="870">
        <v>15</v>
      </c>
      <c r="AJ407" s="871"/>
      <c r="AK407" s="340">
        <f t="shared" ref="AK407:AK411" si="2053">AA407+AC407+AE407+AG407+AI407</f>
        <v>40</v>
      </c>
      <c r="AL407" s="319">
        <v>0.6</v>
      </c>
      <c r="AM407" s="320"/>
      <c r="AN407" s="872" t="s">
        <v>563</v>
      </c>
      <c r="AO407" s="873"/>
      <c r="AP407" s="993" t="s">
        <v>815</v>
      </c>
      <c r="AQ407" s="994"/>
      <c r="AR407" s="872" t="s">
        <v>562</v>
      </c>
      <c r="AS407" s="873"/>
      <c r="AT407" s="419" t="s">
        <v>1682</v>
      </c>
      <c r="AU407" s="407" t="s">
        <v>710</v>
      </c>
      <c r="AV407" s="456" t="s">
        <v>1683</v>
      </c>
      <c r="AW407" s="457" t="s">
        <v>1665</v>
      </c>
      <c r="AX407" s="458" t="s">
        <v>1584</v>
      </c>
      <c r="AY407" s="247">
        <f t="shared" ref="AY407" si="2054">+(IF(AND($AZ407&gt;0,$AZ407&lt;=0.2),0.2,(IF(AND($AZ407&gt;0.2,$AZ407&lt;=0.4),0.4,(IF(AND($AZ407&gt;0.4,$AZ407&lt;=0.6),0.6,(IF(AND($AZ407&gt;0.6,$AZ407&lt;=0.8),0.8,(IF($AZ407&gt;0.8,1,""))))))))))</f>
        <v>0.4</v>
      </c>
      <c r="AZ407" s="878">
        <f t="shared" ref="AZ407" si="2055">+MIN(AL407:AL411)</f>
        <v>0.216</v>
      </c>
      <c r="BA407" s="836" t="str">
        <f t="shared" ref="BA407" si="2056">+(IF($AY407=0.2,"MUY BAJA",(IF($AY407=0.4,"BAJA",(IF($AY407=0.6,"MEDIA",(IF($AY407=0.8,"ALTA",(IF($AY407=1,"MUY ALTA",""))))))))))</f>
        <v>BAJA</v>
      </c>
      <c r="BB407" s="833">
        <f t="shared" ref="BB407" si="2057">+MIN(AM407:AM411)</f>
        <v>0.75</v>
      </c>
      <c r="BC407" s="836" t="str">
        <f t="shared" ref="BC407" si="2058">+(IF($BF407=0.2,"MUY BAJA",(IF($BF407=0.4,"BAJA",(IF($BF407=0.6,"MEDIA",(IF($BF407=0.8,"ALTA",(IF($BF407=1,"MUY ALTA",""))))))))))</f>
        <v>ALTA</v>
      </c>
      <c r="BD407" s="839" t="str">
        <f t="shared" ref="BD407" si="2059">IF($AY407="","",(CONCATENATE("R.RESIDUAL
",(IF(AND($AY407=0.2,$BF407=0.2),1,(IF(AND($AY407=0.2,$BF407=0.4),6,(IF(AND($AY407=0.2,$BF407=0.6),11,(IF(AND($AY407=0.2,$BF407=0.8),16,(IF(AND($AY407=0.2,$BF407=1),21,(IF(AND($AY407=0.4,$BF407=0.2),2,(IF(AND($AY407=0.4,$BF407=0.4),7,(IF(AND($AY407=0.4,$BF407=0.6),12,(IF(AND($AY407=0.4,$BF407=0.8),17,(IF(AND($AY407=0.4,$BF407=1),22,(IF(AND($AY407=0.6,$BF407=0.2),3,(IF(AND($AY407=0.6,$BF407=0.4),8,(IF(AND($AY407=0.6,$BF407=0.6),13,(IF(AND($AY407=0.6,$BF407=0.8),18,(IF(AND($AY407=0.6,$BF407=1),23,(IF(AND($AY407=0.8,$BF407=0.2),4,(IF(AND($AY407=0.8,$BF407=0.4),9,(IF(AND($AY407=0.8,$BF407=0.6),14,(IF(AND($AY407=0.8,$BF407=0.8),19,(IF(AND($AY407=0.8,$BF407=1),24,(IF(AND($AY407=1,$BF407=0.2),5,(IF(AND($AY407=1,$BF407=0.4),10,(IF(AND($AY407=1,$BF407=0.6),15,(IF(AND($AY407=1,$BF407=0.8),20,(IF(AND($AY407=1,$BF407=1),25,"")))))))))))))))))))))))))))))))))))))))))))))))))))))</f>
        <v>R.RESIDUAL
17</v>
      </c>
      <c r="BE407" s="842" t="s">
        <v>606</v>
      </c>
      <c r="BF407" s="247">
        <f t="shared" ref="BF407" si="2060">+(IF(AND($BB407&gt;0,$BB407&lt;=0.2),0.2,(IF(AND($BB407&gt;0.2,$BB407&lt;=0.4),0.4,(IF(AND($BB407&gt;0.4,$BB407&lt;=0.6),0.6,(IF(AND($BB407&gt;0.6,$BB407&lt;=0.8),0.8,(IF($BB407&gt;0.8,1,""))))))))))</f>
        <v>0.8</v>
      </c>
      <c r="BG407" s="230">
        <f>+VLOOKUP($BD407,Listas!$F$112:$G$136,2,FALSE)</f>
        <v>17</v>
      </c>
      <c r="BH407" s="312">
        <v>1</v>
      </c>
      <c r="BI407" s="231" t="str">
        <f t="shared" ref="BI407" si="2061">IF(ISERROR(IF(V407="R.INHERENTE
5","R. INHERENTE",(IF(BD407="R.RESIDUAL
5","R. RESIDUAL"," ")))),"",(IF(V407="R.INHERENTE
5","R. INHERENTE",(IF(BD407="R.RESIDUAL
5","R. RESIDUAL"," ")))))</f>
        <v xml:space="preserve"> </v>
      </c>
      <c r="BJ407" s="232" t="str">
        <f t="shared" ref="BJ407" si="2062">IF(ISERROR(IF(V407="R.INHERENTE
10","R. INHERENTE",(IF(BD407="R.RESIDUAL
10","R. RESIDUAL"," ")))),"",(IF(V407="R.INHERENTE
10","R. INHERENTE",(IF(BD407="R.RESIDUAL
10","R. RESIDUAL"," ")))))</f>
        <v xml:space="preserve"> </v>
      </c>
      <c r="BK407" s="232" t="str">
        <f t="shared" ref="BK407" si="2063">IF(ISERROR(IF(V407="R.INHERENTE
15","R. INHERENTE",(IF(BD407="R.RESIDUAL
15","R. RESIDUAL"," ")))),"",(IF(V407="R.INHERENTE
15","R. INHERENTE",(IF(BD407="R.RESIDUAL
15","R. RESIDUAL"," ")))))</f>
        <v xml:space="preserve"> </v>
      </c>
      <c r="BL407" s="232" t="str">
        <f t="shared" ref="BL407" si="2064">IF(ISERROR(IF(V407="R.INHERENTE
20","R. INHERENTE",(IF(BD407="R.RESIDUAL
20","R. RESIDUAL"," ")))),"",(IF(V407="R.INHERENTE
20","R. INHERENTE",(IF(BD407="R.RESIDUAL
20","R. RESIDUAL"," ")))))</f>
        <v xml:space="preserve"> </v>
      </c>
      <c r="BM407" s="233" t="str">
        <f t="shared" ref="BM407" si="2065">IF(ISERROR(IF(V407="R.INHERENTE
25","R. INHERENTE",(IF(BD407="R.RESIDUAL
25","R. RESIDUAL"," ")))),"",(IF(V407="R.INHERENTE
25","R. INHERENTE",(IF(BD407="R.RESIDUAL
25","R. RESIDUAL"," ")))))</f>
        <v>R. INHERENTE</v>
      </c>
      <c r="BN407" s="234"/>
      <c r="BO407" s="845" t="s">
        <v>1666</v>
      </c>
      <c r="BP407" s="995" t="s">
        <v>1667</v>
      </c>
      <c r="BQ407" s="886">
        <v>46023</v>
      </c>
      <c r="BR407" s="886">
        <v>46357</v>
      </c>
      <c r="BS407" s="858" t="s">
        <v>609</v>
      </c>
      <c r="BT407" s="861" t="s">
        <v>610</v>
      </c>
      <c r="BU407" s="309"/>
      <c r="BV407" s="845" t="s">
        <v>1668</v>
      </c>
      <c r="BW407" s="854" t="s">
        <v>1665</v>
      </c>
      <c r="BX407" s="830" t="s">
        <v>1684</v>
      </c>
      <c r="BY407" s="229"/>
      <c r="BZ407" s="815" t="s">
        <v>614</v>
      </c>
      <c r="CA407" s="818" t="s">
        <v>615</v>
      </c>
      <c r="CB407" s="821" t="s">
        <v>616</v>
      </c>
      <c r="CC407" s="818" t="s">
        <v>617</v>
      </c>
      <c r="CD407" s="792"/>
      <c r="CE407" s="792"/>
      <c r="CF407" s="792"/>
      <c r="CG407" s="792"/>
      <c r="CH407" s="792"/>
      <c r="CI407" s="792"/>
      <c r="CJ407" s="792"/>
      <c r="CK407" s="792"/>
      <c r="CL407" s="792"/>
      <c r="CM407" s="792"/>
      <c r="CN407" s="792"/>
      <c r="CO407" s="792"/>
      <c r="CP407" s="792"/>
      <c r="CQ407" s="792"/>
      <c r="CR407" s="792"/>
      <c r="CS407" s="792"/>
      <c r="CT407" s="795" t="s">
        <v>618</v>
      </c>
      <c r="CU407" s="248"/>
      <c r="CV407" s="815" t="s">
        <v>614</v>
      </c>
      <c r="CW407" s="818" t="s">
        <v>615</v>
      </c>
      <c r="CX407" s="821" t="s">
        <v>616</v>
      </c>
      <c r="CY407" s="818" t="s">
        <v>617</v>
      </c>
      <c r="CZ407" s="824"/>
      <c r="DA407" s="825"/>
      <c r="DB407" s="824"/>
      <c r="DC407" s="825"/>
      <c r="DD407" s="789"/>
      <c r="DE407" s="789"/>
      <c r="DF407" s="789"/>
      <c r="DG407" s="792"/>
      <c r="DH407" s="789"/>
      <c r="DI407" s="789"/>
      <c r="DJ407" s="789"/>
      <c r="DK407" s="792"/>
      <c r="DL407" s="789"/>
      <c r="DM407" s="789"/>
      <c r="DN407" s="789"/>
      <c r="DO407" s="792"/>
      <c r="DP407" s="789"/>
      <c r="DQ407" s="789"/>
      <c r="DR407" s="789"/>
      <c r="DS407" s="789"/>
      <c r="DT407" s="795" t="s">
        <v>619</v>
      </c>
      <c r="DU407" s="245"/>
      <c r="DV407" s="798"/>
      <c r="DW407" s="801"/>
      <c r="DX407" s="798"/>
      <c r="DY407" s="804"/>
    </row>
    <row r="408" spans="2:129" ht="48.75" customHeight="1">
      <c r="B408" s="1282"/>
      <c r="C408" s="924"/>
      <c r="D408" s="927"/>
      <c r="E408" s="1800"/>
      <c r="F408" s="931"/>
      <c r="G408" s="1800"/>
      <c r="H408" s="1800"/>
      <c r="I408" s="937"/>
      <c r="J408" s="463" t="s">
        <v>1685</v>
      </c>
      <c r="K408" s="909"/>
      <c r="L408" s="1801"/>
      <c r="M408" s="918"/>
      <c r="N408" s="1800"/>
      <c r="O408" s="1802"/>
      <c r="P408" s="228"/>
      <c r="Q408" s="1803"/>
      <c r="R408" s="1800"/>
      <c r="S408" s="1800"/>
      <c r="T408" s="1800"/>
      <c r="U408" s="1800"/>
      <c r="V408" s="1802"/>
      <c r="W408" s="228"/>
      <c r="X408" s="433" t="s">
        <v>1686</v>
      </c>
      <c r="Y408" s="415" t="s">
        <v>599</v>
      </c>
      <c r="Z408" s="415"/>
      <c r="AA408" s="807">
        <v>25</v>
      </c>
      <c r="AB408" s="808"/>
      <c r="AC408" s="807"/>
      <c r="AD408" s="808"/>
      <c r="AE408" s="807"/>
      <c r="AF408" s="808"/>
      <c r="AG408" s="807"/>
      <c r="AH408" s="808"/>
      <c r="AI408" s="807">
        <v>15</v>
      </c>
      <c r="AJ408" s="808"/>
      <c r="AK408" s="323">
        <f t="shared" si="2053"/>
        <v>40</v>
      </c>
      <c r="AL408" s="315">
        <v>0.36</v>
      </c>
      <c r="AM408" s="316"/>
      <c r="AN408" s="809" t="s">
        <v>562</v>
      </c>
      <c r="AO408" s="810"/>
      <c r="AP408" s="813" t="s">
        <v>815</v>
      </c>
      <c r="AQ408" s="814"/>
      <c r="AR408" s="809" t="s">
        <v>562</v>
      </c>
      <c r="AS408" s="810"/>
      <c r="AT408" s="420" t="s">
        <v>1687</v>
      </c>
      <c r="AU408" s="408" t="s">
        <v>633</v>
      </c>
      <c r="AV408" s="459" t="s">
        <v>1688</v>
      </c>
      <c r="AW408" s="460" t="s">
        <v>1665</v>
      </c>
      <c r="AX408" s="461" t="s">
        <v>1584</v>
      </c>
      <c r="AY408" s="230"/>
      <c r="AZ408" s="879"/>
      <c r="BA408" s="837"/>
      <c r="BB408" s="834"/>
      <c r="BC408" s="837"/>
      <c r="BD408" s="840"/>
      <c r="BE408" s="843"/>
      <c r="BG408" s="490"/>
      <c r="BH408" s="312">
        <v>0.8</v>
      </c>
      <c r="BI408" s="235" t="str">
        <f t="shared" ref="BI408" si="2066">IF(ISERROR(IF(V407="R.INHERENTE
4","R. INHERENTE",(IF(BD407="R.RESIDUAL
4","R. RESIDUAL"," ")))),"",(IF(V407="R.INHERENTE
4","R. INHERENTE",(IF(BD407="R.RESIDUAL
4","R. RESIDUAL"," ")))))</f>
        <v xml:space="preserve"> </v>
      </c>
      <c r="BJ408" s="236" t="str">
        <f t="shared" ref="BJ408" si="2067">IF(ISERROR(IF(V407="R.INHERENTE
9","R. INHERENTE",(IF(BD407="R.RESIDUAL
9","R. RESIDUAL"," ")))),"",(IF(V407="R.INHERENTE
9","R. INHERENTE",(IF(BD407="R.RESIDUAL
9","R. RESIDUAL"," ")))))</f>
        <v xml:space="preserve"> </v>
      </c>
      <c r="BK408" s="237" t="str">
        <f t="shared" ref="BK408" si="2068">IF(ISERROR(IF(V407="R.INHERENTE
14","R. INHERENTE",(IF(BD407="R.RESIDUAL
14","R. RESIDUAL"," ")))),"",(IF(V407="R.INHERENTE
14","R. INHERENTE",(IF(BD407="R.RESIDUAL
14","R. RESIDUAL"," ")))))</f>
        <v xml:space="preserve"> </v>
      </c>
      <c r="BL408" s="237" t="str">
        <f t="shared" ref="BL408" si="2069">IF(ISERROR(IF(V407="R.INHERENTE
19","R. INHERENTE",(IF(BD407="R.RESIDUAL
19","R. RESIDUAL"," ")))),"",(IF(V407="R.INHERENTE
19","R. INHERENTE",(IF(BD407="R.RESIDUAL
19","R. RESIDUAL"," ")))))</f>
        <v xml:space="preserve"> </v>
      </c>
      <c r="BM408" s="238" t="str">
        <f t="shared" ref="BM408" si="2070">IF(ISERROR(IF(V407="R.INHERENTE
24","R. INHERENTE",(IF(BD407="R.RESIDUAL
24","R. RESIDUAL"," ")))),"",(IF(V407="R.INHERENTE
24","R. INHERENTE",(IF(BD407="R.RESIDUAL
24","R. RESIDUAL"," ")))))</f>
        <v xml:space="preserve"> </v>
      </c>
      <c r="BN408" s="234"/>
      <c r="BO408" s="846"/>
      <c r="BP408" s="859"/>
      <c r="BQ408" s="887"/>
      <c r="BR408" s="887"/>
      <c r="BS408" s="859"/>
      <c r="BT408" s="862"/>
      <c r="BU408" s="309"/>
      <c r="BV408" s="846"/>
      <c r="BW408" s="859"/>
      <c r="BX408" s="831"/>
      <c r="BY408" s="229"/>
      <c r="BZ408" s="816"/>
      <c r="CA408" s="819"/>
      <c r="CB408" s="822"/>
      <c r="CC408" s="819"/>
      <c r="CD408" s="793"/>
      <c r="CE408" s="793"/>
      <c r="CF408" s="793"/>
      <c r="CG408" s="793"/>
      <c r="CH408" s="793"/>
      <c r="CI408" s="793"/>
      <c r="CJ408" s="793"/>
      <c r="CK408" s="793"/>
      <c r="CL408" s="793"/>
      <c r="CM408" s="793"/>
      <c r="CN408" s="793"/>
      <c r="CO408" s="793"/>
      <c r="CP408" s="793"/>
      <c r="CQ408" s="793"/>
      <c r="CR408" s="793"/>
      <c r="CS408" s="793"/>
      <c r="CT408" s="796"/>
      <c r="CU408" s="248"/>
      <c r="CV408" s="816"/>
      <c r="CW408" s="819"/>
      <c r="CX408" s="822"/>
      <c r="CY408" s="819"/>
      <c r="CZ408" s="826"/>
      <c r="DA408" s="827"/>
      <c r="DB408" s="826"/>
      <c r="DC408" s="827"/>
      <c r="DD408" s="790"/>
      <c r="DE408" s="790"/>
      <c r="DF408" s="790"/>
      <c r="DG408" s="793"/>
      <c r="DH408" s="790"/>
      <c r="DI408" s="790"/>
      <c r="DJ408" s="790"/>
      <c r="DK408" s="793"/>
      <c r="DL408" s="790"/>
      <c r="DM408" s="790"/>
      <c r="DN408" s="790"/>
      <c r="DO408" s="793"/>
      <c r="DP408" s="790"/>
      <c r="DQ408" s="790"/>
      <c r="DR408" s="790"/>
      <c r="DS408" s="790"/>
      <c r="DT408" s="796"/>
      <c r="DU408" s="245"/>
      <c r="DV408" s="799"/>
      <c r="DW408" s="802"/>
      <c r="DX408" s="799"/>
      <c r="DY408" s="805"/>
    </row>
    <row r="409" spans="2:129" ht="48.75" customHeight="1">
      <c r="B409" s="1282"/>
      <c r="C409" s="924"/>
      <c r="D409" s="927"/>
      <c r="E409" s="1800"/>
      <c r="F409" s="931"/>
      <c r="G409" s="1800"/>
      <c r="H409" s="1800"/>
      <c r="I409" s="937"/>
      <c r="J409" s="463"/>
      <c r="K409" s="909"/>
      <c r="L409" s="1801"/>
      <c r="M409" s="918"/>
      <c r="N409" s="1800"/>
      <c r="O409" s="1802"/>
      <c r="P409" s="228"/>
      <c r="Q409" s="1803"/>
      <c r="R409" s="1800"/>
      <c r="S409" s="1800"/>
      <c r="T409" s="1800"/>
      <c r="U409" s="1800"/>
      <c r="V409" s="1802"/>
      <c r="W409" s="228"/>
      <c r="X409" s="433" t="s">
        <v>1689</v>
      </c>
      <c r="Y409" s="415" t="s">
        <v>599</v>
      </c>
      <c r="Z409" s="415"/>
      <c r="AA409" s="807">
        <v>25</v>
      </c>
      <c r="AB409" s="808"/>
      <c r="AC409" s="807"/>
      <c r="AD409" s="808"/>
      <c r="AE409" s="807"/>
      <c r="AF409" s="808"/>
      <c r="AG409" s="807"/>
      <c r="AH409" s="808"/>
      <c r="AI409" s="807">
        <v>15</v>
      </c>
      <c r="AJ409" s="808"/>
      <c r="AK409" s="323">
        <f t="shared" si="2053"/>
        <v>40</v>
      </c>
      <c r="AL409" s="315">
        <v>0.216</v>
      </c>
      <c r="AM409" s="316"/>
      <c r="AN409" s="809" t="s">
        <v>562</v>
      </c>
      <c r="AO409" s="810"/>
      <c r="AP409" s="813" t="s">
        <v>600</v>
      </c>
      <c r="AQ409" s="814"/>
      <c r="AR409" s="809" t="s">
        <v>562</v>
      </c>
      <c r="AS409" s="810"/>
      <c r="AT409" s="420" t="s">
        <v>1690</v>
      </c>
      <c r="AU409" s="408" t="s">
        <v>633</v>
      </c>
      <c r="AV409" s="459" t="s">
        <v>1691</v>
      </c>
      <c r="AW409" s="460" t="s">
        <v>1665</v>
      </c>
      <c r="AX409" s="461" t="s">
        <v>1584</v>
      </c>
      <c r="AY409" s="230"/>
      <c r="AZ409" s="879"/>
      <c r="BA409" s="837"/>
      <c r="BB409" s="834"/>
      <c r="BC409" s="837"/>
      <c r="BD409" s="840"/>
      <c r="BE409" s="843"/>
      <c r="BG409" s="490"/>
      <c r="BH409" s="312">
        <v>0.60000000000000009</v>
      </c>
      <c r="BI409" s="235" t="str">
        <f t="shared" ref="BI409" si="2071">IF(ISERROR(IF(V407="R.INHERENTE
3","R. INHERENTE",(IF(BD407="R.RESIDUAL
3","R. RESIDUAL"," ")))),"",(IF(V407="R.INHERENTE
3","R. INHERENTE",(IF(BD407="R.RESIDUAL
3","R. RESIDUAL"," ")))))</f>
        <v xml:space="preserve"> </v>
      </c>
      <c r="BJ409" s="236" t="str">
        <f t="shared" ref="BJ409" si="2072">IF(ISERROR(IF(V407="R.INHERENTE
8","R. INHERENTE",(IF(BD407="R.RESIDUAL
8","R. RESIDUAL"," ")))),"",(IF(V407="R.INHERENTE
8","R. INHERENTE",(IF(BD407="R.RESIDUAL
8","R. RESIDUAL"," ")))))</f>
        <v xml:space="preserve"> </v>
      </c>
      <c r="BK409" s="236" t="str">
        <f t="shared" ref="BK409" si="2073">IF(ISERROR(IF(V407="R.INHERENTE
13","R. INHERENTE",(IF(BD407="R.RESIDUAL
13","R. RESIDUAL"," ")))),"",(IF(V407="R.INHERENTE
13","R. INHERENTE",(IF(BD407="R.RESIDUAL
13","R. RESIDUAL"," ")))))</f>
        <v xml:space="preserve"> </v>
      </c>
      <c r="BL409" s="237" t="str">
        <f t="shared" ref="BL409" si="2074">IF(ISERROR(IF(V407="R.INHERENTE
18","R. INHERENTE",(IF(BD407="R.RESIDUAL
18","R. RESIDUAL"," ")))),"",(IF(V407="R.INHERENTE
18","R. INHERENTE",(IF(BD407="R.RESIDUAL
18","R. RESIDUAL"," ")))))</f>
        <v xml:space="preserve"> </v>
      </c>
      <c r="BM409" s="238" t="str">
        <f t="shared" ref="BM409" si="2075">IF(ISERROR(IF(V407="R.INHERENTE
23","R. INHERENTE",(IF(BD407="R.RESIDUAL
23","R. RESIDUAL"," ")))),"",(IF(V407="R.INHERENTE
23","R. INHERENTE",(IF(BD407="R.RESIDUAL
23","R. RESIDUAL"," ")))))</f>
        <v xml:space="preserve"> </v>
      </c>
      <c r="BN409" s="234"/>
      <c r="BO409" s="846"/>
      <c r="BP409" s="859"/>
      <c r="BQ409" s="887"/>
      <c r="BR409" s="887"/>
      <c r="BS409" s="859"/>
      <c r="BT409" s="862"/>
      <c r="BU409" s="309"/>
      <c r="BV409" s="846"/>
      <c r="BW409" s="859"/>
      <c r="BX409" s="831"/>
      <c r="BY409" s="229"/>
      <c r="BZ409" s="816"/>
      <c r="CA409" s="819"/>
      <c r="CB409" s="822"/>
      <c r="CC409" s="819"/>
      <c r="CD409" s="793"/>
      <c r="CE409" s="793"/>
      <c r="CF409" s="793"/>
      <c r="CG409" s="793"/>
      <c r="CH409" s="793"/>
      <c r="CI409" s="793"/>
      <c r="CJ409" s="793"/>
      <c r="CK409" s="793"/>
      <c r="CL409" s="793"/>
      <c r="CM409" s="793"/>
      <c r="CN409" s="793"/>
      <c r="CO409" s="793"/>
      <c r="CP409" s="793"/>
      <c r="CQ409" s="793"/>
      <c r="CR409" s="793"/>
      <c r="CS409" s="793"/>
      <c r="CT409" s="796"/>
      <c r="CU409" s="248"/>
      <c r="CV409" s="816"/>
      <c r="CW409" s="819"/>
      <c r="CX409" s="822"/>
      <c r="CY409" s="819"/>
      <c r="CZ409" s="826"/>
      <c r="DA409" s="827"/>
      <c r="DB409" s="826"/>
      <c r="DC409" s="827"/>
      <c r="DD409" s="790"/>
      <c r="DE409" s="790"/>
      <c r="DF409" s="790"/>
      <c r="DG409" s="793"/>
      <c r="DH409" s="790"/>
      <c r="DI409" s="790"/>
      <c r="DJ409" s="790"/>
      <c r="DK409" s="793"/>
      <c r="DL409" s="790"/>
      <c r="DM409" s="790"/>
      <c r="DN409" s="790"/>
      <c r="DO409" s="793"/>
      <c r="DP409" s="790"/>
      <c r="DQ409" s="790"/>
      <c r="DR409" s="790"/>
      <c r="DS409" s="790"/>
      <c r="DT409" s="796"/>
      <c r="DU409" s="245"/>
      <c r="DV409" s="799"/>
      <c r="DW409" s="802"/>
      <c r="DX409" s="799"/>
      <c r="DY409" s="805"/>
    </row>
    <row r="410" spans="2:129" ht="48.75" customHeight="1">
      <c r="B410" s="1282"/>
      <c r="C410" s="924"/>
      <c r="D410" s="927"/>
      <c r="E410" s="1800"/>
      <c r="F410" s="931"/>
      <c r="G410" s="1800"/>
      <c r="H410" s="1800"/>
      <c r="I410" s="937"/>
      <c r="J410" s="463"/>
      <c r="K410" s="909"/>
      <c r="L410" s="1801"/>
      <c r="M410" s="918"/>
      <c r="N410" s="1800"/>
      <c r="O410" s="1802"/>
      <c r="P410" s="228"/>
      <c r="Q410" s="1803"/>
      <c r="R410" s="1800"/>
      <c r="S410" s="1800"/>
      <c r="T410" s="1800"/>
      <c r="U410" s="1800"/>
      <c r="V410" s="1802"/>
      <c r="W410" s="228"/>
      <c r="X410" s="433" t="s">
        <v>1692</v>
      </c>
      <c r="Y410" s="415"/>
      <c r="Z410" s="415" t="s">
        <v>648</v>
      </c>
      <c r="AA410" s="807"/>
      <c r="AB410" s="808"/>
      <c r="AC410" s="807"/>
      <c r="AD410" s="808"/>
      <c r="AE410" s="807">
        <v>10</v>
      </c>
      <c r="AF410" s="808"/>
      <c r="AG410" s="807"/>
      <c r="AH410" s="808"/>
      <c r="AI410" s="807">
        <v>15</v>
      </c>
      <c r="AJ410" s="808"/>
      <c r="AK410" s="323">
        <f t="shared" si="2053"/>
        <v>25</v>
      </c>
      <c r="AL410" s="315"/>
      <c r="AM410" s="316">
        <v>0.75</v>
      </c>
      <c r="AN410" s="809" t="s">
        <v>563</v>
      </c>
      <c r="AO410" s="810"/>
      <c r="AP410" s="813" t="s">
        <v>600</v>
      </c>
      <c r="AQ410" s="814"/>
      <c r="AR410" s="809" t="s">
        <v>562</v>
      </c>
      <c r="AS410" s="810"/>
      <c r="AT410" s="420" t="s">
        <v>1693</v>
      </c>
      <c r="AU410" s="408" t="s">
        <v>633</v>
      </c>
      <c r="AV410" s="459" t="s">
        <v>1694</v>
      </c>
      <c r="AW410" s="460" t="s">
        <v>1665</v>
      </c>
      <c r="AX410" s="461" t="s">
        <v>1584</v>
      </c>
      <c r="AY410" s="230"/>
      <c r="AZ410" s="879"/>
      <c r="BA410" s="837"/>
      <c r="BB410" s="834"/>
      <c r="BC410" s="837"/>
      <c r="BD410" s="840"/>
      <c r="BE410" s="843"/>
      <c r="BG410" s="490"/>
      <c r="BH410" s="312">
        <v>0.4</v>
      </c>
      <c r="BI410" s="239" t="str">
        <f t="shared" ref="BI410" si="2076">IF(ISERROR(IF(V407="R.INHERENTE
2","R. INHERENTE",(IF(BD407="R.RESIDUAL
2","R. RESIDUAL"," ")))),"",(IF(V407="R.INHERENTE
2","R. INHERENTE",(IF(BD407="R.RESIDUAL
2","R. RESIDUAL"," ")))))</f>
        <v xml:space="preserve"> </v>
      </c>
      <c r="BJ410" s="236" t="str">
        <f t="shared" ref="BJ410" si="2077">IF(ISERROR(IF(V407="R.INHERENTE
7","R. INHERENTE",(IF(BD407="R.RESIDUAL
7","R. RESIDUAL"," ")))),"",(IF(V407="R.INHERENTE
7","R. INHERENTE",(IF(BD407="R.RESIDUAL
7","R. RESIDUAL"," ")))))</f>
        <v xml:space="preserve"> </v>
      </c>
      <c r="BK410" s="236" t="str">
        <f t="shared" ref="BK410" si="2078">IF(ISERROR(IF(V407="R.INHERENTE
12","R. INHERENTE",(IF(BD407="R.RESIDUAL
12","R. RESIDUAL"," ")))),"",(IF(V407="R.INHERENTE
12","R. INHERENTE",(IF(BD407="R.RESIDUAL
12","R. RESIDUAL"," ")))))</f>
        <v xml:space="preserve"> </v>
      </c>
      <c r="BL410" s="237" t="str">
        <f t="shared" ref="BL410" si="2079">IF(ISERROR(IF(V407="R.INHERENTE
17","R. INHERENTE",(IF(BD407="R.RESIDUAL
17","R. RESIDUAL"," ")))),"",(IF(V407="R.INHERENTE
17","R. INHERENTE",(IF(BD407="R.RESIDUAL
17","R. RESIDUAL"," ")))))</f>
        <v>R. RESIDUAL</v>
      </c>
      <c r="BM410" s="238" t="str">
        <f t="shared" ref="BM410" si="2080">IF(ISERROR(IF(V407="R.INHERENTE
22","R. INHERENTE",(IF(BD407="R.RESIDUAL
22","R. RESIDUAL"," ")))),"",(IF(V407="R.INHERENTE
22","R. INHERENTE",(IF(BD407="R.RESIDUAL
22","R. RESIDUAL"," ")))))</f>
        <v xml:space="preserve"> </v>
      </c>
      <c r="BN410" s="234"/>
      <c r="BO410" s="846"/>
      <c r="BP410" s="859"/>
      <c r="BQ410" s="887"/>
      <c r="BR410" s="887"/>
      <c r="BS410" s="859"/>
      <c r="BT410" s="862"/>
      <c r="BU410" s="309"/>
      <c r="BV410" s="846"/>
      <c r="BW410" s="859"/>
      <c r="BX410" s="831"/>
      <c r="BY410" s="229"/>
      <c r="BZ410" s="816"/>
      <c r="CA410" s="819"/>
      <c r="CB410" s="822"/>
      <c r="CC410" s="819"/>
      <c r="CD410" s="793"/>
      <c r="CE410" s="793"/>
      <c r="CF410" s="793"/>
      <c r="CG410" s="793"/>
      <c r="CH410" s="793"/>
      <c r="CI410" s="793"/>
      <c r="CJ410" s="793"/>
      <c r="CK410" s="793"/>
      <c r="CL410" s="793"/>
      <c r="CM410" s="793"/>
      <c r="CN410" s="793"/>
      <c r="CO410" s="793"/>
      <c r="CP410" s="793"/>
      <c r="CQ410" s="793"/>
      <c r="CR410" s="793"/>
      <c r="CS410" s="793"/>
      <c r="CT410" s="796"/>
      <c r="CU410" s="248"/>
      <c r="CV410" s="816"/>
      <c r="CW410" s="819"/>
      <c r="CX410" s="822"/>
      <c r="CY410" s="819"/>
      <c r="CZ410" s="826"/>
      <c r="DA410" s="827"/>
      <c r="DB410" s="826"/>
      <c r="DC410" s="827"/>
      <c r="DD410" s="790"/>
      <c r="DE410" s="790"/>
      <c r="DF410" s="790"/>
      <c r="DG410" s="793"/>
      <c r="DH410" s="790"/>
      <c r="DI410" s="790"/>
      <c r="DJ410" s="790"/>
      <c r="DK410" s="793"/>
      <c r="DL410" s="790"/>
      <c r="DM410" s="790"/>
      <c r="DN410" s="790"/>
      <c r="DO410" s="793"/>
      <c r="DP410" s="790"/>
      <c r="DQ410" s="790"/>
      <c r="DR410" s="790"/>
      <c r="DS410" s="790"/>
      <c r="DT410" s="796"/>
      <c r="DU410" s="245"/>
      <c r="DV410" s="799"/>
      <c r="DW410" s="802"/>
      <c r="DX410" s="799"/>
      <c r="DY410" s="805"/>
    </row>
    <row r="411" spans="2:129" ht="48.75" customHeight="1">
      <c r="B411" s="1283"/>
      <c r="C411" s="925"/>
      <c r="D411" s="928"/>
      <c r="E411" s="1805"/>
      <c r="F411" s="932"/>
      <c r="G411" s="1805"/>
      <c r="H411" s="1805"/>
      <c r="I411" s="938"/>
      <c r="J411" s="464"/>
      <c r="K411" s="910"/>
      <c r="L411" s="1806"/>
      <c r="M411" s="919"/>
      <c r="N411" s="1805"/>
      <c r="O411" s="1807"/>
      <c r="P411" s="228"/>
      <c r="Q411" s="1808"/>
      <c r="R411" s="1805"/>
      <c r="S411" s="1805"/>
      <c r="T411" s="1805"/>
      <c r="U411" s="1805"/>
      <c r="V411" s="1807"/>
      <c r="W411" s="228"/>
      <c r="X411" s="417"/>
      <c r="Y411" s="418"/>
      <c r="Z411" s="418"/>
      <c r="AA411" s="848"/>
      <c r="AB411" s="849"/>
      <c r="AC411" s="848"/>
      <c r="AD411" s="849"/>
      <c r="AE411" s="848"/>
      <c r="AF411" s="849"/>
      <c r="AG411" s="848"/>
      <c r="AH411" s="849"/>
      <c r="AI411" s="848"/>
      <c r="AJ411" s="849"/>
      <c r="AK411" s="324">
        <f t="shared" si="2053"/>
        <v>0</v>
      </c>
      <c r="AL411" s="317"/>
      <c r="AM411" s="318"/>
      <c r="AN411" s="850"/>
      <c r="AO411" s="851"/>
      <c r="AP411" s="852"/>
      <c r="AQ411" s="853"/>
      <c r="AR411" s="850"/>
      <c r="AS411" s="851"/>
      <c r="AT411" s="421"/>
      <c r="AU411" s="422"/>
      <c r="AV411" s="429"/>
      <c r="AW411" s="430"/>
      <c r="AX411" s="431"/>
      <c r="AY411" s="230"/>
      <c r="AZ411" s="880"/>
      <c r="BA411" s="838"/>
      <c r="BB411" s="835"/>
      <c r="BC411" s="838"/>
      <c r="BD411" s="841"/>
      <c r="BE411" s="844"/>
      <c r="BG411" s="490"/>
      <c r="BH411" s="313">
        <v>0.2</v>
      </c>
      <c r="BI411" s="240" t="str">
        <f t="shared" ref="BI411" si="2081">IF(ISERROR(IF(V407="R.INHERENTE
1","R. INHERENTE",(IF(BD407="R.RESIDUAL
1","R. RESIDUAL"," ")))),"",(IF(V407="R.INHERENTE
1","R. INHERENTE",(IF(BD407="R.RESIDUAL
1","R. RESIDUAL"," ")))))</f>
        <v xml:space="preserve"> </v>
      </c>
      <c r="BJ411" s="241" t="str">
        <f t="shared" ref="BJ411" si="2082">IF(ISERROR(IF(V407="R.INHERENTE
6","R. INHERENTE",(IF(BD407="R.RESIDUAL
6","R. RESIDUAL"," ")))),"",(IF(V407="R.INHERENTE
6","R. INHERENTE",(IF(BD407="R.RESIDUAL
6","R. RESIDUAL"," ")))))</f>
        <v xml:space="preserve"> </v>
      </c>
      <c r="BK411" s="242" t="str">
        <f t="shared" ref="BK411" si="2083">IF(ISERROR(IF(V407="R.INHERENTE
11","R. INHERENTE",(IF(BD407="R.RESIDUAL
11","R. RESIDUAL"," ")))),"",(IF(V407="R.INHERENTE
11","R. INHERENTE",(IF(BD407="R.RESIDUAL
11","R. RESIDUAL"," ")))))</f>
        <v xml:space="preserve"> </v>
      </c>
      <c r="BL411" s="243" t="str">
        <f t="shared" ref="BL411" si="2084">IF(ISERROR(IF(V407="R.INHERENTE
16","R. INHERENTE",(IF(BD407="R.RESIDUAL
16","R. RESIDUAL"," ")))),"",(IF(V407="R.INHERENTE
16","R. INHERENTE",(IF(BD407="R.RESIDUAL
16","R. RESIDUAL"," ")))))</f>
        <v xml:space="preserve"> </v>
      </c>
      <c r="BM411" s="244" t="str">
        <f t="shared" ref="BM411" si="2085">IF(ISERROR(IF(V407="R.INHERENTE
21","R. INHERENTE",(IF(BD407="R.RESIDUAL
21","R. RESIDUAL"," ")))),"",(IF(V407="R.INHERENTE
21","R. INHERENTE",(IF(BD407="R.RESIDUAL
21","R. RESIDUAL"," ")))))</f>
        <v xml:space="preserve"> </v>
      </c>
      <c r="BN411" s="234"/>
      <c r="BO411" s="847"/>
      <c r="BP411" s="860"/>
      <c r="BQ411" s="888"/>
      <c r="BR411" s="888"/>
      <c r="BS411" s="860"/>
      <c r="BT411" s="863"/>
      <c r="BU411" s="309"/>
      <c r="BV411" s="847"/>
      <c r="BW411" s="860"/>
      <c r="BX411" s="832"/>
      <c r="BY411" s="229"/>
      <c r="BZ411" s="817"/>
      <c r="CA411" s="820"/>
      <c r="CB411" s="823"/>
      <c r="CC411" s="820"/>
      <c r="CD411" s="794"/>
      <c r="CE411" s="794"/>
      <c r="CF411" s="794"/>
      <c r="CG411" s="794"/>
      <c r="CH411" s="794"/>
      <c r="CI411" s="794"/>
      <c r="CJ411" s="794"/>
      <c r="CK411" s="794"/>
      <c r="CL411" s="794"/>
      <c r="CM411" s="794"/>
      <c r="CN411" s="794"/>
      <c r="CO411" s="794"/>
      <c r="CP411" s="794"/>
      <c r="CQ411" s="794"/>
      <c r="CR411" s="794"/>
      <c r="CS411" s="794"/>
      <c r="CT411" s="797"/>
      <c r="CU411" s="248"/>
      <c r="CV411" s="817"/>
      <c r="CW411" s="820"/>
      <c r="CX411" s="823"/>
      <c r="CY411" s="820"/>
      <c r="CZ411" s="828"/>
      <c r="DA411" s="829"/>
      <c r="DB411" s="828"/>
      <c r="DC411" s="829"/>
      <c r="DD411" s="791"/>
      <c r="DE411" s="791"/>
      <c r="DF411" s="791"/>
      <c r="DG411" s="794"/>
      <c r="DH411" s="791"/>
      <c r="DI411" s="791"/>
      <c r="DJ411" s="791"/>
      <c r="DK411" s="794"/>
      <c r="DL411" s="791"/>
      <c r="DM411" s="791"/>
      <c r="DN411" s="791"/>
      <c r="DO411" s="794"/>
      <c r="DP411" s="791"/>
      <c r="DQ411" s="791"/>
      <c r="DR411" s="791"/>
      <c r="DS411" s="791"/>
      <c r="DT411" s="797"/>
      <c r="DU411" s="245"/>
      <c r="DV411" s="800"/>
      <c r="DW411" s="803"/>
      <c r="DX411" s="800"/>
      <c r="DY411" s="806"/>
    </row>
    <row r="412" spans="2:129" ht="18">
      <c r="BI412" s="321">
        <v>0.2</v>
      </c>
      <c r="BJ412" s="322">
        <v>0.4</v>
      </c>
      <c r="BK412" s="322">
        <v>0.60000000000000009</v>
      </c>
      <c r="BL412" s="322">
        <v>0.8</v>
      </c>
      <c r="BM412" s="322">
        <v>1</v>
      </c>
    </row>
    <row r="413" spans="2:129" ht="48.75" customHeight="1">
      <c r="B413" s="1281" t="s">
        <v>1411</v>
      </c>
      <c r="C413" s="923">
        <v>67</v>
      </c>
      <c r="D413" s="926" t="s">
        <v>1695</v>
      </c>
      <c r="E413" s="929" t="s">
        <v>1696</v>
      </c>
      <c r="F413" s="930" t="s">
        <v>587</v>
      </c>
      <c r="G413" s="907" t="s">
        <v>588</v>
      </c>
      <c r="H413" s="948" t="s">
        <v>589</v>
      </c>
      <c r="I413" s="936" t="s">
        <v>1697</v>
      </c>
      <c r="J413" s="462" t="s">
        <v>1698</v>
      </c>
      <c r="K413" s="908" t="s">
        <v>1699</v>
      </c>
      <c r="L413" s="950" t="str">
        <f>IF(H413="","",(CONCATENATE("Posibilidad de afectación ",H413," ",I413," ",J413," ",J414," ",J415," ",J416," ",J417)))</f>
        <v xml:space="preserve">Posibilidad de afectación económica y reputacional por inadecuado seguimiento y control a la ejecución de los contratos por parte de los supervisores asignados, debido a la falta de conocimiento de las generalidades de la ejecución contractual y desconocimiento de las funciones asignadas como supervisor.   </v>
      </c>
      <c r="M413" s="917" t="s">
        <v>593</v>
      </c>
      <c r="N413" s="951" t="s">
        <v>698</v>
      </c>
      <c r="O413" s="864" t="s">
        <v>595</v>
      </c>
      <c r="P413" s="228"/>
      <c r="Q413" s="865" t="s">
        <v>630</v>
      </c>
      <c r="R413" s="866">
        <f>IF(ISERROR(VLOOKUP($Q413,Listas!$E$20:$F$24,2,FALSE)),"",(VLOOKUP($Q413,Listas!$E$20:$F$24,2,FALSE)))</f>
        <v>1</v>
      </c>
      <c r="S413" s="867" t="str">
        <f>IF(ISERROR(VLOOKUP($R413,Listas!$E$3:$F$7,2,FALSE)),"",(VLOOKUP($R413,Listas!$E$3:$F$7,2,FALSE)))</f>
        <v xml:space="preserve">MUY ALTA </v>
      </c>
      <c r="T413" s="868" t="s">
        <v>699</v>
      </c>
      <c r="U413" s="867">
        <f>IF(ISERROR(VLOOKUP($T413,Listas!$E$28:$F$35,2,FALSE)),"",(VLOOKUP($T413,Listas!$E$28:$F$35,2,FALSE)))</f>
        <v>0.8</v>
      </c>
      <c r="V413" s="869" t="str">
        <f t="shared" ref="V413" si="2086">IF(R413="","",(CONCATENATE("R.INHERENTE
",(IF(AND($R413=0.2,$U413=0.2),1,(IF(AND($R413=0.2,$U413=0.4),6,(IF(AND($R413=0.2,$U413=0.6),11,(IF(AND($R413=0.2,$U413=0.8),16,(IF(AND($R413=0.2,$U413=1),21,(IF(AND($R413=0.4,$U413=0.2),2,(IF(AND($R413=0.4,$U413=0.4),7,(IF(AND($R413=0.4,$U413=0.6),12,(IF(AND($R413=0.4,$U413=0.8),17,(IF(AND($R413=0.4,$U413=1),22,(IF(AND($R413=0.6,$U413=0.2),3,(IF(AND($R413=0.6,$U413=0.4),8,(IF(AND($R413=0.6,$U413=0.6),13,(IF(AND($R413=0.6,$U413=0.8),18,(IF(AND($R413=0.6,$U413=1),23,(IF(AND($R413=0.8,$U413=0.2),4,(IF(AND($R413=0.8,$U413=0.4),9,(IF(AND($R413=0.8,$U413=0.6),14,(IF(AND($R413=0.8,$U413=0.8),19,(IF(AND($R413=0.8,$U413=1),24,(IF(AND($R413=1,$U413=0.2),5,(IF(AND($R413=1,$U413=0.4),10,(IF(AND($R413=1,$U413=0.6),15,(IF(AND($R413=1,$U413=0.8),20,(IF(AND($R413=1,$U413=1),25,"")))))))))))))))))))))))))))))))))))))))))))))))))))))</f>
        <v>R.INHERENTE
20</v>
      </c>
      <c r="W413" s="228">
        <f>+VLOOKUP($V413,Listas!$D$112:$E$136,2,FALSE)</f>
        <v>20</v>
      </c>
      <c r="X413" s="432" t="s">
        <v>1700</v>
      </c>
      <c r="Y413" s="413" t="s">
        <v>599</v>
      </c>
      <c r="Z413" s="413"/>
      <c r="AA413" s="870">
        <v>25</v>
      </c>
      <c r="AB413" s="871"/>
      <c r="AC413" s="870"/>
      <c r="AD413" s="871"/>
      <c r="AE413" s="870"/>
      <c r="AF413" s="871"/>
      <c r="AG413" s="870"/>
      <c r="AH413" s="871"/>
      <c r="AI413" s="870">
        <v>15</v>
      </c>
      <c r="AJ413" s="871"/>
      <c r="AK413" s="340">
        <f t="shared" ref="AK413:AK417" si="2087">AA413+AC413+AE413+AG413+AI413</f>
        <v>40</v>
      </c>
      <c r="AL413" s="465">
        <f>100%-(100%*40%)</f>
        <v>0.6</v>
      </c>
      <c r="AM413" s="320"/>
      <c r="AN413" s="872" t="s">
        <v>562</v>
      </c>
      <c r="AO413" s="873"/>
      <c r="AP413" s="993" t="s">
        <v>600</v>
      </c>
      <c r="AQ413" s="994"/>
      <c r="AR413" s="872" t="s">
        <v>562</v>
      </c>
      <c r="AS413" s="873"/>
      <c r="AT413" s="419" t="s">
        <v>1701</v>
      </c>
      <c r="AU413" s="407" t="s">
        <v>602</v>
      </c>
      <c r="AV413" s="456" t="s">
        <v>1702</v>
      </c>
      <c r="AW413" s="457" t="s">
        <v>1703</v>
      </c>
      <c r="AX413" s="458" t="s">
        <v>1704</v>
      </c>
      <c r="AY413" s="247">
        <f t="shared" ref="AY413" si="2088">+(IF(AND($AZ413&gt;0,$AZ413&lt;=0.2),0.2,(IF(AND($AZ413&gt;0.2,$AZ413&lt;=0.4),0.4,(IF(AND($AZ413&gt;0.4,$AZ413&lt;=0.6),0.6,(IF(AND($AZ413&gt;0.6,$AZ413&lt;=0.8),0.8,(IF($AZ413&gt;0.8,1,""))))))))))</f>
        <v>0.4</v>
      </c>
      <c r="AZ413" s="878">
        <f t="shared" ref="AZ413" si="2089">+MIN(AL413:AL417)</f>
        <v>0.36</v>
      </c>
      <c r="BA413" s="836" t="str">
        <f t="shared" ref="BA413" si="2090">+(IF($AY413=0.2,"MUY BAJA",(IF($AY413=0.4,"BAJA",(IF($AY413=0.6,"MEDIA",(IF($AY413=0.8,"ALTA",(IF($AY413=1,"MUY ALTA",""))))))))))</f>
        <v>BAJA</v>
      </c>
      <c r="BB413" s="833">
        <f t="shared" ref="BB413" si="2091">+MIN(AM413:AM417)</f>
        <v>0.36</v>
      </c>
      <c r="BC413" s="836" t="str">
        <f t="shared" ref="BC413" si="2092">+(IF($BF413=0.2,"MUY BAJA",(IF($BF413=0.4,"BAJA",(IF($BF413=0.6,"MEDIA",(IF($BF413=0.8,"ALTA",(IF($BF413=1,"MUY ALTA",""))))))))))</f>
        <v>BAJA</v>
      </c>
      <c r="BD413" s="839" t="str">
        <f t="shared" ref="BD413" si="2093">IF($AY413="","",(CONCATENATE("R.RESIDUAL
",(IF(AND($AY413=0.2,$BF413=0.2),1,(IF(AND($AY413=0.2,$BF413=0.4),6,(IF(AND($AY413=0.2,$BF413=0.6),11,(IF(AND($AY413=0.2,$BF413=0.8),16,(IF(AND($AY413=0.2,$BF413=1),21,(IF(AND($AY413=0.4,$BF413=0.2),2,(IF(AND($AY413=0.4,$BF413=0.4),7,(IF(AND($AY413=0.4,$BF413=0.6),12,(IF(AND($AY413=0.4,$BF413=0.8),17,(IF(AND($AY413=0.4,$BF413=1),22,(IF(AND($AY413=0.6,$BF413=0.2),3,(IF(AND($AY413=0.6,$BF413=0.4),8,(IF(AND($AY413=0.6,$BF413=0.6),13,(IF(AND($AY413=0.6,$BF413=0.8),18,(IF(AND($AY413=0.6,$BF413=1),23,(IF(AND($AY413=0.8,$BF413=0.2),4,(IF(AND($AY413=0.8,$BF413=0.4),9,(IF(AND($AY413=0.8,$BF413=0.6),14,(IF(AND($AY413=0.8,$BF413=0.8),19,(IF(AND($AY413=0.8,$BF413=1),24,(IF(AND($AY413=1,$BF413=0.2),5,(IF(AND($AY413=1,$BF413=0.4),10,(IF(AND($AY413=1,$BF413=0.6),15,(IF(AND($AY413=1,$BF413=0.8),20,(IF(AND($AY413=1,$BF413=1),25,"")))))))))))))))))))))))))))))))))))))))))))))))))))))</f>
        <v>R.RESIDUAL
7</v>
      </c>
      <c r="BE413" s="842" t="s">
        <v>606</v>
      </c>
      <c r="BF413" s="247">
        <f t="shared" ref="BF413" si="2094">+(IF(AND($BB413&gt;0,$BB413&lt;=0.2),0.2,(IF(AND($BB413&gt;0.2,$BB413&lt;=0.4),0.4,(IF(AND($BB413&gt;0.4,$BB413&lt;=0.6),0.6,(IF(AND($BB413&gt;0.6,$BB413&lt;=0.8),0.8,(IF($BB413&gt;0.8,1,""))))))))))</f>
        <v>0.4</v>
      </c>
      <c r="BG413" s="230">
        <f>+VLOOKUP($BD413,Listas!$F$112:$G$136,2,FALSE)</f>
        <v>7</v>
      </c>
      <c r="BH413" s="312">
        <v>1</v>
      </c>
      <c r="BI413" s="231" t="str">
        <f t="shared" ref="BI413" si="2095">IF(ISERROR(IF(V413="R.INHERENTE
5","R. INHERENTE",(IF(BD413="R.RESIDUAL
5","R. RESIDUAL"," ")))),"",(IF(V413="R.INHERENTE
5","R. INHERENTE",(IF(BD413="R.RESIDUAL
5","R. RESIDUAL"," ")))))</f>
        <v xml:space="preserve"> </v>
      </c>
      <c r="BJ413" s="232" t="str">
        <f t="shared" ref="BJ413" si="2096">IF(ISERROR(IF(V413="R.INHERENTE
10","R. INHERENTE",(IF(BD413="R.RESIDUAL
10","R. RESIDUAL"," ")))),"",(IF(V413="R.INHERENTE
10","R. INHERENTE",(IF(BD413="R.RESIDUAL
10","R. RESIDUAL"," ")))))</f>
        <v xml:space="preserve"> </v>
      </c>
      <c r="BK413" s="232" t="str">
        <f t="shared" ref="BK413" si="2097">IF(ISERROR(IF(V413="R.INHERENTE
15","R. INHERENTE",(IF(BD413="R.RESIDUAL
15","R. RESIDUAL"," ")))),"",(IF(V413="R.INHERENTE
15","R. INHERENTE",(IF(BD413="R.RESIDUAL
15","R. RESIDUAL"," ")))))</f>
        <v xml:space="preserve"> </v>
      </c>
      <c r="BL413" s="232" t="str">
        <f t="shared" ref="BL413" si="2098">IF(ISERROR(IF(V413="R.INHERENTE
20","R. INHERENTE",(IF(BD413="R.RESIDUAL
20","R. RESIDUAL"," ")))),"",(IF(V413="R.INHERENTE
20","R. INHERENTE",(IF(BD413="R.RESIDUAL
20","R. RESIDUAL"," ")))))</f>
        <v>R. INHERENTE</v>
      </c>
      <c r="BM413" s="233" t="str">
        <f t="shared" ref="BM413" si="2099">IF(ISERROR(IF(V413="R.INHERENTE
25","R. INHERENTE",(IF(BD413="R.RESIDUAL
25","R. RESIDUAL"," ")))),"",(IF(V413="R.INHERENTE
25","R. INHERENTE",(IF(BD413="R.RESIDUAL
25","R. RESIDUAL"," ")))))</f>
        <v xml:space="preserve"> </v>
      </c>
      <c r="BN413" s="234"/>
      <c r="BO413" s="845" t="s">
        <v>1705</v>
      </c>
      <c r="BP413" s="854" t="s">
        <v>1706</v>
      </c>
      <c r="BQ413" s="886">
        <v>46023</v>
      </c>
      <c r="BR413" s="886">
        <v>46357</v>
      </c>
      <c r="BS413" s="858" t="s">
        <v>609</v>
      </c>
      <c r="BT413" s="861" t="s">
        <v>610</v>
      </c>
      <c r="BU413" s="309"/>
      <c r="BV413" s="845" t="s">
        <v>1707</v>
      </c>
      <c r="BW413" s="854" t="s">
        <v>1708</v>
      </c>
      <c r="BX413" s="830" t="s">
        <v>1709</v>
      </c>
      <c r="BY413" s="229"/>
      <c r="BZ413" s="815" t="s">
        <v>614</v>
      </c>
      <c r="CA413" s="818" t="s">
        <v>615</v>
      </c>
      <c r="CB413" s="821" t="s">
        <v>616</v>
      </c>
      <c r="CC413" s="818" t="s">
        <v>617</v>
      </c>
      <c r="CD413" s="792"/>
      <c r="CE413" s="792"/>
      <c r="CF413" s="792"/>
      <c r="CG413" s="792"/>
      <c r="CH413" s="792"/>
      <c r="CI413" s="792"/>
      <c r="CJ413" s="792"/>
      <c r="CK413" s="792"/>
      <c r="CL413" s="792"/>
      <c r="CM413" s="792"/>
      <c r="CN413" s="792"/>
      <c r="CO413" s="792"/>
      <c r="CP413" s="792"/>
      <c r="CQ413" s="792"/>
      <c r="CR413" s="792"/>
      <c r="CS413" s="792"/>
      <c r="CT413" s="795" t="s">
        <v>618</v>
      </c>
      <c r="CU413" s="248"/>
      <c r="CV413" s="815" t="s">
        <v>614</v>
      </c>
      <c r="CW413" s="818" t="s">
        <v>615</v>
      </c>
      <c r="CX413" s="821" t="s">
        <v>616</v>
      </c>
      <c r="CY413" s="818" t="s">
        <v>617</v>
      </c>
      <c r="CZ413" s="824"/>
      <c r="DA413" s="825"/>
      <c r="DB413" s="824"/>
      <c r="DC413" s="825"/>
      <c r="DD413" s="789"/>
      <c r="DE413" s="789"/>
      <c r="DF413" s="789"/>
      <c r="DG413" s="792"/>
      <c r="DH413" s="789"/>
      <c r="DI413" s="789"/>
      <c r="DJ413" s="789"/>
      <c r="DK413" s="792"/>
      <c r="DL413" s="789"/>
      <c r="DM413" s="789"/>
      <c r="DN413" s="789"/>
      <c r="DO413" s="792"/>
      <c r="DP413" s="789"/>
      <c r="DQ413" s="789"/>
      <c r="DR413" s="789"/>
      <c r="DS413" s="789"/>
      <c r="DT413" s="795" t="s">
        <v>619</v>
      </c>
      <c r="DU413" s="245"/>
      <c r="DV413" s="798"/>
      <c r="DW413" s="801"/>
      <c r="DX413" s="798"/>
      <c r="DY413" s="804"/>
    </row>
    <row r="414" spans="2:129" ht="48.75" customHeight="1">
      <c r="B414" s="1282"/>
      <c r="C414" s="924"/>
      <c r="D414" s="927"/>
      <c r="E414" s="1800"/>
      <c r="F414" s="931"/>
      <c r="G414" s="1800"/>
      <c r="H414" s="1800"/>
      <c r="I414" s="937"/>
      <c r="J414" s="463" t="s">
        <v>1710</v>
      </c>
      <c r="K414" s="909"/>
      <c r="L414" s="1801"/>
      <c r="M414" s="918"/>
      <c r="N414" s="1800"/>
      <c r="O414" s="1802"/>
      <c r="P414" s="228"/>
      <c r="Q414" s="1803"/>
      <c r="R414" s="1800"/>
      <c r="S414" s="1800"/>
      <c r="T414" s="1800"/>
      <c r="U414" s="1800"/>
      <c r="V414" s="1802"/>
      <c r="W414" s="228"/>
      <c r="X414" s="433" t="s">
        <v>1711</v>
      </c>
      <c r="Y414" s="415" t="s">
        <v>599</v>
      </c>
      <c r="Z414" s="415"/>
      <c r="AA414" s="807">
        <v>25</v>
      </c>
      <c r="AB414" s="808"/>
      <c r="AC414" s="807"/>
      <c r="AD414" s="808"/>
      <c r="AE414" s="807"/>
      <c r="AF414" s="808"/>
      <c r="AG414" s="807"/>
      <c r="AH414" s="808"/>
      <c r="AI414" s="807">
        <v>15</v>
      </c>
      <c r="AJ414" s="808"/>
      <c r="AK414" s="323">
        <f t="shared" si="2087"/>
        <v>40</v>
      </c>
      <c r="AL414" s="466">
        <f>60%-(60%*40%)</f>
        <v>0.36</v>
      </c>
      <c r="AM414" s="316"/>
      <c r="AN414" s="809" t="s">
        <v>562</v>
      </c>
      <c r="AO414" s="810"/>
      <c r="AP414" s="813" t="s">
        <v>600</v>
      </c>
      <c r="AQ414" s="814"/>
      <c r="AR414" s="809" t="s">
        <v>562</v>
      </c>
      <c r="AS414" s="810"/>
      <c r="AT414" s="420" t="s">
        <v>1712</v>
      </c>
      <c r="AU414" s="408" t="s">
        <v>602</v>
      </c>
      <c r="AV414" s="459" t="s">
        <v>1713</v>
      </c>
      <c r="AW414" s="460" t="s">
        <v>1703</v>
      </c>
      <c r="AX414" s="461" t="s">
        <v>1704</v>
      </c>
      <c r="AY414" s="230"/>
      <c r="AZ414" s="879"/>
      <c r="BA414" s="837"/>
      <c r="BB414" s="834"/>
      <c r="BC414" s="837"/>
      <c r="BD414" s="840"/>
      <c r="BE414" s="843"/>
      <c r="BG414" s="490"/>
      <c r="BH414" s="312">
        <v>0.8</v>
      </c>
      <c r="BI414" s="235" t="str">
        <f t="shared" ref="BI414" si="2100">IF(ISERROR(IF(V413="R.INHERENTE
4","R. INHERENTE",(IF(BD413="R.RESIDUAL
4","R. RESIDUAL"," ")))),"",(IF(V413="R.INHERENTE
4","R. INHERENTE",(IF(BD413="R.RESIDUAL
4","R. RESIDUAL"," ")))))</f>
        <v xml:space="preserve"> </v>
      </c>
      <c r="BJ414" s="236" t="str">
        <f t="shared" ref="BJ414" si="2101">IF(ISERROR(IF(V413="R.INHERENTE
9","R. INHERENTE",(IF(BD413="R.RESIDUAL
9","R. RESIDUAL"," ")))),"",(IF(V413="R.INHERENTE
9","R. INHERENTE",(IF(BD413="R.RESIDUAL
9","R. RESIDUAL"," ")))))</f>
        <v xml:space="preserve"> </v>
      </c>
      <c r="BK414" s="237" t="str">
        <f t="shared" ref="BK414" si="2102">IF(ISERROR(IF(V413="R.INHERENTE
14","R. INHERENTE",(IF(BD413="R.RESIDUAL
14","R. RESIDUAL"," ")))),"",(IF(V413="R.INHERENTE
14","R. INHERENTE",(IF(BD413="R.RESIDUAL
14","R. RESIDUAL"," ")))))</f>
        <v xml:space="preserve"> </v>
      </c>
      <c r="BL414" s="237" t="str">
        <f t="shared" ref="BL414" si="2103">IF(ISERROR(IF(V413="R.INHERENTE
19","R. INHERENTE",(IF(BD413="R.RESIDUAL
19","R. RESIDUAL"," ")))),"",(IF(V413="R.INHERENTE
19","R. INHERENTE",(IF(BD413="R.RESIDUAL
19","R. RESIDUAL"," ")))))</f>
        <v xml:space="preserve"> </v>
      </c>
      <c r="BM414" s="238" t="str">
        <f t="shared" ref="BM414" si="2104">IF(ISERROR(IF(V413="R.INHERENTE
24","R. INHERENTE",(IF(BD413="R.RESIDUAL
24","R. RESIDUAL"," ")))),"",(IF(V413="R.INHERENTE
24","R. INHERENTE",(IF(BD413="R.RESIDUAL
24","R. RESIDUAL"," ")))))</f>
        <v xml:space="preserve"> </v>
      </c>
      <c r="BN414" s="234"/>
      <c r="BO414" s="846"/>
      <c r="BP414" s="855"/>
      <c r="BQ414" s="887"/>
      <c r="BR414" s="887"/>
      <c r="BS414" s="859"/>
      <c r="BT414" s="862"/>
      <c r="BU414" s="309"/>
      <c r="BV414" s="846"/>
      <c r="BW414" s="859"/>
      <c r="BX414" s="831"/>
      <c r="BY414" s="229"/>
      <c r="BZ414" s="816"/>
      <c r="CA414" s="819"/>
      <c r="CB414" s="822"/>
      <c r="CC414" s="819"/>
      <c r="CD414" s="793"/>
      <c r="CE414" s="793"/>
      <c r="CF414" s="793"/>
      <c r="CG414" s="793"/>
      <c r="CH414" s="793"/>
      <c r="CI414" s="793"/>
      <c r="CJ414" s="793"/>
      <c r="CK414" s="793"/>
      <c r="CL414" s="793"/>
      <c r="CM414" s="793"/>
      <c r="CN414" s="793"/>
      <c r="CO414" s="793"/>
      <c r="CP414" s="793"/>
      <c r="CQ414" s="793"/>
      <c r="CR414" s="793"/>
      <c r="CS414" s="793"/>
      <c r="CT414" s="796"/>
      <c r="CU414" s="248"/>
      <c r="CV414" s="816"/>
      <c r="CW414" s="819"/>
      <c r="CX414" s="822"/>
      <c r="CY414" s="819"/>
      <c r="CZ414" s="826"/>
      <c r="DA414" s="827"/>
      <c r="DB414" s="826"/>
      <c r="DC414" s="827"/>
      <c r="DD414" s="790"/>
      <c r="DE414" s="790"/>
      <c r="DF414" s="790"/>
      <c r="DG414" s="793"/>
      <c r="DH414" s="790"/>
      <c r="DI414" s="790"/>
      <c r="DJ414" s="790"/>
      <c r="DK414" s="793"/>
      <c r="DL414" s="790"/>
      <c r="DM414" s="790"/>
      <c r="DN414" s="790"/>
      <c r="DO414" s="793"/>
      <c r="DP414" s="790"/>
      <c r="DQ414" s="790"/>
      <c r="DR414" s="790"/>
      <c r="DS414" s="790"/>
      <c r="DT414" s="796"/>
      <c r="DU414" s="245"/>
      <c r="DV414" s="799"/>
      <c r="DW414" s="802"/>
      <c r="DX414" s="799"/>
      <c r="DY414" s="805"/>
    </row>
    <row r="415" spans="2:129" ht="48.75" customHeight="1">
      <c r="B415" s="1282"/>
      <c r="C415" s="924"/>
      <c r="D415" s="927"/>
      <c r="E415" s="1800"/>
      <c r="F415" s="931"/>
      <c r="G415" s="1800"/>
      <c r="H415" s="1800"/>
      <c r="I415" s="937"/>
      <c r="J415" s="463"/>
      <c r="K415" s="909"/>
      <c r="L415" s="1801"/>
      <c r="M415" s="918"/>
      <c r="N415" s="1800"/>
      <c r="O415" s="1802"/>
      <c r="P415" s="228"/>
      <c r="Q415" s="1803"/>
      <c r="R415" s="1800"/>
      <c r="S415" s="1800"/>
      <c r="T415" s="1800"/>
      <c r="U415" s="1800"/>
      <c r="V415" s="1802"/>
      <c r="W415" s="228"/>
      <c r="X415" s="414"/>
      <c r="Y415" s="415"/>
      <c r="Z415" s="415"/>
      <c r="AA415" s="807"/>
      <c r="AB415" s="808"/>
      <c r="AC415" s="807"/>
      <c r="AD415" s="808"/>
      <c r="AE415" s="807"/>
      <c r="AF415" s="808"/>
      <c r="AG415" s="807"/>
      <c r="AH415" s="808"/>
      <c r="AI415" s="807"/>
      <c r="AJ415" s="808"/>
      <c r="AK415" s="323">
        <f t="shared" si="2087"/>
        <v>0</v>
      </c>
      <c r="AL415" s="315"/>
      <c r="AM415" s="316">
        <f>60%-(60%*40%)</f>
        <v>0.36</v>
      </c>
      <c r="AN415" s="809"/>
      <c r="AO415" s="810"/>
      <c r="AP415" s="813"/>
      <c r="AQ415" s="814"/>
      <c r="AR415" s="809"/>
      <c r="AS415" s="810"/>
      <c r="AT415" s="420"/>
      <c r="AU415" s="408"/>
      <c r="AV415" s="426"/>
      <c r="AW415" s="427"/>
      <c r="AX415" s="428"/>
      <c r="AY415" s="230"/>
      <c r="AZ415" s="879"/>
      <c r="BA415" s="837"/>
      <c r="BB415" s="834"/>
      <c r="BC415" s="837"/>
      <c r="BD415" s="840"/>
      <c r="BE415" s="843"/>
      <c r="BG415" s="490"/>
      <c r="BH415" s="312">
        <v>0.60000000000000009</v>
      </c>
      <c r="BI415" s="235" t="str">
        <f t="shared" ref="BI415" si="2105">IF(ISERROR(IF(V413="R.INHERENTE
3","R. INHERENTE",(IF(BD413="R.RESIDUAL
3","R. RESIDUAL"," ")))),"",(IF(V413="R.INHERENTE
3","R. INHERENTE",(IF(BD413="R.RESIDUAL
3","R. RESIDUAL"," ")))))</f>
        <v xml:space="preserve"> </v>
      </c>
      <c r="BJ415" s="236" t="str">
        <f t="shared" ref="BJ415" si="2106">IF(ISERROR(IF(V413="R.INHERENTE
8","R. INHERENTE",(IF(BD413="R.RESIDUAL
8","R. RESIDUAL"," ")))),"",(IF(V413="R.INHERENTE
8","R. INHERENTE",(IF(BD413="R.RESIDUAL
8","R. RESIDUAL"," ")))))</f>
        <v xml:space="preserve"> </v>
      </c>
      <c r="BK415" s="236" t="str">
        <f t="shared" ref="BK415" si="2107">IF(ISERROR(IF(V413="R.INHERENTE
13","R. INHERENTE",(IF(BD413="R.RESIDUAL
13","R. RESIDUAL"," ")))),"",(IF(V413="R.INHERENTE
13","R. INHERENTE",(IF(BD413="R.RESIDUAL
13","R. RESIDUAL"," ")))))</f>
        <v xml:space="preserve"> </v>
      </c>
      <c r="BL415" s="237" t="str">
        <f t="shared" ref="BL415" si="2108">IF(ISERROR(IF(V413="R.INHERENTE
18","R. INHERENTE",(IF(BD413="R.RESIDUAL
18","R. RESIDUAL"," ")))),"",(IF(V413="R.INHERENTE
18","R. INHERENTE",(IF(BD413="R.RESIDUAL
18","R. RESIDUAL"," ")))))</f>
        <v xml:space="preserve"> </v>
      </c>
      <c r="BM415" s="238" t="str">
        <f t="shared" ref="BM415" si="2109">IF(ISERROR(IF(V413="R.INHERENTE
23","R. INHERENTE",(IF(BD413="R.RESIDUAL
23","R. RESIDUAL"," ")))),"",(IF(V413="R.INHERENTE
23","R. INHERENTE",(IF(BD413="R.RESIDUAL
23","R. RESIDUAL"," ")))))</f>
        <v xml:space="preserve"> </v>
      </c>
      <c r="BN415" s="234"/>
      <c r="BO415" s="846"/>
      <c r="BP415" s="855"/>
      <c r="BQ415" s="887"/>
      <c r="BR415" s="887"/>
      <c r="BS415" s="859"/>
      <c r="BT415" s="862"/>
      <c r="BU415" s="309"/>
      <c r="BV415" s="846"/>
      <c r="BW415" s="859"/>
      <c r="BX415" s="831"/>
      <c r="BY415" s="229"/>
      <c r="BZ415" s="816"/>
      <c r="CA415" s="819"/>
      <c r="CB415" s="822"/>
      <c r="CC415" s="819"/>
      <c r="CD415" s="793"/>
      <c r="CE415" s="793"/>
      <c r="CF415" s="793"/>
      <c r="CG415" s="793"/>
      <c r="CH415" s="793"/>
      <c r="CI415" s="793"/>
      <c r="CJ415" s="793"/>
      <c r="CK415" s="793"/>
      <c r="CL415" s="793"/>
      <c r="CM415" s="793"/>
      <c r="CN415" s="793"/>
      <c r="CO415" s="793"/>
      <c r="CP415" s="793"/>
      <c r="CQ415" s="793"/>
      <c r="CR415" s="793"/>
      <c r="CS415" s="793"/>
      <c r="CT415" s="796"/>
      <c r="CU415" s="248"/>
      <c r="CV415" s="816"/>
      <c r="CW415" s="819"/>
      <c r="CX415" s="822"/>
      <c r="CY415" s="819"/>
      <c r="CZ415" s="826"/>
      <c r="DA415" s="827"/>
      <c r="DB415" s="826"/>
      <c r="DC415" s="827"/>
      <c r="DD415" s="790"/>
      <c r="DE415" s="790"/>
      <c r="DF415" s="790"/>
      <c r="DG415" s="793"/>
      <c r="DH415" s="790"/>
      <c r="DI415" s="790"/>
      <c r="DJ415" s="790"/>
      <c r="DK415" s="793"/>
      <c r="DL415" s="790"/>
      <c r="DM415" s="790"/>
      <c r="DN415" s="790"/>
      <c r="DO415" s="793"/>
      <c r="DP415" s="790"/>
      <c r="DQ415" s="790"/>
      <c r="DR415" s="790"/>
      <c r="DS415" s="790"/>
      <c r="DT415" s="796"/>
      <c r="DU415" s="245"/>
      <c r="DV415" s="799"/>
      <c r="DW415" s="802"/>
      <c r="DX415" s="799"/>
      <c r="DY415" s="805"/>
    </row>
    <row r="416" spans="2:129" ht="48.75" customHeight="1">
      <c r="B416" s="1282"/>
      <c r="C416" s="924"/>
      <c r="D416" s="927"/>
      <c r="E416" s="1800"/>
      <c r="F416" s="931"/>
      <c r="G416" s="1800"/>
      <c r="H416" s="1800"/>
      <c r="I416" s="937"/>
      <c r="J416" s="463"/>
      <c r="K416" s="909"/>
      <c r="L416" s="1801"/>
      <c r="M416" s="918"/>
      <c r="N416" s="1800"/>
      <c r="O416" s="1802"/>
      <c r="P416" s="228"/>
      <c r="Q416" s="1803"/>
      <c r="R416" s="1800"/>
      <c r="S416" s="1800"/>
      <c r="T416" s="1800"/>
      <c r="U416" s="1800"/>
      <c r="V416" s="1802"/>
      <c r="W416" s="228"/>
      <c r="X416" s="416"/>
      <c r="Y416" s="415"/>
      <c r="Z416" s="415"/>
      <c r="AA416" s="807"/>
      <c r="AB416" s="808"/>
      <c r="AC416" s="807"/>
      <c r="AD416" s="808"/>
      <c r="AE416" s="807"/>
      <c r="AF416" s="808"/>
      <c r="AG416" s="807"/>
      <c r="AH416" s="808"/>
      <c r="AI416" s="807"/>
      <c r="AJ416" s="808"/>
      <c r="AK416" s="323">
        <f t="shared" si="2087"/>
        <v>0</v>
      </c>
      <c r="AL416" s="315"/>
      <c r="AM416" s="316"/>
      <c r="AN416" s="809"/>
      <c r="AO416" s="810"/>
      <c r="AP416" s="813"/>
      <c r="AQ416" s="814"/>
      <c r="AR416" s="809"/>
      <c r="AS416" s="810"/>
      <c r="AT416" s="420"/>
      <c r="AU416" s="408"/>
      <c r="AV416" s="426"/>
      <c r="AW416" s="427"/>
      <c r="AX416" s="428"/>
      <c r="AY416" s="230"/>
      <c r="AZ416" s="879"/>
      <c r="BA416" s="837"/>
      <c r="BB416" s="834"/>
      <c r="BC416" s="837"/>
      <c r="BD416" s="840"/>
      <c r="BE416" s="843"/>
      <c r="BG416" s="490"/>
      <c r="BH416" s="312">
        <v>0.4</v>
      </c>
      <c r="BI416" s="239" t="str">
        <f t="shared" ref="BI416" si="2110">IF(ISERROR(IF(V413="R.INHERENTE
2","R. INHERENTE",(IF(BD413="R.RESIDUAL
2","R. RESIDUAL"," ")))),"",(IF(V413="R.INHERENTE
2","R. INHERENTE",(IF(BD413="R.RESIDUAL
2","R. RESIDUAL"," ")))))</f>
        <v xml:space="preserve"> </v>
      </c>
      <c r="BJ416" s="236" t="str">
        <f t="shared" ref="BJ416" si="2111">IF(ISERROR(IF(V413="R.INHERENTE
7","R. INHERENTE",(IF(BD413="R.RESIDUAL
7","R. RESIDUAL"," ")))),"",(IF(V413="R.INHERENTE
7","R. INHERENTE",(IF(BD413="R.RESIDUAL
7","R. RESIDUAL"," ")))))</f>
        <v>R. RESIDUAL</v>
      </c>
      <c r="BK416" s="236" t="str">
        <f t="shared" ref="BK416" si="2112">IF(ISERROR(IF(V413="R.INHERENTE
12","R. INHERENTE",(IF(BD413="R.RESIDUAL
12","R. RESIDUAL"," ")))),"",(IF(V413="R.INHERENTE
12","R. INHERENTE",(IF(BD413="R.RESIDUAL
12","R. RESIDUAL"," ")))))</f>
        <v xml:space="preserve"> </v>
      </c>
      <c r="BL416" s="237" t="str">
        <f t="shared" ref="BL416" si="2113">IF(ISERROR(IF(V413="R.INHERENTE
17","R. INHERENTE",(IF(BD413="R.RESIDUAL
17","R. RESIDUAL"," ")))),"",(IF(V413="R.INHERENTE
17","R. INHERENTE",(IF(BD413="R.RESIDUAL
17","R. RESIDUAL"," ")))))</f>
        <v xml:space="preserve"> </v>
      </c>
      <c r="BM416" s="238" t="str">
        <f t="shared" ref="BM416" si="2114">IF(ISERROR(IF(V413="R.INHERENTE
22","R. INHERENTE",(IF(BD413="R.RESIDUAL
22","R. RESIDUAL"," ")))),"",(IF(V413="R.INHERENTE
22","R. INHERENTE",(IF(BD413="R.RESIDUAL
22","R. RESIDUAL"," ")))))</f>
        <v xml:space="preserve"> </v>
      </c>
      <c r="BN416" s="234"/>
      <c r="BO416" s="846"/>
      <c r="BP416" s="855"/>
      <c r="BQ416" s="887"/>
      <c r="BR416" s="887"/>
      <c r="BS416" s="859"/>
      <c r="BT416" s="862"/>
      <c r="BU416" s="309"/>
      <c r="BV416" s="846"/>
      <c r="BW416" s="859"/>
      <c r="BX416" s="831"/>
      <c r="BY416" s="229"/>
      <c r="BZ416" s="816"/>
      <c r="CA416" s="819"/>
      <c r="CB416" s="822"/>
      <c r="CC416" s="819"/>
      <c r="CD416" s="793"/>
      <c r="CE416" s="793"/>
      <c r="CF416" s="793"/>
      <c r="CG416" s="793"/>
      <c r="CH416" s="793"/>
      <c r="CI416" s="793"/>
      <c r="CJ416" s="793"/>
      <c r="CK416" s="793"/>
      <c r="CL416" s="793"/>
      <c r="CM416" s="793"/>
      <c r="CN416" s="793"/>
      <c r="CO416" s="793"/>
      <c r="CP416" s="793"/>
      <c r="CQ416" s="793"/>
      <c r="CR416" s="793"/>
      <c r="CS416" s="793"/>
      <c r="CT416" s="796"/>
      <c r="CU416" s="248"/>
      <c r="CV416" s="816"/>
      <c r="CW416" s="819"/>
      <c r="CX416" s="822"/>
      <c r="CY416" s="819"/>
      <c r="CZ416" s="826"/>
      <c r="DA416" s="827"/>
      <c r="DB416" s="826"/>
      <c r="DC416" s="827"/>
      <c r="DD416" s="790"/>
      <c r="DE416" s="790"/>
      <c r="DF416" s="790"/>
      <c r="DG416" s="793"/>
      <c r="DH416" s="790"/>
      <c r="DI416" s="790"/>
      <c r="DJ416" s="790"/>
      <c r="DK416" s="793"/>
      <c r="DL416" s="790"/>
      <c r="DM416" s="790"/>
      <c r="DN416" s="790"/>
      <c r="DO416" s="793"/>
      <c r="DP416" s="790"/>
      <c r="DQ416" s="790"/>
      <c r="DR416" s="790"/>
      <c r="DS416" s="790"/>
      <c r="DT416" s="796"/>
      <c r="DU416" s="245"/>
      <c r="DV416" s="799"/>
      <c r="DW416" s="802"/>
      <c r="DX416" s="799"/>
      <c r="DY416" s="805"/>
    </row>
    <row r="417" spans="2:129" ht="48.75" customHeight="1">
      <c r="B417" s="1283"/>
      <c r="C417" s="925"/>
      <c r="D417" s="928"/>
      <c r="E417" s="1805"/>
      <c r="F417" s="932"/>
      <c r="G417" s="1805"/>
      <c r="H417" s="1805"/>
      <c r="I417" s="938"/>
      <c r="J417" s="464"/>
      <c r="K417" s="910"/>
      <c r="L417" s="1806"/>
      <c r="M417" s="919"/>
      <c r="N417" s="1805"/>
      <c r="O417" s="1807"/>
      <c r="P417" s="228"/>
      <c r="Q417" s="1808"/>
      <c r="R417" s="1805"/>
      <c r="S417" s="1805"/>
      <c r="T417" s="1805"/>
      <c r="U417" s="1805"/>
      <c r="V417" s="1807"/>
      <c r="W417" s="228"/>
      <c r="X417" s="417"/>
      <c r="Y417" s="418"/>
      <c r="Z417" s="418"/>
      <c r="AA417" s="848"/>
      <c r="AB417" s="849"/>
      <c r="AC417" s="848"/>
      <c r="AD417" s="849"/>
      <c r="AE417" s="848"/>
      <c r="AF417" s="849"/>
      <c r="AG417" s="848"/>
      <c r="AH417" s="849"/>
      <c r="AI417" s="848"/>
      <c r="AJ417" s="849"/>
      <c r="AK417" s="324">
        <f t="shared" si="2087"/>
        <v>0</v>
      </c>
      <c r="AL417" s="317"/>
      <c r="AM417" s="318"/>
      <c r="AN417" s="850"/>
      <c r="AO417" s="851"/>
      <c r="AP417" s="852"/>
      <c r="AQ417" s="853"/>
      <c r="AR417" s="850"/>
      <c r="AS417" s="851"/>
      <c r="AT417" s="421"/>
      <c r="AU417" s="422"/>
      <c r="AV417" s="429"/>
      <c r="AW417" s="430"/>
      <c r="AX417" s="431"/>
      <c r="AY417" s="230"/>
      <c r="AZ417" s="880"/>
      <c r="BA417" s="838"/>
      <c r="BB417" s="835"/>
      <c r="BC417" s="838"/>
      <c r="BD417" s="841"/>
      <c r="BE417" s="844"/>
      <c r="BG417" s="490"/>
      <c r="BH417" s="313">
        <v>0.2</v>
      </c>
      <c r="BI417" s="240" t="str">
        <f t="shared" ref="BI417" si="2115">IF(ISERROR(IF(V413="R.INHERENTE
1","R. INHERENTE",(IF(BD413="R.RESIDUAL
1","R. RESIDUAL"," ")))),"",(IF(V413="R.INHERENTE
1","R. INHERENTE",(IF(BD413="R.RESIDUAL
1","R. RESIDUAL"," ")))))</f>
        <v xml:space="preserve"> </v>
      </c>
      <c r="BJ417" s="241" t="str">
        <f t="shared" ref="BJ417" si="2116">IF(ISERROR(IF(V413="R.INHERENTE
6","R. INHERENTE",(IF(BD413="R.RESIDUAL
6","R. RESIDUAL"," ")))),"",(IF(V413="R.INHERENTE
6","R. INHERENTE",(IF(BD413="R.RESIDUAL
6","R. RESIDUAL"," ")))))</f>
        <v xml:space="preserve"> </v>
      </c>
      <c r="BK417" s="242" t="str">
        <f t="shared" ref="BK417" si="2117">IF(ISERROR(IF(V413="R.INHERENTE
11","R. INHERENTE",(IF(BD413="R.RESIDUAL
11","R. RESIDUAL"," ")))),"",(IF(V413="R.INHERENTE
11","R. INHERENTE",(IF(BD413="R.RESIDUAL
11","R. RESIDUAL"," ")))))</f>
        <v xml:space="preserve"> </v>
      </c>
      <c r="BL417" s="243" t="str">
        <f t="shared" ref="BL417" si="2118">IF(ISERROR(IF(V413="R.INHERENTE
16","R. INHERENTE",(IF(BD413="R.RESIDUAL
16","R. RESIDUAL"," ")))),"",(IF(V413="R.INHERENTE
16","R. INHERENTE",(IF(BD413="R.RESIDUAL
16","R. RESIDUAL"," ")))))</f>
        <v xml:space="preserve"> </v>
      </c>
      <c r="BM417" s="244" t="str">
        <f t="shared" ref="BM417" si="2119">IF(ISERROR(IF(V413="R.INHERENTE
21","R. INHERENTE",(IF(BD413="R.RESIDUAL
21","R. RESIDUAL"," ")))),"",(IF(V413="R.INHERENTE
21","R. INHERENTE",(IF(BD413="R.RESIDUAL
21","R. RESIDUAL"," ")))))</f>
        <v xml:space="preserve"> </v>
      </c>
      <c r="BN417" s="234"/>
      <c r="BO417" s="847"/>
      <c r="BP417" s="856"/>
      <c r="BQ417" s="888"/>
      <c r="BR417" s="888"/>
      <c r="BS417" s="860"/>
      <c r="BT417" s="863"/>
      <c r="BU417" s="309"/>
      <c r="BV417" s="847"/>
      <c r="BW417" s="860"/>
      <c r="BX417" s="832"/>
      <c r="BY417" s="229"/>
      <c r="BZ417" s="817"/>
      <c r="CA417" s="820"/>
      <c r="CB417" s="823"/>
      <c r="CC417" s="820"/>
      <c r="CD417" s="794"/>
      <c r="CE417" s="794"/>
      <c r="CF417" s="794"/>
      <c r="CG417" s="794"/>
      <c r="CH417" s="794"/>
      <c r="CI417" s="794"/>
      <c r="CJ417" s="794"/>
      <c r="CK417" s="794"/>
      <c r="CL417" s="794"/>
      <c r="CM417" s="794"/>
      <c r="CN417" s="794"/>
      <c r="CO417" s="794"/>
      <c r="CP417" s="794"/>
      <c r="CQ417" s="794"/>
      <c r="CR417" s="794"/>
      <c r="CS417" s="794"/>
      <c r="CT417" s="797"/>
      <c r="CU417" s="248"/>
      <c r="CV417" s="817"/>
      <c r="CW417" s="820"/>
      <c r="CX417" s="823"/>
      <c r="CY417" s="820"/>
      <c r="CZ417" s="828"/>
      <c r="DA417" s="829"/>
      <c r="DB417" s="828"/>
      <c r="DC417" s="829"/>
      <c r="DD417" s="791"/>
      <c r="DE417" s="791"/>
      <c r="DF417" s="791"/>
      <c r="DG417" s="794"/>
      <c r="DH417" s="791"/>
      <c r="DI417" s="791"/>
      <c r="DJ417" s="791"/>
      <c r="DK417" s="794"/>
      <c r="DL417" s="791"/>
      <c r="DM417" s="791"/>
      <c r="DN417" s="791"/>
      <c r="DO417" s="794"/>
      <c r="DP417" s="791"/>
      <c r="DQ417" s="791"/>
      <c r="DR417" s="791"/>
      <c r="DS417" s="791"/>
      <c r="DT417" s="797"/>
      <c r="DU417" s="245"/>
      <c r="DV417" s="800"/>
      <c r="DW417" s="803"/>
      <c r="DX417" s="800"/>
      <c r="DY417" s="806"/>
    </row>
    <row r="418" spans="2:129" ht="18" customHeight="1">
      <c r="BI418" s="321">
        <v>0.2</v>
      </c>
      <c r="BJ418" s="322">
        <v>0.4</v>
      </c>
      <c r="BK418" s="322">
        <v>0.60000000000000009</v>
      </c>
      <c r="BL418" s="322">
        <v>0.8</v>
      </c>
      <c r="BM418" s="322">
        <v>1</v>
      </c>
    </row>
    <row r="419" spans="2:129" ht="48.75" customHeight="1">
      <c r="B419" s="1281" t="s">
        <v>1411</v>
      </c>
      <c r="C419" s="923">
        <v>68</v>
      </c>
      <c r="D419" s="926" t="s">
        <v>1695</v>
      </c>
      <c r="E419" s="929" t="s">
        <v>1696</v>
      </c>
      <c r="F419" s="930" t="s">
        <v>694</v>
      </c>
      <c r="G419" s="907" t="s">
        <v>588</v>
      </c>
      <c r="H419" s="948" t="s">
        <v>781</v>
      </c>
      <c r="I419" s="936" t="s">
        <v>1714</v>
      </c>
      <c r="J419" s="462" t="s">
        <v>1715</v>
      </c>
      <c r="K419" s="908" t="s">
        <v>1716</v>
      </c>
      <c r="L419" s="950" t="str">
        <f>IF(H419="","",(CONCATENATE("Posibilidad de afectación ",H419," ",I419," ",J419," ",J420," ",J421," ",J422," ",J423)))</f>
        <v xml:space="preserve">Posibilidad de afectación reputacional y económica por inhabilidad para operar y ejecutar las actividades,  debido a la vinculación y actualización de los proveedores - contratistas que estén relacionados con actividades de LA/FT/FPADM - SARLAFT, consultando en el aplicativo dispuesto para tal fin, que permita identificar las posibles coincidencias con los reportes generados por el aplicativo.    </v>
      </c>
      <c r="M419" s="917" t="s">
        <v>593</v>
      </c>
      <c r="N419" s="951" t="s">
        <v>698</v>
      </c>
      <c r="O419" s="864" t="s">
        <v>595</v>
      </c>
      <c r="P419" s="228"/>
      <c r="Q419" s="865" t="s">
        <v>630</v>
      </c>
      <c r="R419" s="866">
        <f>IF(ISERROR(VLOOKUP($Q419,Listas!$E$20:$F$24,2,FALSE)),"",(VLOOKUP($Q419,Listas!$E$20:$F$24,2,FALSE)))</f>
        <v>1</v>
      </c>
      <c r="S419" s="867" t="str">
        <f>IF(ISERROR(VLOOKUP($R419,Listas!$E$3:$F$7,2,FALSE)),"",(VLOOKUP($R419,Listas!$E$3:$F$7,2,FALSE)))</f>
        <v xml:space="preserve">MUY ALTA </v>
      </c>
      <c r="T419" s="868" t="s">
        <v>597</v>
      </c>
      <c r="U419" s="867">
        <f>IF(ISERROR(VLOOKUP($T419,Listas!$E$28:$F$35,2,FALSE)),"",(VLOOKUP($T419,Listas!$E$28:$F$35,2,FALSE)))</f>
        <v>1</v>
      </c>
      <c r="V419" s="869" t="str">
        <f t="shared" ref="V419" si="2120">IF(R419="","",(CONCATENATE("R.INHERENTE
",(IF(AND($R419=0.2,$U419=0.2),1,(IF(AND($R419=0.2,$U419=0.4),6,(IF(AND($R419=0.2,$U419=0.6),11,(IF(AND($R419=0.2,$U419=0.8),16,(IF(AND($R419=0.2,$U419=1),21,(IF(AND($R419=0.4,$U419=0.2),2,(IF(AND($R419=0.4,$U419=0.4),7,(IF(AND($R419=0.4,$U419=0.6),12,(IF(AND($R419=0.4,$U419=0.8),17,(IF(AND($R419=0.4,$U419=1),22,(IF(AND($R419=0.6,$U419=0.2),3,(IF(AND($R419=0.6,$U419=0.4),8,(IF(AND($R419=0.6,$U419=0.6),13,(IF(AND($R419=0.6,$U419=0.8),18,(IF(AND($R419=0.6,$U419=1),23,(IF(AND($R419=0.8,$U419=0.2),4,(IF(AND($R419=0.8,$U419=0.4),9,(IF(AND($R419=0.8,$U419=0.6),14,(IF(AND($R419=0.8,$U419=0.8),19,(IF(AND($R419=0.8,$U419=1),24,(IF(AND($R419=1,$U419=0.2),5,(IF(AND($R419=1,$U419=0.4),10,(IF(AND($R419=1,$U419=0.6),15,(IF(AND($R419=1,$U419=0.8),20,(IF(AND($R419=1,$U419=1),25,"")))))))))))))))))))))))))))))))))))))))))))))))))))))</f>
        <v>R.INHERENTE
25</v>
      </c>
      <c r="W419" s="228">
        <f>+VLOOKUP($V419,Listas!$D$112:$E$136,2,FALSE)</f>
        <v>25</v>
      </c>
      <c r="X419" s="432" t="s">
        <v>1717</v>
      </c>
      <c r="Y419" s="413" t="s">
        <v>599</v>
      </c>
      <c r="Z419" s="413"/>
      <c r="AA419" s="870">
        <v>25</v>
      </c>
      <c r="AB419" s="871"/>
      <c r="AC419" s="870"/>
      <c r="AD419" s="871"/>
      <c r="AE419" s="870"/>
      <c r="AF419" s="871"/>
      <c r="AG419" s="870"/>
      <c r="AH419" s="871"/>
      <c r="AI419" s="870">
        <v>15</v>
      </c>
      <c r="AJ419" s="871"/>
      <c r="AK419" s="340">
        <f t="shared" ref="AK419:AK423" si="2121">AA419+AC419+AE419+AG419+AI419</f>
        <v>40</v>
      </c>
      <c r="AL419" s="465">
        <f>100%-(100%*40%)</f>
        <v>0.6</v>
      </c>
      <c r="AM419" s="320"/>
      <c r="AN419" s="872" t="s">
        <v>562</v>
      </c>
      <c r="AO419" s="873"/>
      <c r="AP419" s="993" t="s">
        <v>600</v>
      </c>
      <c r="AQ419" s="994"/>
      <c r="AR419" s="872" t="s">
        <v>562</v>
      </c>
      <c r="AS419" s="873"/>
      <c r="AT419" s="419" t="s">
        <v>1718</v>
      </c>
      <c r="AU419" s="407" t="s">
        <v>798</v>
      </c>
      <c r="AV419" s="456" t="s">
        <v>1719</v>
      </c>
      <c r="AW419" s="457" t="s">
        <v>1720</v>
      </c>
      <c r="AX419" s="458" t="s">
        <v>1704</v>
      </c>
      <c r="AY419" s="247">
        <f t="shared" ref="AY419" si="2122">+(IF(AND($AZ419&gt;0,$AZ419&lt;=0.2),0.2,(IF(AND($AZ419&gt;0.2,$AZ419&lt;=0.4),0.4,(IF(AND($AZ419&gt;0.4,$AZ419&lt;=0.6),0.6,(IF(AND($AZ419&gt;0.6,$AZ419&lt;=0.8),0.8,(IF($AZ419&gt;0.8,1,""))))))))))</f>
        <v>0.4</v>
      </c>
      <c r="AZ419" s="878">
        <f t="shared" ref="AZ419" si="2123">+MIN(AL419:AL423)</f>
        <v>0.36</v>
      </c>
      <c r="BA419" s="836" t="str">
        <f t="shared" ref="BA419" si="2124">+(IF($AY419=0.2,"MUY BAJA",(IF($AY419=0.4,"BAJA",(IF($AY419=0.6,"MEDIA",(IF($AY419=0.8,"ALTA",(IF($AY419=1,"MUY ALTA",""))))))))))</f>
        <v>BAJA</v>
      </c>
      <c r="BB419" s="833">
        <f t="shared" ref="BB419" si="2125">+MIN(AM419:AM423)</f>
        <v>0.36</v>
      </c>
      <c r="BC419" s="836" t="str">
        <f t="shared" ref="BC419" si="2126">+(IF($BF419=0.2,"MUY BAJA",(IF($BF419=0.4,"BAJA",(IF($BF419=0.6,"MEDIA",(IF($BF419=0.8,"ALTA",(IF($BF419=1,"MUY ALTA",""))))))))))</f>
        <v>BAJA</v>
      </c>
      <c r="BD419" s="839" t="str">
        <f t="shared" ref="BD419" si="2127">IF($AY419="","",(CONCATENATE("R.RESIDUAL
",(IF(AND($AY419=0.2,$BF419=0.2),1,(IF(AND($AY419=0.2,$BF419=0.4),6,(IF(AND($AY419=0.2,$BF419=0.6),11,(IF(AND($AY419=0.2,$BF419=0.8),16,(IF(AND($AY419=0.2,$BF419=1),21,(IF(AND($AY419=0.4,$BF419=0.2),2,(IF(AND($AY419=0.4,$BF419=0.4),7,(IF(AND($AY419=0.4,$BF419=0.6),12,(IF(AND($AY419=0.4,$BF419=0.8),17,(IF(AND($AY419=0.4,$BF419=1),22,(IF(AND($AY419=0.6,$BF419=0.2),3,(IF(AND($AY419=0.6,$BF419=0.4),8,(IF(AND($AY419=0.6,$BF419=0.6),13,(IF(AND($AY419=0.6,$BF419=0.8),18,(IF(AND($AY419=0.6,$BF419=1),23,(IF(AND($AY419=0.8,$BF419=0.2),4,(IF(AND($AY419=0.8,$BF419=0.4),9,(IF(AND($AY419=0.8,$BF419=0.6),14,(IF(AND($AY419=0.8,$BF419=0.8),19,(IF(AND($AY419=0.8,$BF419=1),24,(IF(AND($AY419=1,$BF419=0.2),5,(IF(AND($AY419=1,$BF419=0.4),10,(IF(AND($AY419=1,$BF419=0.6),15,(IF(AND($AY419=1,$BF419=0.8),20,(IF(AND($AY419=1,$BF419=1),25,"")))))))))))))))))))))))))))))))))))))))))))))))))))))</f>
        <v>R.RESIDUAL
7</v>
      </c>
      <c r="BE419" s="842" t="s">
        <v>606</v>
      </c>
      <c r="BF419" s="247">
        <f t="shared" ref="BF419" si="2128">+(IF(AND($BB419&gt;0,$BB419&lt;=0.2),0.2,(IF(AND($BB419&gt;0.2,$BB419&lt;=0.4),0.4,(IF(AND($BB419&gt;0.4,$BB419&lt;=0.6),0.6,(IF(AND($BB419&gt;0.6,$BB419&lt;=0.8),0.8,(IF($BB419&gt;0.8,1,""))))))))))</f>
        <v>0.4</v>
      </c>
      <c r="BG419" s="230">
        <f>+VLOOKUP($BD419,Listas!$F$112:$G$136,2,FALSE)</f>
        <v>7</v>
      </c>
      <c r="BH419" s="312">
        <v>1</v>
      </c>
      <c r="BI419" s="231" t="str">
        <f t="shared" ref="BI419" si="2129">IF(ISERROR(IF(V419="R.INHERENTE
5","R. INHERENTE",(IF(BD419="R.RESIDUAL
5","R. RESIDUAL"," ")))),"",(IF(V419="R.INHERENTE
5","R. INHERENTE",(IF(BD419="R.RESIDUAL
5","R. RESIDUAL"," ")))))</f>
        <v xml:space="preserve"> </v>
      </c>
      <c r="BJ419" s="232" t="str">
        <f t="shared" ref="BJ419" si="2130">IF(ISERROR(IF(V419="R.INHERENTE
10","R. INHERENTE",(IF(BD419="R.RESIDUAL
10","R. RESIDUAL"," ")))),"",(IF(V419="R.INHERENTE
10","R. INHERENTE",(IF(BD419="R.RESIDUAL
10","R. RESIDUAL"," ")))))</f>
        <v xml:space="preserve"> </v>
      </c>
      <c r="BK419" s="232" t="str">
        <f t="shared" ref="BK419" si="2131">IF(ISERROR(IF(V419="R.INHERENTE
15","R. INHERENTE",(IF(BD419="R.RESIDUAL
15","R. RESIDUAL"," ")))),"",(IF(V419="R.INHERENTE
15","R. INHERENTE",(IF(BD419="R.RESIDUAL
15","R. RESIDUAL"," ")))))</f>
        <v xml:space="preserve"> </v>
      </c>
      <c r="BL419" s="232" t="str">
        <f t="shared" ref="BL419" si="2132">IF(ISERROR(IF(V419="R.INHERENTE
20","R. INHERENTE",(IF(BD419="R.RESIDUAL
20","R. RESIDUAL"," ")))),"",(IF(V419="R.INHERENTE
20","R. INHERENTE",(IF(BD419="R.RESIDUAL
20","R. RESIDUAL"," ")))))</f>
        <v xml:space="preserve"> </v>
      </c>
      <c r="BM419" s="233" t="str">
        <f t="shared" ref="BM419" si="2133">IF(ISERROR(IF(V419="R.INHERENTE
25","R. INHERENTE",(IF(BD419="R.RESIDUAL
25","R. RESIDUAL"," ")))),"",(IF(V419="R.INHERENTE
25","R. INHERENTE",(IF(BD419="R.RESIDUAL
25","R. RESIDUAL"," ")))))</f>
        <v>R. INHERENTE</v>
      </c>
      <c r="BN419" s="234"/>
      <c r="BO419" s="845" t="s">
        <v>1721</v>
      </c>
      <c r="BP419" s="854" t="s">
        <v>1706</v>
      </c>
      <c r="BQ419" s="886">
        <v>46023</v>
      </c>
      <c r="BR419" s="886">
        <v>46357</v>
      </c>
      <c r="BS419" s="858" t="s">
        <v>609</v>
      </c>
      <c r="BT419" s="861" t="s">
        <v>610</v>
      </c>
      <c r="BU419" s="309"/>
      <c r="BV419" s="845" t="s">
        <v>1722</v>
      </c>
      <c r="BW419" s="854" t="s">
        <v>1708</v>
      </c>
      <c r="BX419" s="830" t="s">
        <v>1708</v>
      </c>
      <c r="BY419" s="229"/>
      <c r="BZ419" s="815" t="s">
        <v>614</v>
      </c>
      <c r="CA419" s="818" t="s">
        <v>615</v>
      </c>
      <c r="CB419" s="821" t="s">
        <v>616</v>
      </c>
      <c r="CC419" s="818" t="s">
        <v>617</v>
      </c>
      <c r="CD419" s="792"/>
      <c r="CE419" s="792"/>
      <c r="CF419" s="792"/>
      <c r="CG419" s="792"/>
      <c r="CH419" s="792"/>
      <c r="CI419" s="792"/>
      <c r="CJ419" s="792"/>
      <c r="CK419" s="792"/>
      <c r="CL419" s="792"/>
      <c r="CM419" s="792"/>
      <c r="CN419" s="792"/>
      <c r="CO419" s="792"/>
      <c r="CP419" s="792"/>
      <c r="CQ419" s="792"/>
      <c r="CR419" s="792"/>
      <c r="CS419" s="792"/>
      <c r="CT419" s="795" t="s">
        <v>618</v>
      </c>
      <c r="CU419" s="248"/>
      <c r="CV419" s="815" t="s">
        <v>614</v>
      </c>
      <c r="CW419" s="818" t="s">
        <v>615</v>
      </c>
      <c r="CX419" s="821" t="s">
        <v>616</v>
      </c>
      <c r="CY419" s="818" t="s">
        <v>617</v>
      </c>
      <c r="CZ419" s="824"/>
      <c r="DA419" s="825"/>
      <c r="DB419" s="824"/>
      <c r="DC419" s="825"/>
      <c r="DD419" s="789"/>
      <c r="DE419" s="789"/>
      <c r="DF419" s="789"/>
      <c r="DG419" s="792"/>
      <c r="DH419" s="789"/>
      <c r="DI419" s="789"/>
      <c r="DJ419" s="789"/>
      <c r="DK419" s="792"/>
      <c r="DL419" s="789"/>
      <c r="DM419" s="789"/>
      <c r="DN419" s="789"/>
      <c r="DO419" s="792"/>
      <c r="DP419" s="789"/>
      <c r="DQ419" s="789"/>
      <c r="DR419" s="789"/>
      <c r="DS419" s="789"/>
      <c r="DT419" s="795" t="s">
        <v>619</v>
      </c>
      <c r="DU419" s="245"/>
      <c r="DV419" s="798"/>
      <c r="DW419" s="801"/>
      <c r="DX419" s="798"/>
      <c r="DY419" s="804"/>
    </row>
    <row r="420" spans="2:129" ht="48.75" customHeight="1">
      <c r="B420" s="1282"/>
      <c r="C420" s="924"/>
      <c r="D420" s="927"/>
      <c r="E420" s="1800"/>
      <c r="F420" s="931"/>
      <c r="G420" s="1800"/>
      <c r="H420" s="1800"/>
      <c r="I420" s="937"/>
      <c r="J420" s="463"/>
      <c r="K420" s="909"/>
      <c r="L420" s="1801"/>
      <c r="M420" s="918"/>
      <c r="N420" s="1800"/>
      <c r="O420" s="1802"/>
      <c r="P420" s="228"/>
      <c r="Q420" s="1803"/>
      <c r="R420" s="1800"/>
      <c r="S420" s="1800"/>
      <c r="T420" s="1800"/>
      <c r="U420" s="1800"/>
      <c r="V420" s="1802"/>
      <c r="W420" s="228"/>
      <c r="X420" s="433" t="s">
        <v>1723</v>
      </c>
      <c r="Y420" s="415" t="s">
        <v>599</v>
      </c>
      <c r="Z420" s="415"/>
      <c r="AA420" s="807">
        <v>25</v>
      </c>
      <c r="AB420" s="808"/>
      <c r="AC420" s="807"/>
      <c r="AD420" s="808"/>
      <c r="AE420" s="807"/>
      <c r="AF420" s="808"/>
      <c r="AG420" s="807"/>
      <c r="AH420" s="808"/>
      <c r="AI420" s="807">
        <v>15</v>
      </c>
      <c r="AJ420" s="808"/>
      <c r="AK420" s="323">
        <f t="shared" si="2121"/>
        <v>40</v>
      </c>
      <c r="AL420" s="466">
        <f>60%-(60%*40%)</f>
        <v>0.36</v>
      </c>
      <c r="AM420" s="316"/>
      <c r="AN420" s="809" t="s">
        <v>562</v>
      </c>
      <c r="AO420" s="810"/>
      <c r="AP420" s="813" t="s">
        <v>600</v>
      </c>
      <c r="AQ420" s="814"/>
      <c r="AR420" s="809" t="s">
        <v>562</v>
      </c>
      <c r="AS420" s="810"/>
      <c r="AT420" s="420" t="s">
        <v>1724</v>
      </c>
      <c r="AU420" s="408" t="s">
        <v>798</v>
      </c>
      <c r="AV420" s="459" t="s">
        <v>1725</v>
      </c>
      <c r="AW420" s="460" t="s">
        <v>1726</v>
      </c>
      <c r="AX420" s="461" t="s">
        <v>1704</v>
      </c>
      <c r="AY420" s="230"/>
      <c r="AZ420" s="879"/>
      <c r="BA420" s="837"/>
      <c r="BB420" s="834"/>
      <c r="BC420" s="837"/>
      <c r="BD420" s="840"/>
      <c r="BE420" s="843"/>
      <c r="BG420" s="490"/>
      <c r="BH420" s="312">
        <v>0.8</v>
      </c>
      <c r="BI420" s="235" t="str">
        <f t="shared" ref="BI420" si="2134">IF(ISERROR(IF(V419="R.INHERENTE
4","R. INHERENTE",(IF(BD419="R.RESIDUAL
4","R. RESIDUAL"," ")))),"",(IF(V419="R.INHERENTE
4","R. INHERENTE",(IF(BD419="R.RESIDUAL
4","R. RESIDUAL"," ")))))</f>
        <v xml:space="preserve"> </v>
      </c>
      <c r="BJ420" s="236" t="str">
        <f t="shared" ref="BJ420" si="2135">IF(ISERROR(IF(V419="R.INHERENTE
9","R. INHERENTE",(IF(BD419="R.RESIDUAL
9","R. RESIDUAL"," ")))),"",(IF(V419="R.INHERENTE
9","R. INHERENTE",(IF(BD419="R.RESIDUAL
9","R. RESIDUAL"," ")))))</f>
        <v xml:space="preserve"> </v>
      </c>
      <c r="BK420" s="237" t="str">
        <f t="shared" ref="BK420" si="2136">IF(ISERROR(IF(V419="R.INHERENTE
14","R. INHERENTE",(IF(BD419="R.RESIDUAL
14","R. RESIDUAL"," ")))),"",(IF(V419="R.INHERENTE
14","R. INHERENTE",(IF(BD419="R.RESIDUAL
14","R. RESIDUAL"," ")))))</f>
        <v xml:space="preserve"> </v>
      </c>
      <c r="BL420" s="237" t="str">
        <f t="shared" ref="BL420" si="2137">IF(ISERROR(IF(V419="R.INHERENTE
19","R. INHERENTE",(IF(BD419="R.RESIDUAL
19","R. RESIDUAL"," ")))),"",(IF(V419="R.INHERENTE
19","R. INHERENTE",(IF(BD419="R.RESIDUAL
19","R. RESIDUAL"," ")))))</f>
        <v xml:space="preserve"> </v>
      </c>
      <c r="BM420" s="238" t="str">
        <f t="shared" ref="BM420" si="2138">IF(ISERROR(IF(V419="R.INHERENTE
24","R. INHERENTE",(IF(BD419="R.RESIDUAL
24","R. RESIDUAL"," ")))),"",(IF(V419="R.INHERENTE
24","R. INHERENTE",(IF(BD419="R.RESIDUAL
24","R. RESIDUAL"," ")))))</f>
        <v xml:space="preserve"> </v>
      </c>
      <c r="BN420" s="234"/>
      <c r="BO420" s="846"/>
      <c r="BP420" s="855"/>
      <c r="BQ420" s="887"/>
      <c r="BR420" s="887"/>
      <c r="BS420" s="859"/>
      <c r="BT420" s="862"/>
      <c r="BU420" s="309"/>
      <c r="BV420" s="846"/>
      <c r="BW420" s="859"/>
      <c r="BX420" s="831"/>
      <c r="BY420" s="229"/>
      <c r="BZ420" s="816"/>
      <c r="CA420" s="819"/>
      <c r="CB420" s="822"/>
      <c r="CC420" s="819"/>
      <c r="CD420" s="793"/>
      <c r="CE420" s="793"/>
      <c r="CF420" s="793"/>
      <c r="CG420" s="793"/>
      <c r="CH420" s="793"/>
      <c r="CI420" s="793"/>
      <c r="CJ420" s="793"/>
      <c r="CK420" s="793"/>
      <c r="CL420" s="793"/>
      <c r="CM420" s="793"/>
      <c r="CN420" s="793"/>
      <c r="CO420" s="793"/>
      <c r="CP420" s="793"/>
      <c r="CQ420" s="793"/>
      <c r="CR420" s="793"/>
      <c r="CS420" s="793"/>
      <c r="CT420" s="796"/>
      <c r="CU420" s="248"/>
      <c r="CV420" s="816"/>
      <c r="CW420" s="819"/>
      <c r="CX420" s="822"/>
      <c r="CY420" s="819"/>
      <c r="CZ420" s="826"/>
      <c r="DA420" s="827"/>
      <c r="DB420" s="826"/>
      <c r="DC420" s="827"/>
      <c r="DD420" s="790"/>
      <c r="DE420" s="790"/>
      <c r="DF420" s="790"/>
      <c r="DG420" s="793"/>
      <c r="DH420" s="790"/>
      <c r="DI420" s="790"/>
      <c r="DJ420" s="790"/>
      <c r="DK420" s="793"/>
      <c r="DL420" s="790"/>
      <c r="DM420" s="790"/>
      <c r="DN420" s="790"/>
      <c r="DO420" s="793"/>
      <c r="DP420" s="790"/>
      <c r="DQ420" s="790"/>
      <c r="DR420" s="790"/>
      <c r="DS420" s="790"/>
      <c r="DT420" s="796"/>
      <c r="DU420" s="245"/>
      <c r="DV420" s="799"/>
      <c r="DW420" s="802"/>
      <c r="DX420" s="799"/>
      <c r="DY420" s="805"/>
    </row>
    <row r="421" spans="2:129" ht="48.75" customHeight="1">
      <c r="B421" s="1282"/>
      <c r="C421" s="924"/>
      <c r="D421" s="927"/>
      <c r="E421" s="1800"/>
      <c r="F421" s="931"/>
      <c r="G421" s="1800"/>
      <c r="H421" s="1800"/>
      <c r="I421" s="937"/>
      <c r="J421" s="463"/>
      <c r="K421" s="909"/>
      <c r="L421" s="1801"/>
      <c r="M421" s="918"/>
      <c r="N421" s="1800"/>
      <c r="O421" s="1802"/>
      <c r="P421" s="228"/>
      <c r="Q421" s="1803"/>
      <c r="R421" s="1800"/>
      <c r="S421" s="1800"/>
      <c r="T421" s="1800"/>
      <c r="U421" s="1800"/>
      <c r="V421" s="1802"/>
      <c r="W421" s="228"/>
      <c r="X421" s="414"/>
      <c r="Y421" s="415"/>
      <c r="Z421" s="415"/>
      <c r="AA421" s="807"/>
      <c r="AB421" s="808"/>
      <c r="AC421" s="807"/>
      <c r="AD421" s="808"/>
      <c r="AE421" s="807"/>
      <c r="AF421" s="808"/>
      <c r="AG421" s="807"/>
      <c r="AH421" s="808"/>
      <c r="AI421" s="807"/>
      <c r="AJ421" s="808"/>
      <c r="AK421" s="323">
        <f t="shared" si="2121"/>
        <v>0</v>
      </c>
      <c r="AL421" s="315"/>
      <c r="AM421" s="316">
        <f>60%-(60%*40%)</f>
        <v>0.36</v>
      </c>
      <c r="AN421" s="809"/>
      <c r="AO421" s="810"/>
      <c r="AP421" s="813"/>
      <c r="AQ421" s="814"/>
      <c r="AR421" s="809"/>
      <c r="AS421" s="810"/>
      <c r="AT421" s="420"/>
      <c r="AU421" s="408"/>
      <c r="AV421" s="426"/>
      <c r="AW421" s="427"/>
      <c r="AX421" s="428"/>
      <c r="AY421" s="230"/>
      <c r="AZ421" s="879"/>
      <c r="BA421" s="837"/>
      <c r="BB421" s="834"/>
      <c r="BC421" s="837"/>
      <c r="BD421" s="840"/>
      <c r="BE421" s="843"/>
      <c r="BG421" s="490"/>
      <c r="BH421" s="312">
        <v>0.60000000000000009</v>
      </c>
      <c r="BI421" s="235" t="str">
        <f t="shared" ref="BI421" si="2139">IF(ISERROR(IF(V419="R.INHERENTE
3","R. INHERENTE",(IF(BD419="R.RESIDUAL
3","R. RESIDUAL"," ")))),"",(IF(V419="R.INHERENTE
3","R. INHERENTE",(IF(BD419="R.RESIDUAL
3","R. RESIDUAL"," ")))))</f>
        <v xml:space="preserve"> </v>
      </c>
      <c r="BJ421" s="236" t="str">
        <f t="shared" ref="BJ421" si="2140">IF(ISERROR(IF(V419="R.INHERENTE
8","R. INHERENTE",(IF(BD419="R.RESIDUAL
8","R. RESIDUAL"," ")))),"",(IF(V419="R.INHERENTE
8","R. INHERENTE",(IF(BD419="R.RESIDUAL
8","R. RESIDUAL"," ")))))</f>
        <v xml:space="preserve"> </v>
      </c>
      <c r="BK421" s="236" t="str">
        <f t="shared" ref="BK421" si="2141">IF(ISERROR(IF(V419="R.INHERENTE
13","R. INHERENTE",(IF(BD419="R.RESIDUAL
13","R. RESIDUAL"," ")))),"",(IF(V419="R.INHERENTE
13","R. INHERENTE",(IF(BD419="R.RESIDUAL
13","R. RESIDUAL"," ")))))</f>
        <v xml:space="preserve"> </v>
      </c>
      <c r="BL421" s="237" t="str">
        <f t="shared" ref="BL421" si="2142">IF(ISERROR(IF(V419="R.INHERENTE
18","R. INHERENTE",(IF(BD419="R.RESIDUAL
18","R. RESIDUAL"," ")))),"",(IF(V419="R.INHERENTE
18","R. INHERENTE",(IF(BD419="R.RESIDUAL
18","R. RESIDUAL"," ")))))</f>
        <v xml:space="preserve"> </v>
      </c>
      <c r="BM421" s="238" t="str">
        <f t="shared" ref="BM421" si="2143">IF(ISERROR(IF(V419="R.INHERENTE
23","R. INHERENTE",(IF(BD419="R.RESIDUAL
23","R. RESIDUAL"," ")))),"",(IF(V419="R.INHERENTE
23","R. INHERENTE",(IF(BD419="R.RESIDUAL
23","R. RESIDUAL"," ")))))</f>
        <v xml:space="preserve"> </v>
      </c>
      <c r="BN421" s="234"/>
      <c r="BO421" s="846"/>
      <c r="BP421" s="855"/>
      <c r="BQ421" s="887"/>
      <c r="BR421" s="887"/>
      <c r="BS421" s="859"/>
      <c r="BT421" s="862"/>
      <c r="BU421" s="309"/>
      <c r="BV421" s="846"/>
      <c r="BW421" s="859"/>
      <c r="BX421" s="831"/>
      <c r="BY421" s="229"/>
      <c r="BZ421" s="816"/>
      <c r="CA421" s="819"/>
      <c r="CB421" s="822"/>
      <c r="CC421" s="819"/>
      <c r="CD421" s="793"/>
      <c r="CE421" s="793"/>
      <c r="CF421" s="793"/>
      <c r="CG421" s="793"/>
      <c r="CH421" s="793"/>
      <c r="CI421" s="793"/>
      <c r="CJ421" s="793"/>
      <c r="CK421" s="793"/>
      <c r="CL421" s="793"/>
      <c r="CM421" s="793"/>
      <c r="CN421" s="793"/>
      <c r="CO421" s="793"/>
      <c r="CP421" s="793"/>
      <c r="CQ421" s="793"/>
      <c r="CR421" s="793"/>
      <c r="CS421" s="793"/>
      <c r="CT421" s="796"/>
      <c r="CU421" s="248"/>
      <c r="CV421" s="816"/>
      <c r="CW421" s="819"/>
      <c r="CX421" s="822"/>
      <c r="CY421" s="819"/>
      <c r="CZ421" s="826"/>
      <c r="DA421" s="827"/>
      <c r="DB421" s="826"/>
      <c r="DC421" s="827"/>
      <c r="DD421" s="790"/>
      <c r="DE421" s="790"/>
      <c r="DF421" s="790"/>
      <c r="DG421" s="793"/>
      <c r="DH421" s="790"/>
      <c r="DI421" s="790"/>
      <c r="DJ421" s="790"/>
      <c r="DK421" s="793"/>
      <c r="DL421" s="790"/>
      <c r="DM421" s="790"/>
      <c r="DN421" s="790"/>
      <c r="DO421" s="793"/>
      <c r="DP421" s="790"/>
      <c r="DQ421" s="790"/>
      <c r="DR421" s="790"/>
      <c r="DS421" s="790"/>
      <c r="DT421" s="796"/>
      <c r="DU421" s="245"/>
      <c r="DV421" s="799"/>
      <c r="DW421" s="802"/>
      <c r="DX421" s="799"/>
      <c r="DY421" s="805"/>
    </row>
    <row r="422" spans="2:129" ht="48.75" customHeight="1">
      <c r="B422" s="1282"/>
      <c r="C422" s="924"/>
      <c r="D422" s="927"/>
      <c r="E422" s="1800"/>
      <c r="F422" s="931"/>
      <c r="G422" s="1800"/>
      <c r="H422" s="1800"/>
      <c r="I422" s="937"/>
      <c r="J422" s="463"/>
      <c r="K422" s="909"/>
      <c r="L422" s="1801"/>
      <c r="M422" s="918"/>
      <c r="N422" s="1800"/>
      <c r="O422" s="1802"/>
      <c r="P422" s="228"/>
      <c r="Q422" s="1803"/>
      <c r="R422" s="1800"/>
      <c r="S422" s="1800"/>
      <c r="T422" s="1800"/>
      <c r="U422" s="1800"/>
      <c r="V422" s="1802"/>
      <c r="W422" s="228"/>
      <c r="X422" s="416"/>
      <c r="Y422" s="415"/>
      <c r="Z422" s="415"/>
      <c r="AA422" s="807"/>
      <c r="AB422" s="808"/>
      <c r="AC422" s="807"/>
      <c r="AD422" s="808"/>
      <c r="AE422" s="807"/>
      <c r="AF422" s="808"/>
      <c r="AG422" s="807"/>
      <c r="AH422" s="808"/>
      <c r="AI422" s="807"/>
      <c r="AJ422" s="808"/>
      <c r="AK422" s="323">
        <f t="shared" si="2121"/>
        <v>0</v>
      </c>
      <c r="AL422" s="315"/>
      <c r="AM422" s="316"/>
      <c r="AN422" s="809"/>
      <c r="AO422" s="810"/>
      <c r="AP422" s="813"/>
      <c r="AQ422" s="814"/>
      <c r="AR422" s="809"/>
      <c r="AS422" s="810"/>
      <c r="AT422" s="420"/>
      <c r="AU422" s="408"/>
      <c r="AV422" s="426"/>
      <c r="AW422" s="427"/>
      <c r="AX422" s="428"/>
      <c r="AY422" s="230"/>
      <c r="AZ422" s="879"/>
      <c r="BA422" s="837"/>
      <c r="BB422" s="834"/>
      <c r="BC422" s="837"/>
      <c r="BD422" s="840"/>
      <c r="BE422" s="843"/>
      <c r="BG422" s="490"/>
      <c r="BH422" s="312">
        <v>0.4</v>
      </c>
      <c r="BI422" s="239" t="str">
        <f t="shared" ref="BI422" si="2144">IF(ISERROR(IF(V419="R.INHERENTE
2","R. INHERENTE",(IF(BD419="R.RESIDUAL
2","R. RESIDUAL"," ")))),"",(IF(V419="R.INHERENTE
2","R. INHERENTE",(IF(BD419="R.RESIDUAL
2","R. RESIDUAL"," ")))))</f>
        <v xml:space="preserve"> </v>
      </c>
      <c r="BJ422" s="236" t="str">
        <f t="shared" ref="BJ422" si="2145">IF(ISERROR(IF(V419="R.INHERENTE
7","R. INHERENTE",(IF(BD419="R.RESIDUAL
7","R. RESIDUAL"," ")))),"",(IF(V419="R.INHERENTE
7","R. INHERENTE",(IF(BD419="R.RESIDUAL
7","R. RESIDUAL"," ")))))</f>
        <v>R. RESIDUAL</v>
      </c>
      <c r="BK422" s="236" t="str">
        <f t="shared" ref="BK422" si="2146">IF(ISERROR(IF(V419="R.INHERENTE
12","R. INHERENTE",(IF(BD419="R.RESIDUAL
12","R. RESIDUAL"," ")))),"",(IF(V419="R.INHERENTE
12","R. INHERENTE",(IF(BD419="R.RESIDUAL
12","R. RESIDUAL"," ")))))</f>
        <v xml:space="preserve"> </v>
      </c>
      <c r="BL422" s="237" t="str">
        <f t="shared" ref="BL422" si="2147">IF(ISERROR(IF(V419="R.INHERENTE
17","R. INHERENTE",(IF(BD419="R.RESIDUAL
17","R. RESIDUAL"," ")))),"",(IF(V419="R.INHERENTE
17","R. INHERENTE",(IF(BD419="R.RESIDUAL
17","R. RESIDUAL"," ")))))</f>
        <v xml:space="preserve"> </v>
      </c>
      <c r="BM422" s="238" t="str">
        <f t="shared" ref="BM422" si="2148">IF(ISERROR(IF(V419="R.INHERENTE
22","R. INHERENTE",(IF(BD419="R.RESIDUAL
22","R. RESIDUAL"," ")))),"",(IF(V419="R.INHERENTE
22","R. INHERENTE",(IF(BD419="R.RESIDUAL
22","R. RESIDUAL"," ")))))</f>
        <v xml:space="preserve"> </v>
      </c>
      <c r="BN422" s="234"/>
      <c r="BO422" s="846"/>
      <c r="BP422" s="855"/>
      <c r="BQ422" s="887"/>
      <c r="BR422" s="887"/>
      <c r="BS422" s="859"/>
      <c r="BT422" s="862"/>
      <c r="BU422" s="309"/>
      <c r="BV422" s="846"/>
      <c r="BW422" s="859"/>
      <c r="BX422" s="831"/>
      <c r="BY422" s="229"/>
      <c r="BZ422" s="816"/>
      <c r="CA422" s="819"/>
      <c r="CB422" s="822"/>
      <c r="CC422" s="819"/>
      <c r="CD422" s="793"/>
      <c r="CE422" s="793"/>
      <c r="CF422" s="793"/>
      <c r="CG422" s="793"/>
      <c r="CH422" s="793"/>
      <c r="CI422" s="793"/>
      <c r="CJ422" s="793"/>
      <c r="CK422" s="793"/>
      <c r="CL422" s="793"/>
      <c r="CM422" s="793"/>
      <c r="CN422" s="793"/>
      <c r="CO422" s="793"/>
      <c r="CP422" s="793"/>
      <c r="CQ422" s="793"/>
      <c r="CR422" s="793"/>
      <c r="CS422" s="793"/>
      <c r="CT422" s="796"/>
      <c r="CU422" s="248"/>
      <c r="CV422" s="816"/>
      <c r="CW422" s="819"/>
      <c r="CX422" s="822"/>
      <c r="CY422" s="819"/>
      <c r="CZ422" s="826"/>
      <c r="DA422" s="827"/>
      <c r="DB422" s="826"/>
      <c r="DC422" s="827"/>
      <c r="DD422" s="790"/>
      <c r="DE422" s="790"/>
      <c r="DF422" s="790"/>
      <c r="DG422" s="793"/>
      <c r="DH422" s="790"/>
      <c r="DI422" s="790"/>
      <c r="DJ422" s="790"/>
      <c r="DK422" s="793"/>
      <c r="DL422" s="790"/>
      <c r="DM422" s="790"/>
      <c r="DN422" s="790"/>
      <c r="DO422" s="793"/>
      <c r="DP422" s="790"/>
      <c r="DQ422" s="790"/>
      <c r="DR422" s="790"/>
      <c r="DS422" s="790"/>
      <c r="DT422" s="796"/>
      <c r="DU422" s="245"/>
      <c r="DV422" s="799"/>
      <c r="DW422" s="802"/>
      <c r="DX422" s="799"/>
      <c r="DY422" s="805"/>
    </row>
    <row r="423" spans="2:129" ht="48.75" customHeight="1" thickBot="1">
      <c r="B423" s="1283"/>
      <c r="C423" s="925"/>
      <c r="D423" s="928"/>
      <c r="E423" s="1805"/>
      <c r="F423" s="932"/>
      <c r="G423" s="1805"/>
      <c r="H423" s="1805"/>
      <c r="I423" s="938"/>
      <c r="J423" s="464"/>
      <c r="K423" s="910"/>
      <c r="L423" s="1806"/>
      <c r="M423" s="919"/>
      <c r="N423" s="1805"/>
      <c r="O423" s="1807"/>
      <c r="P423" s="228"/>
      <c r="Q423" s="1808"/>
      <c r="R423" s="1805"/>
      <c r="S423" s="1805"/>
      <c r="T423" s="1805"/>
      <c r="U423" s="1805"/>
      <c r="V423" s="1807"/>
      <c r="W423" s="228"/>
      <c r="X423" s="417"/>
      <c r="Y423" s="418"/>
      <c r="Z423" s="418"/>
      <c r="AA423" s="848"/>
      <c r="AB423" s="849"/>
      <c r="AC423" s="848"/>
      <c r="AD423" s="849"/>
      <c r="AE423" s="848"/>
      <c r="AF423" s="849"/>
      <c r="AG423" s="848"/>
      <c r="AH423" s="849"/>
      <c r="AI423" s="848"/>
      <c r="AJ423" s="849"/>
      <c r="AK423" s="324">
        <f t="shared" si="2121"/>
        <v>0</v>
      </c>
      <c r="AL423" s="317"/>
      <c r="AM423" s="318"/>
      <c r="AN423" s="850"/>
      <c r="AO423" s="851"/>
      <c r="AP423" s="852"/>
      <c r="AQ423" s="853"/>
      <c r="AR423" s="850"/>
      <c r="AS423" s="851"/>
      <c r="AT423" s="421"/>
      <c r="AU423" s="422"/>
      <c r="AV423" s="429"/>
      <c r="AW423" s="430"/>
      <c r="AX423" s="431"/>
      <c r="AY423" s="230"/>
      <c r="AZ423" s="880"/>
      <c r="BA423" s="838"/>
      <c r="BB423" s="835"/>
      <c r="BC423" s="838"/>
      <c r="BD423" s="841"/>
      <c r="BE423" s="844"/>
      <c r="BG423" s="490"/>
      <c r="BH423" s="313">
        <v>0.2</v>
      </c>
      <c r="BI423" s="240" t="str">
        <f t="shared" ref="BI423" si="2149">IF(ISERROR(IF(V419="R.INHERENTE
1","R. INHERENTE",(IF(BD419="R.RESIDUAL
1","R. RESIDUAL"," ")))),"",(IF(V419="R.INHERENTE
1","R. INHERENTE",(IF(BD419="R.RESIDUAL
1","R. RESIDUAL"," ")))))</f>
        <v xml:space="preserve"> </v>
      </c>
      <c r="BJ423" s="241" t="str">
        <f t="shared" ref="BJ423" si="2150">IF(ISERROR(IF(V419="R.INHERENTE
6","R. INHERENTE",(IF(BD419="R.RESIDUAL
6","R. RESIDUAL"," ")))),"",(IF(V419="R.INHERENTE
6","R. INHERENTE",(IF(BD419="R.RESIDUAL
6","R. RESIDUAL"," ")))))</f>
        <v xml:space="preserve"> </v>
      </c>
      <c r="BK423" s="242" t="str">
        <f t="shared" ref="BK423" si="2151">IF(ISERROR(IF(V419="R.INHERENTE
11","R. INHERENTE",(IF(BD419="R.RESIDUAL
11","R. RESIDUAL"," ")))),"",(IF(V419="R.INHERENTE
11","R. INHERENTE",(IF(BD419="R.RESIDUAL
11","R. RESIDUAL"," ")))))</f>
        <v xml:space="preserve"> </v>
      </c>
      <c r="BL423" s="243" t="str">
        <f t="shared" ref="BL423" si="2152">IF(ISERROR(IF(V419="R.INHERENTE
16","R. INHERENTE",(IF(BD419="R.RESIDUAL
16","R. RESIDUAL"," ")))),"",(IF(V419="R.INHERENTE
16","R. INHERENTE",(IF(BD419="R.RESIDUAL
16","R. RESIDUAL"," ")))))</f>
        <v xml:space="preserve"> </v>
      </c>
      <c r="BM423" s="244" t="str">
        <f t="shared" ref="BM423" si="2153">IF(ISERROR(IF(V419="R.INHERENTE
21","R. INHERENTE",(IF(BD419="R.RESIDUAL
21","R. RESIDUAL"," ")))),"",(IF(V419="R.INHERENTE
21","R. INHERENTE",(IF(BD419="R.RESIDUAL
21","R. RESIDUAL"," ")))))</f>
        <v xml:space="preserve"> </v>
      </c>
      <c r="BN423" s="234"/>
      <c r="BO423" s="847"/>
      <c r="BP423" s="856"/>
      <c r="BQ423" s="888"/>
      <c r="BR423" s="888"/>
      <c r="BS423" s="860"/>
      <c r="BT423" s="863"/>
      <c r="BU423" s="309"/>
      <c r="BV423" s="847"/>
      <c r="BW423" s="860"/>
      <c r="BX423" s="832"/>
      <c r="BY423" s="229"/>
      <c r="BZ423" s="817"/>
      <c r="CA423" s="820"/>
      <c r="CB423" s="823"/>
      <c r="CC423" s="820"/>
      <c r="CD423" s="794"/>
      <c r="CE423" s="794"/>
      <c r="CF423" s="794"/>
      <c r="CG423" s="794"/>
      <c r="CH423" s="794"/>
      <c r="CI423" s="794"/>
      <c r="CJ423" s="794"/>
      <c r="CK423" s="794"/>
      <c r="CL423" s="794"/>
      <c r="CM423" s="794"/>
      <c r="CN423" s="794"/>
      <c r="CO423" s="794"/>
      <c r="CP423" s="794"/>
      <c r="CQ423" s="794"/>
      <c r="CR423" s="794"/>
      <c r="CS423" s="794"/>
      <c r="CT423" s="797"/>
      <c r="CU423" s="248"/>
      <c r="CV423" s="817"/>
      <c r="CW423" s="820"/>
      <c r="CX423" s="823"/>
      <c r="CY423" s="820"/>
      <c r="CZ423" s="828"/>
      <c r="DA423" s="829"/>
      <c r="DB423" s="828"/>
      <c r="DC423" s="829"/>
      <c r="DD423" s="791"/>
      <c r="DE423" s="791"/>
      <c r="DF423" s="791"/>
      <c r="DG423" s="794"/>
      <c r="DH423" s="791"/>
      <c r="DI423" s="791"/>
      <c r="DJ423" s="791"/>
      <c r="DK423" s="794"/>
      <c r="DL423" s="791"/>
      <c r="DM423" s="791"/>
      <c r="DN423" s="791"/>
      <c r="DO423" s="794"/>
      <c r="DP423" s="791"/>
      <c r="DQ423" s="791"/>
      <c r="DR423" s="791"/>
      <c r="DS423" s="791"/>
      <c r="DT423" s="797"/>
      <c r="DU423" s="245"/>
      <c r="DV423" s="800"/>
      <c r="DW423" s="803"/>
      <c r="DX423" s="800"/>
      <c r="DY423" s="806"/>
    </row>
    <row r="424" spans="2:129" ht="18" customHeight="1" thickBot="1">
      <c r="BI424" s="321">
        <v>0.2</v>
      </c>
      <c r="BJ424" s="322">
        <v>0.4</v>
      </c>
      <c r="BK424" s="322">
        <v>0.60000000000000009</v>
      </c>
      <c r="BL424" s="322">
        <v>0.8</v>
      </c>
      <c r="BM424" s="322">
        <v>1</v>
      </c>
    </row>
    <row r="425" spans="2:129" ht="48.75" customHeight="1">
      <c r="B425" s="1281" t="s">
        <v>1411</v>
      </c>
      <c r="C425" s="923">
        <v>69</v>
      </c>
      <c r="D425" s="926" t="s">
        <v>1695</v>
      </c>
      <c r="E425" s="929" t="s">
        <v>1696</v>
      </c>
      <c r="F425" s="930" t="s">
        <v>587</v>
      </c>
      <c r="G425" s="907" t="s">
        <v>588</v>
      </c>
      <c r="H425" s="948" t="s">
        <v>944</v>
      </c>
      <c r="I425" s="936" t="s">
        <v>1727</v>
      </c>
      <c r="J425" s="462" t="s">
        <v>1728</v>
      </c>
      <c r="K425" s="908" t="s">
        <v>1729</v>
      </c>
      <c r="L425" s="950" t="str">
        <f>IF(H425="","",(CONCATENATE("Posibilidad de afectación ",H425," ",I425," ",J425," ",J426," ",J427," ",J428," ",J429)))</f>
        <v xml:space="preserve">Posibilidad de afectación económica por la dificultad para reintegrar saldos comprometidos, no ejecutados en contratos finalizados, debido a la no adherencia al Manual  de Supervisión de contratos, por parte del supervisor asignado    </v>
      </c>
      <c r="M425" s="917" t="s">
        <v>593</v>
      </c>
      <c r="N425" s="951" t="s">
        <v>698</v>
      </c>
      <c r="O425" s="864" t="s">
        <v>595</v>
      </c>
      <c r="P425" s="228"/>
      <c r="Q425" s="865" t="s">
        <v>596</v>
      </c>
      <c r="R425" s="866">
        <f>IF(ISERROR(VLOOKUP($Q425,Listas!$E$20:$F$24,2,FALSE)),"",(VLOOKUP($Q425,Listas!$E$20:$F$24,2,FALSE)))</f>
        <v>0.8</v>
      </c>
      <c r="S425" s="867" t="str">
        <f>IF(ISERROR(VLOOKUP($R425,Listas!$E$3:$F$7,2,FALSE)),"",(VLOOKUP($R425,Listas!$E$3:$F$7,2,FALSE)))</f>
        <v>ALTA</v>
      </c>
      <c r="T425" s="868" t="s">
        <v>699</v>
      </c>
      <c r="U425" s="867">
        <f>IF(ISERROR(VLOOKUP($T425,Listas!$E$28:$F$35,2,FALSE)),"",(VLOOKUP($T425,Listas!$E$28:$F$35,2,FALSE)))</f>
        <v>0.8</v>
      </c>
      <c r="V425" s="869" t="str">
        <f t="shared" ref="V425" si="2154">IF(R425="","",(CONCATENATE("R.INHERENTE
",(IF(AND($R425=0.2,$U425=0.2),1,(IF(AND($R425=0.2,$U425=0.4),6,(IF(AND($R425=0.2,$U425=0.6),11,(IF(AND($R425=0.2,$U425=0.8),16,(IF(AND($R425=0.2,$U425=1),21,(IF(AND($R425=0.4,$U425=0.2),2,(IF(AND($R425=0.4,$U425=0.4),7,(IF(AND($R425=0.4,$U425=0.6),12,(IF(AND($R425=0.4,$U425=0.8),17,(IF(AND($R425=0.4,$U425=1),22,(IF(AND($R425=0.6,$U425=0.2),3,(IF(AND($R425=0.6,$U425=0.4),8,(IF(AND($R425=0.6,$U425=0.6),13,(IF(AND($R425=0.6,$U425=0.8),18,(IF(AND($R425=0.6,$U425=1),23,(IF(AND($R425=0.8,$U425=0.2),4,(IF(AND($R425=0.8,$U425=0.4),9,(IF(AND($R425=0.8,$U425=0.6),14,(IF(AND($R425=0.8,$U425=0.8),19,(IF(AND($R425=0.8,$U425=1),24,(IF(AND($R425=1,$U425=0.2),5,(IF(AND($R425=1,$U425=0.4),10,(IF(AND($R425=1,$U425=0.6),15,(IF(AND($R425=1,$U425=0.8),20,(IF(AND($R425=1,$U425=1),25,"")))))))))))))))))))))))))))))))))))))))))))))))))))))</f>
        <v>R.INHERENTE
19</v>
      </c>
      <c r="W425" s="228">
        <f>+VLOOKUP($V425,Listas!$D$112:$E$136,2,FALSE)</f>
        <v>19</v>
      </c>
      <c r="X425" s="432" t="s">
        <v>1730</v>
      </c>
      <c r="Y425" s="413" t="s">
        <v>599</v>
      </c>
      <c r="Z425" s="413"/>
      <c r="AA425" s="870">
        <v>25</v>
      </c>
      <c r="AB425" s="871"/>
      <c r="AC425" s="870"/>
      <c r="AD425" s="871"/>
      <c r="AE425" s="870"/>
      <c r="AF425" s="871"/>
      <c r="AG425" s="870"/>
      <c r="AH425" s="871"/>
      <c r="AI425" s="870">
        <v>15</v>
      </c>
      <c r="AJ425" s="871"/>
      <c r="AK425" s="340">
        <f t="shared" ref="AK425:AK429" si="2155">AA425+AC425+AE425+AG425+AI425</f>
        <v>40</v>
      </c>
      <c r="AL425" s="465">
        <f>100%-(100%*40%)</f>
        <v>0.6</v>
      </c>
      <c r="AM425" s="320"/>
      <c r="AN425" s="872" t="s">
        <v>562</v>
      </c>
      <c r="AO425" s="873"/>
      <c r="AP425" s="993" t="s">
        <v>600</v>
      </c>
      <c r="AQ425" s="994"/>
      <c r="AR425" s="872" t="s">
        <v>562</v>
      </c>
      <c r="AS425" s="873"/>
      <c r="AT425" s="419" t="s">
        <v>1731</v>
      </c>
      <c r="AU425" s="407" t="s">
        <v>633</v>
      </c>
      <c r="AV425" s="456" t="s">
        <v>1732</v>
      </c>
      <c r="AW425" s="457" t="s">
        <v>1733</v>
      </c>
      <c r="AX425" s="458" t="s">
        <v>1704</v>
      </c>
      <c r="AY425" s="247">
        <f t="shared" ref="AY425" si="2156">+(IF(AND($AZ425&gt;0,$AZ425&lt;=0.2),0.2,(IF(AND($AZ425&gt;0.2,$AZ425&lt;=0.4),0.4,(IF(AND($AZ425&gt;0.4,$AZ425&lt;=0.6),0.6,(IF(AND($AZ425&gt;0.6,$AZ425&lt;=0.8),0.8,(IF($AZ425&gt;0.8,1,""))))))))))</f>
        <v>0.4</v>
      </c>
      <c r="AZ425" s="878">
        <f t="shared" ref="AZ425" si="2157">+MIN(AL425:AL429)</f>
        <v>0.36</v>
      </c>
      <c r="BA425" s="836" t="str">
        <f t="shared" ref="BA425" si="2158">+(IF($AY425=0.2,"MUY BAJA",(IF($AY425=0.4,"BAJA",(IF($AY425=0.6,"MEDIA",(IF($AY425=0.8,"ALTA",(IF($AY425=1,"MUY ALTA",""))))))))))</f>
        <v>BAJA</v>
      </c>
      <c r="BB425" s="833">
        <f t="shared" ref="BB425" si="2159">+MIN(AM425:AM429)</f>
        <v>0.36</v>
      </c>
      <c r="BC425" s="836" t="str">
        <f t="shared" ref="BC425" si="2160">+(IF($BF425=0.2,"MUY BAJA",(IF($BF425=0.4,"BAJA",(IF($BF425=0.6,"MEDIA",(IF($BF425=0.8,"ALTA",(IF($BF425=1,"MUY ALTA",""))))))))))</f>
        <v>BAJA</v>
      </c>
      <c r="BD425" s="839" t="str">
        <f t="shared" ref="BD425" si="2161">IF($AY425="","",(CONCATENATE("R.RESIDUAL
",(IF(AND($AY425=0.2,$BF425=0.2),1,(IF(AND($AY425=0.2,$BF425=0.4),6,(IF(AND($AY425=0.2,$BF425=0.6),11,(IF(AND($AY425=0.2,$BF425=0.8),16,(IF(AND($AY425=0.2,$BF425=1),21,(IF(AND($AY425=0.4,$BF425=0.2),2,(IF(AND($AY425=0.4,$BF425=0.4),7,(IF(AND($AY425=0.4,$BF425=0.6),12,(IF(AND($AY425=0.4,$BF425=0.8),17,(IF(AND($AY425=0.4,$BF425=1),22,(IF(AND($AY425=0.6,$BF425=0.2),3,(IF(AND($AY425=0.6,$BF425=0.4),8,(IF(AND($AY425=0.6,$BF425=0.6),13,(IF(AND($AY425=0.6,$BF425=0.8),18,(IF(AND($AY425=0.6,$BF425=1),23,(IF(AND($AY425=0.8,$BF425=0.2),4,(IF(AND($AY425=0.8,$BF425=0.4),9,(IF(AND($AY425=0.8,$BF425=0.6),14,(IF(AND($AY425=0.8,$BF425=0.8),19,(IF(AND($AY425=0.8,$BF425=1),24,(IF(AND($AY425=1,$BF425=0.2),5,(IF(AND($AY425=1,$BF425=0.4),10,(IF(AND($AY425=1,$BF425=0.6),15,(IF(AND($AY425=1,$BF425=0.8),20,(IF(AND($AY425=1,$BF425=1),25,"")))))))))))))))))))))))))))))))))))))))))))))))))))))</f>
        <v>R.RESIDUAL
7</v>
      </c>
      <c r="BE425" s="842" t="s">
        <v>606</v>
      </c>
      <c r="BF425" s="247">
        <f t="shared" ref="BF425" si="2162">+(IF(AND($BB425&gt;0,$BB425&lt;=0.2),0.2,(IF(AND($BB425&gt;0.2,$BB425&lt;=0.4),0.4,(IF(AND($BB425&gt;0.4,$BB425&lt;=0.6),0.6,(IF(AND($BB425&gt;0.6,$BB425&lt;=0.8),0.8,(IF($BB425&gt;0.8,1,""))))))))))</f>
        <v>0.4</v>
      </c>
      <c r="BG425" s="230">
        <f>+VLOOKUP($BD425,Listas!$F$112:$G$136,2,FALSE)</f>
        <v>7</v>
      </c>
      <c r="BH425" s="312">
        <v>1</v>
      </c>
      <c r="BI425" s="231" t="str">
        <f t="shared" ref="BI425" si="2163">IF(ISERROR(IF(V425="R.INHERENTE
5","R. INHERENTE",(IF(BD425="R.RESIDUAL
5","R. RESIDUAL"," ")))),"",(IF(V425="R.INHERENTE
5","R. INHERENTE",(IF(BD425="R.RESIDUAL
5","R. RESIDUAL"," ")))))</f>
        <v xml:space="preserve"> </v>
      </c>
      <c r="BJ425" s="232" t="str">
        <f t="shared" ref="BJ425" si="2164">IF(ISERROR(IF(V425="R.INHERENTE
10","R. INHERENTE",(IF(BD425="R.RESIDUAL
10","R. RESIDUAL"," ")))),"",(IF(V425="R.INHERENTE
10","R. INHERENTE",(IF(BD425="R.RESIDUAL
10","R. RESIDUAL"," ")))))</f>
        <v xml:space="preserve"> </v>
      </c>
      <c r="BK425" s="232" t="str">
        <f t="shared" ref="BK425" si="2165">IF(ISERROR(IF(V425="R.INHERENTE
15","R. INHERENTE",(IF(BD425="R.RESIDUAL
15","R. RESIDUAL"," ")))),"",(IF(V425="R.INHERENTE
15","R. INHERENTE",(IF(BD425="R.RESIDUAL
15","R. RESIDUAL"," ")))))</f>
        <v xml:space="preserve"> </v>
      </c>
      <c r="BL425" s="232" t="str">
        <f t="shared" ref="BL425" si="2166">IF(ISERROR(IF(V425="R.INHERENTE
20","R. INHERENTE",(IF(BD425="R.RESIDUAL
20","R. RESIDUAL"," ")))),"",(IF(V425="R.INHERENTE
20","R. INHERENTE",(IF(BD425="R.RESIDUAL
20","R. RESIDUAL"," ")))))</f>
        <v xml:space="preserve"> </v>
      </c>
      <c r="BM425" s="233" t="str">
        <f t="shared" ref="BM425" si="2167">IF(ISERROR(IF(V425="R.INHERENTE
25","R. INHERENTE",(IF(BD425="R.RESIDUAL
25","R. RESIDUAL"," ")))),"",(IF(V425="R.INHERENTE
25","R. INHERENTE",(IF(BD425="R.RESIDUAL
25","R. RESIDUAL"," ")))))</f>
        <v xml:space="preserve"> </v>
      </c>
      <c r="BN425" s="234"/>
      <c r="BO425" s="845" t="s">
        <v>1734</v>
      </c>
      <c r="BP425" s="854" t="s">
        <v>1735</v>
      </c>
      <c r="BQ425" s="886">
        <v>46023</v>
      </c>
      <c r="BR425" s="886">
        <v>46357</v>
      </c>
      <c r="BS425" s="858" t="s">
        <v>609</v>
      </c>
      <c r="BT425" s="861" t="s">
        <v>610</v>
      </c>
      <c r="BU425" s="309"/>
      <c r="BV425" s="845" t="s">
        <v>1736</v>
      </c>
      <c r="BW425" s="854" t="s">
        <v>1737</v>
      </c>
      <c r="BX425" s="830" t="s">
        <v>1737</v>
      </c>
      <c r="BY425" s="229"/>
      <c r="BZ425" s="815" t="s">
        <v>614</v>
      </c>
      <c r="CA425" s="818" t="s">
        <v>615</v>
      </c>
      <c r="CB425" s="821" t="s">
        <v>616</v>
      </c>
      <c r="CC425" s="818" t="s">
        <v>617</v>
      </c>
      <c r="CD425" s="792"/>
      <c r="CE425" s="792"/>
      <c r="CF425" s="792"/>
      <c r="CG425" s="792"/>
      <c r="CH425" s="792"/>
      <c r="CI425" s="792"/>
      <c r="CJ425" s="792"/>
      <c r="CK425" s="792"/>
      <c r="CL425" s="792"/>
      <c r="CM425" s="792"/>
      <c r="CN425" s="792"/>
      <c r="CO425" s="792"/>
      <c r="CP425" s="792"/>
      <c r="CQ425" s="792"/>
      <c r="CR425" s="792"/>
      <c r="CS425" s="792"/>
      <c r="CT425" s="795" t="s">
        <v>618</v>
      </c>
      <c r="CU425" s="248"/>
      <c r="CV425" s="815" t="s">
        <v>614</v>
      </c>
      <c r="CW425" s="818" t="s">
        <v>615</v>
      </c>
      <c r="CX425" s="821" t="s">
        <v>616</v>
      </c>
      <c r="CY425" s="818" t="s">
        <v>617</v>
      </c>
      <c r="CZ425" s="824"/>
      <c r="DA425" s="825"/>
      <c r="DB425" s="824"/>
      <c r="DC425" s="825"/>
      <c r="DD425" s="789"/>
      <c r="DE425" s="789"/>
      <c r="DF425" s="789"/>
      <c r="DG425" s="792"/>
      <c r="DH425" s="789"/>
      <c r="DI425" s="789"/>
      <c r="DJ425" s="789"/>
      <c r="DK425" s="792"/>
      <c r="DL425" s="789"/>
      <c r="DM425" s="789"/>
      <c r="DN425" s="789"/>
      <c r="DO425" s="792"/>
      <c r="DP425" s="789"/>
      <c r="DQ425" s="789"/>
      <c r="DR425" s="789"/>
      <c r="DS425" s="789"/>
      <c r="DT425" s="795" t="s">
        <v>619</v>
      </c>
      <c r="DU425" s="245"/>
      <c r="DV425" s="798"/>
      <c r="DW425" s="801"/>
      <c r="DX425" s="798"/>
      <c r="DY425" s="804"/>
    </row>
    <row r="426" spans="2:129" ht="48.75" customHeight="1">
      <c r="B426" s="1282"/>
      <c r="C426" s="924"/>
      <c r="D426" s="927"/>
      <c r="E426" s="1800"/>
      <c r="F426" s="931"/>
      <c r="G426" s="1800"/>
      <c r="H426" s="1800"/>
      <c r="I426" s="937"/>
      <c r="J426" s="463"/>
      <c r="K426" s="909"/>
      <c r="L426" s="1801"/>
      <c r="M426" s="918"/>
      <c r="N426" s="1800"/>
      <c r="O426" s="1802"/>
      <c r="P426" s="228"/>
      <c r="Q426" s="1803"/>
      <c r="R426" s="1800"/>
      <c r="S426" s="1800"/>
      <c r="T426" s="1800"/>
      <c r="U426" s="1800"/>
      <c r="V426" s="1802"/>
      <c r="W426" s="228"/>
      <c r="X426" s="433" t="s">
        <v>1738</v>
      </c>
      <c r="Y426" s="415" t="s">
        <v>599</v>
      </c>
      <c r="Z426" s="415"/>
      <c r="AA426" s="807">
        <v>25</v>
      </c>
      <c r="AB426" s="808"/>
      <c r="AC426" s="807"/>
      <c r="AD426" s="808"/>
      <c r="AE426" s="807"/>
      <c r="AF426" s="808"/>
      <c r="AG426" s="807"/>
      <c r="AH426" s="808"/>
      <c r="AI426" s="807">
        <v>15</v>
      </c>
      <c r="AJ426" s="808"/>
      <c r="AK426" s="323">
        <f t="shared" si="2155"/>
        <v>40</v>
      </c>
      <c r="AL426" s="466">
        <f>60%-(60%*40%)</f>
        <v>0.36</v>
      </c>
      <c r="AM426" s="316">
        <f>60%-(60%*40%)</f>
        <v>0.36</v>
      </c>
      <c r="AN426" s="809" t="s">
        <v>562</v>
      </c>
      <c r="AO426" s="810"/>
      <c r="AP426" s="813" t="s">
        <v>600</v>
      </c>
      <c r="AQ426" s="814"/>
      <c r="AR426" s="809" t="s">
        <v>562</v>
      </c>
      <c r="AS426" s="810"/>
      <c r="AT426" s="420" t="s">
        <v>1739</v>
      </c>
      <c r="AU426" s="408" t="s">
        <v>633</v>
      </c>
      <c r="AV426" s="459" t="s">
        <v>1740</v>
      </c>
      <c r="AW426" s="460" t="s">
        <v>1741</v>
      </c>
      <c r="AX426" s="461" t="s">
        <v>1704</v>
      </c>
      <c r="AY426" s="230"/>
      <c r="AZ426" s="879"/>
      <c r="BA426" s="837"/>
      <c r="BB426" s="834"/>
      <c r="BC426" s="837"/>
      <c r="BD426" s="840"/>
      <c r="BE426" s="843"/>
      <c r="BG426" s="490"/>
      <c r="BH426" s="312">
        <v>0.8</v>
      </c>
      <c r="BI426" s="235" t="str">
        <f t="shared" ref="BI426" si="2168">IF(ISERROR(IF(V425="R.INHERENTE
4","R. INHERENTE",(IF(BD425="R.RESIDUAL
4","R. RESIDUAL"," ")))),"",(IF(V425="R.INHERENTE
4","R. INHERENTE",(IF(BD425="R.RESIDUAL
4","R. RESIDUAL"," ")))))</f>
        <v xml:space="preserve"> </v>
      </c>
      <c r="BJ426" s="236" t="str">
        <f t="shared" ref="BJ426" si="2169">IF(ISERROR(IF(V425="R.INHERENTE
9","R. INHERENTE",(IF(BD425="R.RESIDUAL
9","R. RESIDUAL"," ")))),"",(IF(V425="R.INHERENTE
9","R. INHERENTE",(IF(BD425="R.RESIDUAL
9","R. RESIDUAL"," ")))))</f>
        <v xml:space="preserve"> </v>
      </c>
      <c r="BK426" s="237" t="str">
        <f t="shared" ref="BK426" si="2170">IF(ISERROR(IF(V425="R.INHERENTE
14","R. INHERENTE",(IF(BD425="R.RESIDUAL
14","R. RESIDUAL"," ")))),"",(IF(V425="R.INHERENTE
14","R. INHERENTE",(IF(BD425="R.RESIDUAL
14","R. RESIDUAL"," ")))))</f>
        <v xml:space="preserve"> </v>
      </c>
      <c r="BL426" s="237" t="str">
        <f t="shared" ref="BL426" si="2171">IF(ISERROR(IF(V425="R.INHERENTE
19","R. INHERENTE",(IF(BD425="R.RESIDUAL
19","R. RESIDUAL"," ")))),"",(IF(V425="R.INHERENTE
19","R. INHERENTE",(IF(BD425="R.RESIDUAL
19","R. RESIDUAL"," ")))))</f>
        <v>R. INHERENTE</v>
      </c>
      <c r="BM426" s="238" t="str">
        <f t="shared" ref="BM426" si="2172">IF(ISERROR(IF(V425="R.INHERENTE
24","R. INHERENTE",(IF(BD425="R.RESIDUAL
24","R. RESIDUAL"," ")))),"",(IF(V425="R.INHERENTE
24","R. INHERENTE",(IF(BD425="R.RESIDUAL
24","R. RESIDUAL"," ")))))</f>
        <v xml:space="preserve"> </v>
      </c>
      <c r="BN426" s="234"/>
      <c r="BO426" s="846"/>
      <c r="BP426" s="855"/>
      <c r="BQ426" s="887"/>
      <c r="BR426" s="887"/>
      <c r="BS426" s="859"/>
      <c r="BT426" s="862"/>
      <c r="BU426" s="309"/>
      <c r="BV426" s="846"/>
      <c r="BW426" s="859"/>
      <c r="BX426" s="831"/>
      <c r="BY426" s="229"/>
      <c r="BZ426" s="816"/>
      <c r="CA426" s="819"/>
      <c r="CB426" s="822"/>
      <c r="CC426" s="819"/>
      <c r="CD426" s="793"/>
      <c r="CE426" s="793"/>
      <c r="CF426" s="793"/>
      <c r="CG426" s="793"/>
      <c r="CH426" s="793"/>
      <c r="CI426" s="793"/>
      <c r="CJ426" s="793"/>
      <c r="CK426" s="793"/>
      <c r="CL426" s="793"/>
      <c r="CM426" s="793"/>
      <c r="CN426" s="793"/>
      <c r="CO426" s="793"/>
      <c r="CP426" s="793"/>
      <c r="CQ426" s="793"/>
      <c r="CR426" s="793"/>
      <c r="CS426" s="793"/>
      <c r="CT426" s="796"/>
      <c r="CU426" s="248"/>
      <c r="CV426" s="816"/>
      <c r="CW426" s="819"/>
      <c r="CX426" s="822"/>
      <c r="CY426" s="819"/>
      <c r="CZ426" s="826"/>
      <c r="DA426" s="827"/>
      <c r="DB426" s="826"/>
      <c r="DC426" s="827"/>
      <c r="DD426" s="790"/>
      <c r="DE426" s="790"/>
      <c r="DF426" s="790"/>
      <c r="DG426" s="793"/>
      <c r="DH426" s="790"/>
      <c r="DI426" s="790"/>
      <c r="DJ426" s="790"/>
      <c r="DK426" s="793"/>
      <c r="DL426" s="790"/>
      <c r="DM426" s="790"/>
      <c r="DN426" s="790"/>
      <c r="DO426" s="793"/>
      <c r="DP426" s="790"/>
      <c r="DQ426" s="790"/>
      <c r="DR426" s="790"/>
      <c r="DS426" s="790"/>
      <c r="DT426" s="796"/>
      <c r="DU426" s="245"/>
      <c r="DV426" s="799"/>
      <c r="DW426" s="802"/>
      <c r="DX426" s="799"/>
      <c r="DY426" s="805"/>
    </row>
    <row r="427" spans="2:129" ht="48.75" customHeight="1">
      <c r="B427" s="1282"/>
      <c r="C427" s="924"/>
      <c r="D427" s="927"/>
      <c r="E427" s="1800"/>
      <c r="F427" s="931"/>
      <c r="G427" s="1800"/>
      <c r="H427" s="1800"/>
      <c r="I427" s="937"/>
      <c r="J427" s="463"/>
      <c r="K427" s="909"/>
      <c r="L427" s="1801"/>
      <c r="M427" s="918"/>
      <c r="N427" s="1800"/>
      <c r="O427" s="1802"/>
      <c r="P427" s="228"/>
      <c r="Q427" s="1803"/>
      <c r="R427" s="1800"/>
      <c r="S427" s="1800"/>
      <c r="T427" s="1800"/>
      <c r="U427" s="1800"/>
      <c r="V427" s="1802"/>
      <c r="W427" s="228"/>
      <c r="X427" s="433"/>
      <c r="Y427" s="415"/>
      <c r="Z427" s="415"/>
      <c r="AA427" s="807"/>
      <c r="AB427" s="808"/>
      <c r="AC427" s="807"/>
      <c r="AD427" s="808"/>
      <c r="AE427" s="807"/>
      <c r="AF427" s="808"/>
      <c r="AG427" s="807"/>
      <c r="AH427" s="808"/>
      <c r="AI427" s="807"/>
      <c r="AJ427" s="808"/>
      <c r="AK427" s="323">
        <f t="shared" si="2155"/>
        <v>0</v>
      </c>
      <c r="AL427" s="315"/>
      <c r="AM427" s="316"/>
      <c r="AN427" s="809" t="s">
        <v>562</v>
      </c>
      <c r="AO427" s="810"/>
      <c r="AP427" s="813" t="s">
        <v>600</v>
      </c>
      <c r="AQ427" s="814"/>
      <c r="AR427" s="809" t="s">
        <v>562</v>
      </c>
      <c r="AS427" s="810"/>
      <c r="AT427" s="420"/>
      <c r="AU427" s="408"/>
      <c r="AV427" s="459"/>
      <c r="AW427" s="460"/>
      <c r="AX427" s="461"/>
      <c r="AY427" s="230"/>
      <c r="AZ427" s="879"/>
      <c r="BA427" s="837"/>
      <c r="BB427" s="834"/>
      <c r="BC427" s="837"/>
      <c r="BD427" s="840"/>
      <c r="BE427" s="843"/>
      <c r="BG427" s="490"/>
      <c r="BH427" s="312">
        <v>0.60000000000000009</v>
      </c>
      <c r="BI427" s="235" t="str">
        <f t="shared" ref="BI427" si="2173">IF(ISERROR(IF(V425="R.INHERENTE
3","R. INHERENTE",(IF(BD425="R.RESIDUAL
3","R. RESIDUAL"," ")))),"",(IF(V425="R.INHERENTE
3","R. INHERENTE",(IF(BD425="R.RESIDUAL
3","R. RESIDUAL"," ")))))</f>
        <v xml:space="preserve"> </v>
      </c>
      <c r="BJ427" s="236" t="str">
        <f t="shared" ref="BJ427" si="2174">IF(ISERROR(IF(V425="R.INHERENTE
8","R. INHERENTE",(IF(BD425="R.RESIDUAL
8","R. RESIDUAL"," ")))),"",(IF(V425="R.INHERENTE
8","R. INHERENTE",(IF(BD425="R.RESIDUAL
8","R. RESIDUAL"," ")))))</f>
        <v xml:space="preserve"> </v>
      </c>
      <c r="BK427" s="236" t="str">
        <f t="shared" ref="BK427" si="2175">IF(ISERROR(IF(V425="R.INHERENTE
13","R. INHERENTE",(IF(BD425="R.RESIDUAL
13","R. RESIDUAL"," ")))),"",(IF(V425="R.INHERENTE
13","R. INHERENTE",(IF(BD425="R.RESIDUAL
13","R. RESIDUAL"," ")))))</f>
        <v xml:space="preserve"> </v>
      </c>
      <c r="BL427" s="237" t="str">
        <f t="shared" ref="BL427" si="2176">IF(ISERROR(IF(V425="R.INHERENTE
18","R. INHERENTE",(IF(BD425="R.RESIDUAL
18","R. RESIDUAL"," ")))),"",(IF(V425="R.INHERENTE
18","R. INHERENTE",(IF(BD425="R.RESIDUAL
18","R. RESIDUAL"," ")))))</f>
        <v xml:space="preserve"> </v>
      </c>
      <c r="BM427" s="238" t="str">
        <f t="shared" ref="BM427" si="2177">IF(ISERROR(IF(V425="R.INHERENTE
23","R. INHERENTE",(IF(BD425="R.RESIDUAL
23","R. RESIDUAL"," ")))),"",(IF(V425="R.INHERENTE
23","R. INHERENTE",(IF(BD425="R.RESIDUAL
23","R. RESIDUAL"," ")))))</f>
        <v xml:space="preserve"> </v>
      </c>
      <c r="BN427" s="234"/>
      <c r="BO427" s="846"/>
      <c r="BP427" s="855"/>
      <c r="BQ427" s="887"/>
      <c r="BR427" s="887"/>
      <c r="BS427" s="859"/>
      <c r="BT427" s="862"/>
      <c r="BU427" s="309"/>
      <c r="BV427" s="846"/>
      <c r="BW427" s="859"/>
      <c r="BX427" s="831"/>
      <c r="BY427" s="229"/>
      <c r="BZ427" s="816"/>
      <c r="CA427" s="819"/>
      <c r="CB427" s="822"/>
      <c r="CC427" s="819"/>
      <c r="CD427" s="793"/>
      <c r="CE427" s="793"/>
      <c r="CF427" s="793"/>
      <c r="CG427" s="793"/>
      <c r="CH427" s="793"/>
      <c r="CI427" s="793"/>
      <c r="CJ427" s="793"/>
      <c r="CK427" s="793"/>
      <c r="CL427" s="793"/>
      <c r="CM427" s="793"/>
      <c r="CN427" s="793"/>
      <c r="CO427" s="793"/>
      <c r="CP427" s="793"/>
      <c r="CQ427" s="793"/>
      <c r="CR427" s="793"/>
      <c r="CS427" s="793"/>
      <c r="CT427" s="796"/>
      <c r="CU427" s="248"/>
      <c r="CV427" s="816"/>
      <c r="CW427" s="819"/>
      <c r="CX427" s="822"/>
      <c r="CY427" s="819"/>
      <c r="CZ427" s="826"/>
      <c r="DA427" s="827"/>
      <c r="DB427" s="826"/>
      <c r="DC427" s="827"/>
      <c r="DD427" s="790"/>
      <c r="DE427" s="790"/>
      <c r="DF427" s="790"/>
      <c r="DG427" s="793"/>
      <c r="DH427" s="790"/>
      <c r="DI427" s="790"/>
      <c r="DJ427" s="790"/>
      <c r="DK427" s="793"/>
      <c r="DL427" s="790"/>
      <c r="DM427" s="790"/>
      <c r="DN427" s="790"/>
      <c r="DO427" s="793"/>
      <c r="DP427" s="790"/>
      <c r="DQ427" s="790"/>
      <c r="DR427" s="790"/>
      <c r="DS427" s="790"/>
      <c r="DT427" s="796"/>
      <c r="DU427" s="245"/>
      <c r="DV427" s="799"/>
      <c r="DW427" s="802"/>
      <c r="DX427" s="799"/>
      <c r="DY427" s="805"/>
    </row>
    <row r="428" spans="2:129" ht="48.75" customHeight="1">
      <c r="B428" s="1282"/>
      <c r="C428" s="924"/>
      <c r="D428" s="927"/>
      <c r="E428" s="1800"/>
      <c r="F428" s="931"/>
      <c r="G428" s="1800"/>
      <c r="H428" s="1800"/>
      <c r="I428" s="937"/>
      <c r="J428" s="463"/>
      <c r="K428" s="909"/>
      <c r="L428" s="1801"/>
      <c r="M428" s="918"/>
      <c r="N428" s="1800"/>
      <c r="O428" s="1802"/>
      <c r="P428" s="228"/>
      <c r="Q428" s="1803"/>
      <c r="R428" s="1800"/>
      <c r="S428" s="1800"/>
      <c r="T428" s="1800"/>
      <c r="U428" s="1800"/>
      <c r="V428" s="1802"/>
      <c r="W428" s="228"/>
      <c r="X428" s="416"/>
      <c r="Y428" s="415"/>
      <c r="Z428" s="415"/>
      <c r="AA428" s="807"/>
      <c r="AB428" s="808"/>
      <c r="AC428" s="807"/>
      <c r="AD428" s="808"/>
      <c r="AE428" s="807"/>
      <c r="AF428" s="808"/>
      <c r="AG428" s="807"/>
      <c r="AH428" s="808"/>
      <c r="AI428" s="807"/>
      <c r="AJ428" s="808"/>
      <c r="AK428" s="323">
        <f t="shared" si="2155"/>
        <v>0</v>
      </c>
      <c r="AL428" s="315"/>
      <c r="AM428" s="316"/>
      <c r="AN428" s="809"/>
      <c r="AO428" s="810"/>
      <c r="AP428" s="813"/>
      <c r="AQ428" s="814"/>
      <c r="AR428" s="809"/>
      <c r="AS428" s="810"/>
      <c r="AT428" s="420"/>
      <c r="AU428" s="408"/>
      <c r="AV428" s="426"/>
      <c r="AW428" s="427"/>
      <c r="AX428" s="428"/>
      <c r="AY428" s="230"/>
      <c r="AZ428" s="879"/>
      <c r="BA428" s="837"/>
      <c r="BB428" s="834"/>
      <c r="BC428" s="837"/>
      <c r="BD428" s="840"/>
      <c r="BE428" s="843"/>
      <c r="BG428" s="490"/>
      <c r="BH428" s="312">
        <v>0.4</v>
      </c>
      <c r="BI428" s="239" t="str">
        <f t="shared" ref="BI428" si="2178">IF(ISERROR(IF(V425="R.INHERENTE
2","R. INHERENTE",(IF(BD425="R.RESIDUAL
2","R. RESIDUAL"," ")))),"",(IF(V425="R.INHERENTE
2","R. INHERENTE",(IF(BD425="R.RESIDUAL
2","R. RESIDUAL"," ")))))</f>
        <v xml:space="preserve"> </v>
      </c>
      <c r="BJ428" s="236" t="str">
        <f t="shared" ref="BJ428" si="2179">IF(ISERROR(IF(V425="R.INHERENTE
7","R. INHERENTE",(IF(BD425="R.RESIDUAL
7","R. RESIDUAL"," ")))),"",(IF(V425="R.INHERENTE
7","R. INHERENTE",(IF(BD425="R.RESIDUAL
7","R. RESIDUAL"," ")))))</f>
        <v>R. RESIDUAL</v>
      </c>
      <c r="BK428" s="236" t="str">
        <f t="shared" ref="BK428" si="2180">IF(ISERROR(IF(V425="R.INHERENTE
12","R. INHERENTE",(IF(BD425="R.RESIDUAL
12","R. RESIDUAL"," ")))),"",(IF(V425="R.INHERENTE
12","R. INHERENTE",(IF(BD425="R.RESIDUAL
12","R. RESIDUAL"," ")))))</f>
        <v xml:space="preserve"> </v>
      </c>
      <c r="BL428" s="237" t="str">
        <f t="shared" ref="BL428" si="2181">IF(ISERROR(IF(V425="R.INHERENTE
17","R. INHERENTE",(IF(BD425="R.RESIDUAL
17","R. RESIDUAL"," ")))),"",(IF(V425="R.INHERENTE
17","R. INHERENTE",(IF(BD425="R.RESIDUAL
17","R. RESIDUAL"," ")))))</f>
        <v xml:space="preserve"> </v>
      </c>
      <c r="BM428" s="238" t="str">
        <f t="shared" ref="BM428" si="2182">IF(ISERROR(IF(V425="R.INHERENTE
22","R. INHERENTE",(IF(BD425="R.RESIDUAL
22","R. RESIDUAL"," ")))),"",(IF(V425="R.INHERENTE
22","R. INHERENTE",(IF(BD425="R.RESIDUAL
22","R. RESIDUAL"," ")))))</f>
        <v xml:space="preserve"> </v>
      </c>
      <c r="BN428" s="234"/>
      <c r="BO428" s="846"/>
      <c r="BP428" s="855"/>
      <c r="BQ428" s="887"/>
      <c r="BR428" s="887"/>
      <c r="BS428" s="859"/>
      <c r="BT428" s="862"/>
      <c r="BU428" s="309"/>
      <c r="BV428" s="846"/>
      <c r="BW428" s="859"/>
      <c r="BX428" s="831"/>
      <c r="BY428" s="229"/>
      <c r="BZ428" s="816"/>
      <c r="CA428" s="819"/>
      <c r="CB428" s="822"/>
      <c r="CC428" s="819"/>
      <c r="CD428" s="793"/>
      <c r="CE428" s="793"/>
      <c r="CF428" s="793"/>
      <c r="CG428" s="793"/>
      <c r="CH428" s="793"/>
      <c r="CI428" s="793"/>
      <c r="CJ428" s="793"/>
      <c r="CK428" s="793"/>
      <c r="CL428" s="793"/>
      <c r="CM428" s="793"/>
      <c r="CN428" s="793"/>
      <c r="CO428" s="793"/>
      <c r="CP428" s="793"/>
      <c r="CQ428" s="793"/>
      <c r="CR428" s="793"/>
      <c r="CS428" s="793"/>
      <c r="CT428" s="796"/>
      <c r="CU428" s="248"/>
      <c r="CV428" s="816"/>
      <c r="CW428" s="819"/>
      <c r="CX428" s="822"/>
      <c r="CY428" s="819"/>
      <c r="CZ428" s="826"/>
      <c r="DA428" s="827"/>
      <c r="DB428" s="826"/>
      <c r="DC428" s="827"/>
      <c r="DD428" s="790"/>
      <c r="DE428" s="790"/>
      <c r="DF428" s="790"/>
      <c r="DG428" s="793"/>
      <c r="DH428" s="790"/>
      <c r="DI428" s="790"/>
      <c r="DJ428" s="790"/>
      <c r="DK428" s="793"/>
      <c r="DL428" s="790"/>
      <c r="DM428" s="790"/>
      <c r="DN428" s="790"/>
      <c r="DO428" s="793"/>
      <c r="DP428" s="790"/>
      <c r="DQ428" s="790"/>
      <c r="DR428" s="790"/>
      <c r="DS428" s="790"/>
      <c r="DT428" s="796"/>
      <c r="DU428" s="245"/>
      <c r="DV428" s="799"/>
      <c r="DW428" s="802"/>
      <c r="DX428" s="799"/>
      <c r="DY428" s="805"/>
    </row>
    <row r="429" spans="2:129" ht="48.75" customHeight="1" thickBot="1">
      <c r="B429" s="1283"/>
      <c r="C429" s="925"/>
      <c r="D429" s="928"/>
      <c r="E429" s="1805"/>
      <c r="F429" s="932"/>
      <c r="G429" s="1805"/>
      <c r="H429" s="1805"/>
      <c r="I429" s="938"/>
      <c r="J429" s="464"/>
      <c r="K429" s="910"/>
      <c r="L429" s="1806"/>
      <c r="M429" s="919"/>
      <c r="N429" s="1805"/>
      <c r="O429" s="1807"/>
      <c r="P429" s="228"/>
      <c r="Q429" s="1808"/>
      <c r="R429" s="1805"/>
      <c r="S429" s="1805"/>
      <c r="T429" s="1805"/>
      <c r="U429" s="1805"/>
      <c r="V429" s="1807"/>
      <c r="W429" s="228"/>
      <c r="X429" s="417"/>
      <c r="Y429" s="418"/>
      <c r="Z429" s="418"/>
      <c r="AA429" s="848"/>
      <c r="AB429" s="849"/>
      <c r="AC429" s="848"/>
      <c r="AD429" s="849"/>
      <c r="AE429" s="848"/>
      <c r="AF429" s="849"/>
      <c r="AG429" s="848"/>
      <c r="AH429" s="849"/>
      <c r="AI429" s="848"/>
      <c r="AJ429" s="849"/>
      <c r="AK429" s="324">
        <f t="shared" si="2155"/>
        <v>0</v>
      </c>
      <c r="AL429" s="317"/>
      <c r="AM429" s="318"/>
      <c r="AN429" s="850"/>
      <c r="AO429" s="851"/>
      <c r="AP429" s="852"/>
      <c r="AQ429" s="853"/>
      <c r="AR429" s="850"/>
      <c r="AS429" s="851"/>
      <c r="AT429" s="421"/>
      <c r="AU429" s="422"/>
      <c r="AV429" s="429"/>
      <c r="AW429" s="430"/>
      <c r="AX429" s="431"/>
      <c r="AY429" s="230"/>
      <c r="AZ429" s="880"/>
      <c r="BA429" s="838"/>
      <c r="BB429" s="835"/>
      <c r="BC429" s="838"/>
      <c r="BD429" s="841"/>
      <c r="BE429" s="844"/>
      <c r="BG429" s="490"/>
      <c r="BH429" s="313">
        <v>0.2</v>
      </c>
      <c r="BI429" s="240" t="str">
        <f t="shared" ref="BI429" si="2183">IF(ISERROR(IF(V425="R.INHERENTE
1","R. INHERENTE",(IF(BD425="R.RESIDUAL
1","R. RESIDUAL"," ")))),"",(IF(V425="R.INHERENTE
1","R. INHERENTE",(IF(BD425="R.RESIDUAL
1","R. RESIDUAL"," ")))))</f>
        <v xml:space="preserve"> </v>
      </c>
      <c r="BJ429" s="241" t="str">
        <f t="shared" ref="BJ429" si="2184">IF(ISERROR(IF(V425="R.INHERENTE
6","R. INHERENTE",(IF(BD425="R.RESIDUAL
6","R. RESIDUAL"," ")))),"",(IF(V425="R.INHERENTE
6","R. INHERENTE",(IF(BD425="R.RESIDUAL
6","R. RESIDUAL"," ")))))</f>
        <v xml:space="preserve"> </v>
      </c>
      <c r="BK429" s="242" t="str">
        <f t="shared" ref="BK429" si="2185">IF(ISERROR(IF(V425="R.INHERENTE
11","R. INHERENTE",(IF(BD425="R.RESIDUAL
11","R. RESIDUAL"," ")))),"",(IF(V425="R.INHERENTE
11","R. INHERENTE",(IF(BD425="R.RESIDUAL
11","R. RESIDUAL"," ")))))</f>
        <v xml:space="preserve"> </v>
      </c>
      <c r="BL429" s="243" t="str">
        <f t="shared" ref="BL429" si="2186">IF(ISERROR(IF(V425="R.INHERENTE
16","R. INHERENTE",(IF(BD425="R.RESIDUAL
16","R. RESIDUAL"," ")))),"",(IF(V425="R.INHERENTE
16","R. INHERENTE",(IF(BD425="R.RESIDUAL
16","R. RESIDUAL"," ")))))</f>
        <v xml:space="preserve"> </v>
      </c>
      <c r="BM429" s="244" t="str">
        <f t="shared" ref="BM429" si="2187">IF(ISERROR(IF(V425="R.INHERENTE
21","R. INHERENTE",(IF(BD425="R.RESIDUAL
21","R. RESIDUAL"," ")))),"",(IF(V425="R.INHERENTE
21","R. INHERENTE",(IF(BD425="R.RESIDUAL
21","R. RESIDUAL"," ")))))</f>
        <v xml:space="preserve"> </v>
      </c>
      <c r="BN429" s="234"/>
      <c r="BO429" s="847"/>
      <c r="BP429" s="856"/>
      <c r="BQ429" s="888"/>
      <c r="BR429" s="888"/>
      <c r="BS429" s="860"/>
      <c r="BT429" s="863"/>
      <c r="BU429" s="309"/>
      <c r="BV429" s="847"/>
      <c r="BW429" s="860"/>
      <c r="BX429" s="832"/>
      <c r="BY429" s="229"/>
      <c r="BZ429" s="817"/>
      <c r="CA429" s="820"/>
      <c r="CB429" s="823"/>
      <c r="CC429" s="820"/>
      <c r="CD429" s="794"/>
      <c r="CE429" s="794"/>
      <c r="CF429" s="794"/>
      <c r="CG429" s="794"/>
      <c r="CH429" s="794"/>
      <c r="CI429" s="794"/>
      <c r="CJ429" s="794"/>
      <c r="CK429" s="794"/>
      <c r="CL429" s="794"/>
      <c r="CM429" s="794"/>
      <c r="CN429" s="794"/>
      <c r="CO429" s="794"/>
      <c r="CP429" s="794"/>
      <c r="CQ429" s="794"/>
      <c r="CR429" s="794"/>
      <c r="CS429" s="794"/>
      <c r="CT429" s="797"/>
      <c r="CU429" s="248"/>
      <c r="CV429" s="817"/>
      <c r="CW429" s="820"/>
      <c r="CX429" s="823"/>
      <c r="CY429" s="820"/>
      <c r="CZ429" s="828"/>
      <c r="DA429" s="829"/>
      <c r="DB429" s="828"/>
      <c r="DC429" s="829"/>
      <c r="DD429" s="791"/>
      <c r="DE429" s="791"/>
      <c r="DF429" s="791"/>
      <c r="DG429" s="794"/>
      <c r="DH429" s="791"/>
      <c r="DI429" s="791"/>
      <c r="DJ429" s="791"/>
      <c r="DK429" s="794"/>
      <c r="DL429" s="791"/>
      <c r="DM429" s="791"/>
      <c r="DN429" s="791"/>
      <c r="DO429" s="794"/>
      <c r="DP429" s="791"/>
      <c r="DQ429" s="791"/>
      <c r="DR429" s="791"/>
      <c r="DS429" s="791"/>
      <c r="DT429" s="797"/>
      <c r="DU429" s="245"/>
      <c r="DV429" s="800"/>
      <c r="DW429" s="803"/>
      <c r="DX429" s="800"/>
      <c r="DY429" s="806"/>
    </row>
    <row r="430" spans="2:129" ht="18" customHeight="1">
      <c r="C430" s="311" t="s">
        <v>1742</v>
      </c>
      <c r="BI430" s="321">
        <v>0.2</v>
      </c>
      <c r="BJ430" s="322">
        <v>0.4</v>
      </c>
      <c r="BK430" s="322">
        <v>0.60000000000000009</v>
      </c>
      <c r="BL430" s="322">
        <v>0.8</v>
      </c>
      <c r="BM430" s="322">
        <v>1</v>
      </c>
    </row>
    <row r="431" spans="2:129" ht="48.75" customHeight="1">
      <c r="B431" s="1281" t="s">
        <v>1411</v>
      </c>
      <c r="C431" s="923">
        <v>70</v>
      </c>
      <c r="D431" s="926" t="s">
        <v>1695</v>
      </c>
      <c r="E431" s="929" t="s">
        <v>1696</v>
      </c>
      <c r="F431" s="930" t="s">
        <v>587</v>
      </c>
      <c r="G431" s="907" t="s">
        <v>957</v>
      </c>
      <c r="H431" s="948" t="s">
        <v>781</v>
      </c>
      <c r="I431" s="949" t="s">
        <v>1743</v>
      </c>
      <c r="J431" s="409" t="s">
        <v>1744</v>
      </c>
      <c r="K431" s="908" t="s">
        <v>1745</v>
      </c>
      <c r="L431" s="950" t="str">
        <f>IF(H431="","",(CONCATENATE("Posibilidad de afectación ",H431," ",I431," ",J431," ",J432," ",J433," ",J434," ",J435)))</f>
        <v xml:space="preserve">Posibilidad de afectación reputacional y económica debido a la falta de conocimiento por parte de los colaboradores  en conceptos relacionados con discriminación y en el abordaje a la población diferencial    </v>
      </c>
      <c r="M431" s="917" t="s">
        <v>593</v>
      </c>
      <c r="N431" s="951" t="s">
        <v>698</v>
      </c>
      <c r="O431" s="864" t="s">
        <v>595</v>
      </c>
      <c r="P431" s="228"/>
      <c r="Q431" s="865" t="s">
        <v>630</v>
      </c>
      <c r="R431" s="866">
        <f>IF(ISERROR(VLOOKUP($Q431,Listas!$E$20:$F$24,2,FALSE)),"",(VLOOKUP($Q431,Listas!$E$20:$F$24,2,FALSE)))</f>
        <v>1</v>
      </c>
      <c r="S431" s="867" t="str">
        <f>IF(ISERROR(VLOOKUP($R431,Listas!$E$3:$F$7,2,FALSE)),"",(VLOOKUP($R431,Listas!$E$3:$F$7,2,FALSE)))</f>
        <v xml:space="preserve">MUY ALTA </v>
      </c>
      <c r="T431" s="868" t="s">
        <v>597</v>
      </c>
      <c r="U431" s="867">
        <f>IF(ISERROR(VLOOKUP($T431,Listas!$E$28:$F$35,2,FALSE)),"",(VLOOKUP($T431,Listas!$E$28:$F$35,2,FALSE)))</f>
        <v>1</v>
      </c>
      <c r="V431" s="869" t="str">
        <f>IF(R431="","",(CONCATENATE("R.INHERENTE
",(IF(AND($R431=0.2,$U431=0.2),1,(IF(AND($R431=0.2,$U431=0.4),6,(IF(AND($R431=0.2,$U431=0.6),11,(IF(AND($R431=0.2,$U431=0.8),16,(IF(AND($R431=0.2,$U431=1),21,(IF(AND($R431=0.4,$U431=0.2),2,(IF(AND($R431=0.4,$U431=0.4),7,(IF(AND($R431=0.4,$U431=0.6),12,(IF(AND($R431=0.4,$U431=0.8),17,(IF(AND($R431=0.4,$U431=1),22,(IF(AND($R431=0.6,$U431=0.2),3,(IF(AND($R431=0.6,$U431=0.4),8,(IF(AND($R431=0.6,$U431=0.6),13,(IF(AND($R431=0.6,$U431=0.8),18,(IF(AND($R431=0.6,$U431=1),23,(IF(AND($R431=0.8,$U431=0.2),4,(IF(AND($R431=0.8,$U431=0.4),9,(IF(AND($R431=0.8,$U431=0.6),14,(IF(AND($R431=0.8,$U431=0.8),19,(IF(AND($R431=0.8,$U431=1),24,(IF(AND($R431=1,$U431=0.2),5,(IF(AND($R431=1,$U431=0.4),10,(IF(AND($R431=1,$U431=0.6),15,(IF(AND($R431=1,$U431=0.8),20,(IF(AND($R431=1,$U431=1),25,"")))))))))))))))))))))))))))))))))))))))))))))))))))))</f>
        <v>R.INHERENTE
25</v>
      </c>
      <c r="W431" s="228">
        <f>+VLOOKUP($V431,Listas!$D$112:$E$136,2,FALSE)</f>
        <v>25</v>
      </c>
      <c r="X431" s="412" t="s">
        <v>1746</v>
      </c>
      <c r="Y431" s="413" t="s">
        <v>599</v>
      </c>
      <c r="Z431" s="413"/>
      <c r="AA431" s="870">
        <v>25</v>
      </c>
      <c r="AB431" s="871"/>
      <c r="AC431" s="870"/>
      <c r="AD431" s="871"/>
      <c r="AE431" s="870"/>
      <c r="AF431" s="871"/>
      <c r="AG431" s="870"/>
      <c r="AH431" s="871"/>
      <c r="AI431" s="870">
        <v>15</v>
      </c>
      <c r="AJ431" s="871"/>
      <c r="AK431" s="340">
        <f t="shared" ref="AK431:AK435" si="2188">AA431+AC431+AE431+AG431+AI431</f>
        <v>40</v>
      </c>
      <c r="AL431" s="465">
        <f>100%-(100%*40%)</f>
        <v>0.6</v>
      </c>
      <c r="AM431" s="320"/>
      <c r="AN431" s="872" t="s">
        <v>562</v>
      </c>
      <c r="AO431" s="873"/>
      <c r="AP431" s="993" t="s">
        <v>600</v>
      </c>
      <c r="AQ431" s="994"/>
      <c r="AR431" s="872" t="s">
        <v>562</v>
      </c>
      <c r="AS431" s="873"/>
      <c r="AT431" s="419" t="s">
        <v>1747</v>
      </c>
      <c r="AU431" s="407" t="s">
        <v>602</v>
      </c>
      <c r="AV431" s="423" t="s">
        <v>1748</v>
      </c>
      <c r="AW431" s="424" t="s">
        <v>1749</v>
      </c>
      <c r="AX431" s="425" t="s">
        <v>1750</v>
      </c>
      <c r="AY431" s="247">
        <f>+(IF(AND($AZ431&gt;0,$AZ431&lt;=0.2),0.2,(IF(AND($AZ431&gt;0.2,$AZ431&lt;=0.4),0.4,(IF(AND($AZ431&gt;0.4,$AZ431&lt;=0.6),0.6,(IF(AND($AZ431&gt;0.6,$AZ431&lt;=0.8),0.8,(IF($AZ431&gt;0.8,1,""))))))))))</f>
        <v>0.4</v>
      </c>
      <c r="AZ431" s="878">
        <f t="shared" ref="AZ431" si="2189">+MIN(AL431:AL435)</f>
        <v>0.36</v>
      </c>
      <c r="BA431" s="836" t="str">
        <f>+(IF($AY431=0.2,"MUY BAJA",(IF($AY431=0.4,"BAJA",(IF($AY431=0.6,"MEDIA",(IF($AY431=0.8,"ALTA",(IF($AY431=1,"MUY ALTA",""))))))))))</f>
        <v>BAJA</v>
      </c>
      <c r="BB431" s="833">
        <f t="shared" ref="BB431" si="2190">+MIN(AM431:AM435)</f>
        <v>0.36</v>
      </c>
      <c r="BC431" s="836" t="str">
        <f>+(IF($BF431=0.2,"MUY BAJA",(IF($BF431=0.4,"BAJA",(IF($BF431=0.6,"MEDIA",(IF($BF431=0.8,"ALTA",(IF($BF431=1,"MUY ALTA",""))))))))))</f>
        <v>BAJA</v>
      </c>
      <c r="BD431" s="839" t="str">
        <f>IF($AY431="","",(CONCATENATE("R.RESIDUAL
",(IF(AND($AY431=0.2,$BF431=0.2),1,(IF(AND($AY431=0.2,$BF431=0.4),6,(IF(AND($AY431=0.2,$BF431=0.6),11,(IF(AND($AY431=0.2,$BF431=0.8),16,(IF(AND($AY431=0.2,$BF431=1),21,(IF(AND($AY431=0.4,$BF431=0.2),2,(IF(AND($AY431=0.4,$BF431=0.4),7,(IF(AND($AY431=0.4,$BF431=0.6),12,(IF(AND($AY431=0.4,$BF431=0.8),17,(IF(AND($AY431=0.4,$BF431=1),22,(IF(AND($AY431=0.6,$BF431=0.2),3,(IF(AND($AY431=0.6,$BF431=0.4),8,(IF(AND($AY431=0.6,$BF431=0.6),13,(IF(AND($AY431=0.6,$BF431=0.8),18,(IF(AND($AY431=0.6,$BF431=1),23,(IF(AND($AY431=0.8,$BF431=0.2),4,(IF(AND($AY431=0.8,$BF431=0.4),9,(IF(AND($AY431=0.8,$BF431=0.6),14,(IF(AND($AY431=0.8,$BF431=0.8),19,(IF(AND($AY431=0.8,$BF431=1),24,(IF(AND($AY431=1,$BF431=0.2),5,(IF(AND($AY431=1,$BF431=0.4),10,(IF(AND($AY431=1,$BF431=0.6),15,(IF(AND($AY431=1,$BF431=0.8),20,(IF(AND($AY431=1,$BF431=1),25,"")))))))))))))))))))))))))))))))))))))))))))))))))))))</f>
        <v>R.RESIDUAL
7</v>
      </c>
      <c r="BE431" s="842" t="s">
        <v>606</v>
      </c>
      <c r="BF431" s="247">
        <f>+(IF(AND($BB431&gt;0,$BB431&lt;=0.2),0.2,(IF(AND($BB431&gt;0.2,$BB431&lt;=0.4),0.4,(IF(AND($BB431&gt;0.4,$BB431&lt;=0.6),0.6,(IF(AND($BB431&gt;0.6,$BB431&lt;=0.8),0.8,(IF($BB431&gt;0.8,1,""))))))))))</f>
        <v>0.4</v>
      </c>
      <c r="BG431" s="230">
        <f>+VLOOKUP($BD431,Listas!$F$112:$G$136,2,FALSE)</f>
        <v>7</v>
      </c>
      <c r="BH431" s="312">
        <v>1</v>
      </c>
      <c r="BI431" s="231" t="str">
        <f t="shared" ref="BI431" si="2191">IF(ISERROR(IF(V431="R.INHERENTE
5","R. INHERENTE",(IF(BD431="R.RESIDUAL
5","R. RESIDUAL"," ")))),"",(IF(V431="R.INHERENTE
5","R. INHERENTE",(IF(BD431="R.RESIDUAL
5","R. RESIDUAL"," ")))))</f>
        <v xml:space="preserve"> </v>
      </c>
      <c r="BJ431" s="232" t="str">
        <f t="shared" ref="BJ431" si="2192">IF(ISERROR(IF(V431="R.INHERENTE
10","R. INHERENTE",(IF(BD431="R.RESIDUAL
10","R. RESIDUAL"," ")))),"",(IF(V431="R.INHERENTE
10","R. INHERENTE",(IF(BD431="R.RESIDUAL
10","R. RESIDUAL"," ")))))</f>
        <v xml:space="preserve"> </v>
      </c>
      <c r="BK431" s="232" t="str">
        <f t="shared" ref="BK431" si="2193">IF(ISERROR(IF(V431="R.INHERENTE
15","R. INHERENTE",(IF(BD431="R.RESIDUAL
15","R. RESIDUAL"," ")))),"",(IF(V431="R.INHERENTE
15","R. INHERENTE",(IF(BD431="R.RESIDUAL
15","R. RESIDUAL"," ")))))</f>
        <v xml:space="preserve"> </v>
      </c>
      <c r="BL431" s="232" t="str">
        <f t="shared" ref="BL431" si="2194">IF(ISERROR(IF(V431="R.INHERENTE
20","R. INHERENTE",(IF(BD431="R.RESIDUAL
20","R. RESIDUAL"," ")))),"",(IF(V431="R.INHERENTE
20","R. INHERENTE",(IF(BD431="R.RESIDUAL
20","R. RESIDUAL"," ")))))</f>
        <v xml:space="preserve"> </v>
      </c>
      <c r="BM431" s="233" t="str">
        <f t="shared" ref="BM431" si="2195">IF(ISERROR(IF(V431="R.INHERENTE
25","R. INHERENTE",(IF(BD431="R.RESIDUAL
25","R. RESIDUAL"," ")))),"",(IF(V431="R.INHERENTE
25","R. INHERENTE",(IF(BD431="R.RESIDUAL
25","R. RESIDUAL"," ")))))</f>
        <v>R. INHERENTE</v>
      </c>
      <c r="BN431" s="234"/>
      <c r="BO431" s="845" t="s">
        <v>1751</v>
      </c>
      <c r="BP431" s="854" t="s">
        <v>1752</v>
      </c>
      <c r="BQ431" s="886">
        <v>46023</v>
      </c>
      <c r="BR431" s="886">
        <v>46357</v>
      </c>
      <c r="BS431" s="1069" t="s">
        <v>609</v>
      </c>
      <c r="BT431" s="861"/>
      <c r="BU431" s="309"/>
      <c r="BV431" s="845" t="s">
        <v>1753</v>
      </c>
      <c r="BW431" s="854" t="s">
        <v>1709</v>
      </c>
      <c r="BX431" s="830" t="s">
        <v>1709</v>
      </c>
      <c r="BY431" s="229"/>
      <c r="BZ431" s="815" t="s">
        <v>614</v>
      </c>
      <c r="CA431" s="818" t="s">
        <v>615</v>
      </c>
      <c r="CB431" s="821" t="s">
        <v>616</v>
      </c>
      <c r="CC431" s="818" t="s">
        <v>617</v>
      </c>
      <c r="CD431" s="792"/>
      <c r="CE431" s="792"/>
      <c r="CF431" s="792"/>
      <c r="CG431" s="792"/>
      <c r="CH431" s="792"/>
      <c r="CI431" s="792"/>
      <c r="CJ431" s="792"/>
      <c r="CK431" s="792"/>
      <c r="CL431" s="792"/>
      <c r="CM431" s="792"/>
      <c r="CN431" s="792"/>
      <c r="CO431" s="792"/>
      <c r="CP431" s="792"/>
      <c r="CQ431" s="792"/>
      <c r="CR431" s="792"/>
      <c r="CS431" s="792"/>
      <c r="CT431" s="795" t="s">
        <v>618</v>
      </c>
      <c r="CU431" s="248"/>
      <c r="CV431" s="815" t="s">
        <v>614</v>
      </c>
      <c r="CW431" s="818" t="s">
        <v>615</v>
      </c>
      <c r="CX431" s="821" t="s">
        <v>616</v>
      </c>
      <c r="CY431" s="818" t="s">
        <v>617</v>
      </c>
      <c r="CZ431" s="824"/>
      <c r="DA431" s="825"/>
      <c r="DB431" s="824"/>
      <c r="DC431" s="825"/>
      <c r="DD431" s="789"/>
      <c r="DE431" s="789"/>
      <c r="DF431" s="789"/>
      <c r="DG431" s="792"/>
      <c r="DH431" s="789"/>
      <c r="DI431" s="789"/>
      <c r="DJ431" s="789"/>
      <c r="DK431" s="792"/>
      <c r="DL431" s="789"/>
      <c r="DM431" s="789"/>
      <c r="DN431" s="789"/>
      <c r="DO431" s="792"/>
      <c r="DP431" s="789"/>
      <c r="DQ431" s="789"/>
      <c r="DR431" s="789"/>
      <c r="DS431" s="789"/>
      <c r="DT431" s="795" t="s">
        <v>619</v>
      </c>
      <c r="DU431" s="245"/>
      <c r="DV431" s="798"/>
      <c r="DW431" s="801"/>
      <c r="DX431" s="798"/>
      <c r="DY431" s="804"/>
    </row>
    <row r="432" spans="2:129" ht="48.75" customHeight="1">
      <c r="B432" s="1282"/>
      <c r="C432" s="924"/>
      <c r="D432" s="927"/>
      <c r="E432" s="1800"/>
      <c r="F432" s="931"/>
      <c r="G432" s="1800"/>
      <c r="H432" s="1800"/>
      <c r="I432" s="1800"/>
      <c r="J432" s="410"/>
      <c r="K432" s="909"/>
      <c r="L432" s="1801"/>
      <c r="M432" s="918"/>
      <c r="N432" s="1800"/>
      <c r="O432" s="1802"/>
      <c r="P432" s="228"/>
      <c r="Q432" s="1803"/>
      <c r="R432" s="1800"/>
      <c r="S432" s="1800"/>
      <c r="T432" s="1800"/>
      <c r="U432" s="1800"/>
      <c r="V432" s="1802"/>
      <c r="W432" s="228"/>
      <c r="X432" s="414" t="s">
        <v>1754</v>
      </c>
      <c r="Y432" s="415" t="s">
        <v>599</v>
      </c>
      <c r="Z432" s="415"/>
      <c r="AA432" s="807">
        <v>25</v>
      </c>
      <c r="AB432" s="808"/>
      <c r="AC432" s="807"/>
      <c r="AD432" s="808"/>
      <c r="AE432" s="807"/>
      <c r="AF432" s="808"/>
      <c r="AG432" s="807"/>
      <c r="AH432" s="808"/>
      <c r="AI432" s="807">
        <v>15</v>
      </c>
      <c r="AJ432" s="808"/>
      <c r="AK432" s="323">
        <f t="shared" si="2188"/>
        <v>40</v>
      </c>
      <c r="AL432" s="466">
        <f>60%-(60%*40%)</f>
        <v>0.36</v>
      </c>
      <c r="AM432" s="316">
        <f>60%-(60%*40%)</f>
        <v>0.36</v>
      </c>
      <c r="AN432" s="809" t="s">
        <v>562</v>
      </c>
      <c r="AO432" s="810"/>
      <c r="AP432" s="813" t="s">
        <v>600</v>
      </c>
      <c r="AQ432" s="814"/>
      <c r="AR432" s="809" t="s">
        <v>562</v>
      </c>
      <c r="AS432" s="810"/>
      <c r="AT432" s="420" t="s">
        <v>1755</v>
      </c>
      <c r="AU432" s="408" t="s">
        <v>602</v>
      </c>
      <c r="AV432" s="426" t="s">
        <v>1756</v>
      </c>
      <c r="AW432" s="427" t="s">
        <v>1749</v>
      </c>
      <c r="AX432" s="428" t="s">
        <v>1750</v>
      </c>
      <c r="AY432" s="230"/>
      <c r="AZ432" s="879"/>
      <c r="BA432" s="837"/>
      <c r="BB432" s="834"/>
      <c r="BC432" s="837"/>
      <c r="BD432" s="840"/>
      <c r="BE432" s="843"/>
      <c r="BG432" s="490"/>
      <c r="BH432" s="312">
        <v>0.8</v>
      </c>
      <c r="BI432" s="235" t="str">
        <f t="shared" ref="BI432" si="2196">IF(ISERROR(IF(V431="R.INHERENTE
4","R. INHERENTE",(IF(BD431="R.RESIDUAL
4","R. RESIDUAL"," ")))),"",(IF(V431="R.INHERENTE
4","R. INHERENTE",(IF(BD431="R.RESIDUAL
4","R. RESIDUAL"," ")))))</f>
        <v xml:space="preserve"> </v>
      </c>
      <c r="BJ432" s="236" t="str">
        <f t="shared" ref="BJ432" si="2197">IF(ISERROR(IF(V431="R.INHERENTE
9","R. INHERENTE",(IF(BD431="R.RESIDUAL
9","R. RESIDUAL"," ")))),"",(IF(V431="R.INHERENTE
9","R. INHERENTE",(IF(BD431="R.RESIDUAL
9","R. RESIDUAL"," ")))))</f>
        <v xml:space="preserve"> </v>
      </c>
      <c r="BK432" s="237" t="str">
        <f t="shared" ref="BK432" si="2198">IF(ISERROR(IF(V431="R.INHERENTE
14","R. INHERENTE",(IF(BD431="R.RESIDUAL
14","R. RESIDUAL"," ")))),"",(IF(V431="R.INHERENTE
14","R. INHERENTE",(IF(BD431="R.RESIDUAL
14","R. RESIDUAL"," ")))))</f>
        <v xml:space="preserve"> </v>
      </c>
      <c r="BL432" s="237" t="str">
        <f t="shared" ref="BL432" si="2199">IF(ISERROR(IF(V431="R.INHERENTE
19","R. INHERENTE",(IF(BD431="R.RESIDUAL
19","R. RESIDUAL"," ")))),"",(IF(V431="R.INHERENTE
19","R. INHERENTE",(IF(BD431="R.RESIDUAL
19","R. RESIDUAL"," ")))))</f>
        <v xml:space="preserve"> </v>
      </c>
      <c r="BM432" s="238" t="str">
        <f t="shared" ref="BM432" si="2200">IF(ISERROR(IF(V431="R.INHERENTE
24","R. INHERENTE",(IF(BD431="R.RESIDUAL
24","R. RESIDUAL"," ")))),"",(IF(V431="R.INHERENTE
24","R. INHERENTE",(IF(BD431="R.RESIDUAL
24","R. RESIDUAL"," ")))))</f>
        <v xml:space="preserve"> </v>
      </c>
      <c r="BN432" s="234"/>
      <c r="BO432" s="895"/>
      <c r="BP432" s="855"/>
      <c r="BQ432" s="887"/>
      <c r="BR432" s="887"/>
      <c r="BS432" s="1070"/>
      <c r="BT432" s="862"/>
      <c r="BU432" s="309"/>
      <c r="BV432" s="846"/>
      <c r="BW432" s="855"/>
      <c r="BX432" s="831"/>
      <c r="BY432" s="229"/>
      <c r="BZ432" s="816"/>
      <c r="CA432" s="819"/>
      <c r="CB432" s="822"/>
      <c r="CC432" s="819"/>
      <c r="CD432" s="793"/>
      <c r="CE432" s="793"/>
      <c r="CF432" s="793"/>
      <c r="CG432" s="793"/>
      <c r="CH432" s="793"/>
      <c r="CI432" s="793"/>
      <c r="CJ432" s="793"/>
      <c r="CK432" s="793"/>
      <c r="CL432" s="793"/>
      <c r="CM432" s="793"/>
      <c r="CN432" s="793"/>
      <c r="CO432" s="793"/>
      <c r="CP432" s="793"/>
      <c r="CQ432" s="793"/>
      <c r="CR432" s="793"/>
      <c r="CS432" s="793"/>
      <c r="CT432" s="796"/>
      <c r="CU432" s="248"/>
      <c r="CV432" s="816"/>
      <c r="CW432" s="819"/>
      <c r="CX432" s="822"/>
      <c r="CY432" s="819"/>
      <c r="CZ432" s="826"/>
      <c r="DA432" s="827"/>
      <c r="DB432" s="826"/>
      <c r="DC432" s="827"/>
      <c r="DD432" s="790"/>
      <c r="DE432" s="790"/>
      <c r="DF432" s="790"/>
      <c r="DG432" s="793"/>
      <c r="DH432" s="790"/>
      <c r="DI432" s="790"/>
      <c r="DJ432" s="790"/>
      <c r="DK432" s="793"/>
      <c r="DL432" s="790"/>
      <c r="DM432" s="790"/>
      <c r="DN432" s="790"/>
      <c r="DO432" s="793"/>
      <c r="DP432" s="790"/>
      <c r="DQ432" s="790"/>
      <c r="DR432" s="790"/>
      <c r="DS432" s="790"/>
      <c r="DT432" s="796"/>
      <c r="DU432" s="245"/>
      <c r="DV432" s="799"/>
      <c r="DW432" s="802"/>
      <c r="DX432" s="799"/>
      <c r="DY432" s="805"/>
    </row>
    <row r="433" spans="2:129" ht="48.75" customHeight="1">
      <c r="B433" s="1282"/>
      <c r="C433" s="924"/>
      <c r="D433" s="927"/>
      <c r="E433" s="1800"/>
      <c r="F433" s="931"/>
      <c r="G433" s="1800"/>
      <c r="H433" s="1800"/>
      <c r="I433" s="1800"/>
      <c r="J433" s="410"/>
      <c r="K433" s="909"/>
      <c r="L433" s="1801"/>
      <c r="M433" s="918"/>
      <c r="N433" s="1800"/>
      <c r="O433" s="1802"/>
      <c r="P433" s="228"/>
      <c r="Q433" s="1803"/>
      <c r="R433" s="1800"/>
      <c r="S433" s="1800"/>
      <c r="T433" s="1800"/>
      <c r="U433" s="1800"/>
      <c r="V433" s="1802"/>
      <c r="W433" s="228"/>
      <c r="X433" s="416"/>
      <c r="Y433" s="415"/>
      <c r="Z433" s="415"/>
      <c r="AA433" s="807"/>
      <c r="AB433" s="808"/>
      <c r="AC433" s="807"/>
      <c r="AD433" s="808"/>
      <c r="AE433" s="807"/>
      <c r="AF433" s="808"/>
      <c r="AG433" s="807"/>
      <c r="AH433" s="808"/>
      <c r="AI433" s="807"/>
      <c r="AJ433" s="808"/>
      <c r="AK433" s="323">
        <f t="shared" si="2188"/>
        <v>0</v>
      </c>
      <c r="AL433" s="315"/>
      <c r="AM433" s="316"/>
      <c r="AN433" s="809" t="s">
        <v>562</v>
      </c>
      <c r="AO433" s="810"/>
      <c r="AP433" s="813" t="s">
        <v>600</v>
      </c>
      <c r="AQ433" s="814"/>
      <c r="AR433" s="809" t="s">
        <v>562</v>
      </c>
      <c r="AS433" s="810"/>
      <c r="AT433" s="420"/>
      <c r="AU433" s="408"/>
      <c r="AV433" s="426"/>
      <c r="AW433" s="427"/>
      <c r="AX433" s="428"/>
      <c r="AY433" s="230"/>
      <c r="AZ433" s="879"/>
      <c r="BA433" s="837"/>
      <c r="BB433" s="834"/>
      <c r="BC433" s="837"/>
      <c r="BD433" s="840"/>
      <c r="BE433" s="843"/>
      <c r="BG433" s="490"/>
      <c r="BH433" s="312">
        <v>0.60000000000000009</v>
      </c>
      <c r="BI433" s="235" t="str">
        <f t="shared" ref="BI433" si="2201">IF(ISERROR(IF(V431="R.INHERENTE
3","R. INHERENTE",(IF(BD431="R.RESIDUAL
3","R. RESIDUAL"," ")))),"",(IF(V431="R.INHERENTE
3","R. INHERENTE",(IF(BD431="R.RESIDUAL
3","R. RESIDUAL"," ")))))</f>
        <v xml:space="preserve"> </v>
      </c>
      <c r="BJ433" s="236" t="str">
        <f t="shared" ref="BJ433" si="2202">IF(ISERROR(IF(V431="R.INHERENTE
8","R. INHERENTE",(IF(BD431="R.RESIDUAL
8","R. RESIDUAL"," ")))),"",(IF(V431="R.INHERENTE
8","R. INHERENTE",(IF(BD431="R.RESIDUAL
8","R. RESIDUAL"," ")))))</f>
        <v xml:space="preserve"> </v>
      </c>
      <c r="BK433" s="236" t="str">
        <f t="shared" ref="BK433" si="2203">IF(ISERROR(IF(V431="R.INHERENTE
13","R. INHERENTE",(IF(BD431="R.RESIDUAL
13","R. RESIDUAL"," ")))),"",(IF(V431="R.INHERENTE
13","R. INHERENTE",(IF(BD431="R.RESIDUAL
13","R. RESIDUAL"," ")))))</f>
        <v xml:space="preserve"> </v>
      </c>
      <c r="BL433" s="237" t="str">
        <f t="shared" ref="BL433" si="2204">IF(ISERROR(IF(V431="R.INHERENTE
18","R. INHERENTE",(IF(BD431="R.RESIDUAL
18","R. RESIDUAL"," ")))),"",(IF(V431="R.INHERENTE
18","R. INHERENTE",(IF(BD431="R.RESIDUAL
18","R. RESIDUAL"," ")))))</f>
        <v xml:space="preserve"> </v>
      </c>
      <c r="BM433" s="238" t="str">
        <f t="shared" ref="BM433" si="2205">IF(ISERROR(IF(V431="R.INHERENTE
23","R. INHERENTE",(IF(BD431="R.RESIDUAL
23","R. RESIDUAL"," ")))),"",(IF(V431="R.INHERENTE
23","R. INHERENTE",(IF(BD431="R.RESIDUAL
23","R. RESIDUAL"," ")))))</f>
        <v xml:space="preserve"> </v>
      </c>
      <c r="BN433" s="234"/>
      <c r="BO433" s="895"/>
      <c r="BP433" s="855"/>
      <c r="BQ433" s="887"/>
      <c r="BR433" s="887"/>
      <c r="BS433" s="1070"/>
      <c r="BT433" s="862"/>
      <c r="BU433" s="309"/>
      <c r="BV433" s="846"/>
      <c r="BW433" s="855"/>
      <c r="BX433" s="831"/>
      <c r="BY433" s="229"/>
      <c r="BZ433" s="816"/>
      <c r="CA433" s="819"/>
      <c r="CB433" s="822"/>
      <c r="CC433" s="819"/>
      <c r="CD433" s="793"/>
      <c r="CE433" s="793"/>
      <c r="CF433" s="793"/>
      <c r="CG433" s="793"/>
      <c r="CH433" s="793"/>
      <c r="CI433" s="793"/>
      <c r="CJ433" s="793"/>
      <c r="CK433" s="793"/>
      <c r="CL433" s="793"/>
      <c r="CM433" s="793"/>
      <c r="CN433" s="793"/>
      <c r="CO433" s="793"/>
      <c r="CP433" s="793"/>
      <c r="CQ433" s="793"/>
      <c r="CR433" s="793"/>
      <c r="CS433" s="793"/>
      <c r="CT433" s="796"/>
      <c r="CU433" s="248"/>
      <c r="CV433" s="816"/>
      <c r="CW433" s="819"/>
      <c r="CX433" s="822"/>
      <c r="CY433" s="819"/>
      <c r="CZ433" s="826"/>
      <c r="DA433" s="827"/>
      <c r="DB433" s="826"/>
      <c r="DC433" s="827"/>
      <c r="DD433" s="790"/>
      <c r="DE433" s="790"/>
      <c r="DF433" s="790"/>
      <c r="DG433" s="793"/>
      <c r="DH433" s="790"/>
      <c r="DI433" s="790"/>
      <c r="DJ433" s="790"/>
      <c r="DK433" s="793"/>
      <c r="DL433" s="790"/>
      <c r="DM433" s="790"/>
      <c r="DN433" s="790"/>
      <c r="DO433" s="793"/>
      <c r="DP433" s="790"/>
      <c r="DQ433" s="790"/>
      <c r="DR433" s="790"/>
      <c r="DS433" s="790"/>
      <c r="DT433" s="796"/>
      <c r="DU433" s="245"/>
      <c r="DV433" s="799"/>
      <c r="DW433" s="802"/>
      <c r="DX433" s="799"/>
      <c r="DY433" s="805"/>
    </row>
    <row r="434" spans="2:129" ht="48.75" customHeight="1">
      <c r="B434" s="1282"/>
      <c r="C434" s="924"/>
      <c r="D434" s="927"/>
      <c r="E434" s="1800"/>
      <c r="F434" s="931"/>
      <c r="G434" s="1800"/>
      <c r="H434" s="1800"/>
      <c r="I434" s="1800"/>
      <c r="J434" s="410"/>
      <c r="K434" s="909"/>
      <c r="L434" s="1801"/>
      <c r="M434" s="918"/>
      <c r="N434" s="1800"/>
      <c r="O434" s="1802"/>
      <c r="P434" s="228"/>
      <c r="Q434" s="1803"/>
      <c r="R434" s="1800"/>
      <c r="S434" s="1800"/>
      <c r="T434" s="1800"/>
      <c r="U434" s="1800"/>
      <c r="V434" s="1802"/>
      <c r="W434" s="228"/>
      <c r="X434" s="416"/>
      <c r="Y434" s="415"/>
      <c r="Z434" s="415"/>
      <c r="AA434" s="807"/>
      <c r="AB434" s="808"/>
      <c r="AC434" s="807"/>
      <c r="AD434" s="808"/>
      <c r="AE434" s="807"/>
      <c r="AF434" s="808"/>
      <c r="AG434" s="807"/>
      <c r="AH434" s="808"/>
      <c r="AI434" s="807"/>
      <c r="AJ434" s="808"/>
      <c r="AK434" s="323">
        <f t="shared" si="2188"/>
        <v>0</v>
      </c>
      <c r="AL434" s="315"/>
      <c r="AM434" s="316"/>
      <c r="AN434" s="809"/>
      <c r="AO434" s="810"/>
      <c r="AP434" s="813"/>
      <c r="AQ434" s="814"/>
      <c r="AR434" s="809"/>
      <c r="AS434" s="810"/>
      <c r="AT434" s="420"/>
      <c r="AU434" s="408"/>
      <c r="AV434" s="426"/>
      <c r="AW434" s="427"/>
      <c r="AX434" s="428"/>
      <c r="AY434" s="230"/>
      <c r="AZ434" s="879"/>
      <c r="BA434" s="837"/>
      <c r="BB434" s="834"/>
      <c r="BC434" s="837"/>
      <c r="BD434" s="840"/>
      <c r="BE434" s="843"/>
      <c r="BG434" s="490"/>
      <c r="BH434" s="312">
        <v>0.4</v>
      </c>
      <c r="BI434" s="239" t="str">
        <f t="shared" ref="BI434" si="2206">IF(ISERROR(IF(V431="R.INHERENTE
2","R. INHERENTE",(IF(BD431="R.RESIDUAL
2","R. RESIDUAL"," ")))),"",(IF(V431="R.INHERENTE
2","R. INHERENTE",(IF(BD431="R.RESIDUAL
2","R. RESIDUAL"," ")))))</f>
        <v xml:space="preserve"> </v>
      </c>
      <c r="BJ434" s="236" t="str">
        <f t="shared" ref="BJ434" si="2207">IF(ISERROR(IF(V431="R.INHERENTE
7","R. INHERENTE",(IF(BD431="R.RESIDUAL
7","R. RESIDUAL"," ")))),"",(IF(V431="R.INHERENTE
7","R. INHERENTE",(IF(BD431="R.RESIDUAL
7","R. RESIDUAL"," ")))))</f>
        <v>R. RESIDUAL</v>
      </c>
      <c r="BK434" s="236" t="str">
        <f t="shared" ref="BK434" si="2208">IF(ISERROR(IF(V431="R.INHERENTE
12","R. INHERENTE",(IF(BD431="R.RESIDUAL
12","R. RESIDUAL"," ")))),"",(IF(V431="R.INHERENTE
12","R. INHERENTE",(IF(BD431="R.RESIDUAL
12","R. RESIDUAL"," ")))))</f>
        <v xml:space="preserve"> </v>
      </c>
      <c r="BL434" s="237" t="str">
        <f t="shared" ref="BL434" si="2209">IF(ISERROR(IF(V431="R.INHERENTE
17","R. INHERENTE",(IF(BD431="R.RESIDUAL
17","R. RESIDUAL"," ")))),"",(IF(V431="R.INHERENTE
17","R. INHERENTE",(IF(BD431="R.RESIDUAL
17","R. RESIDUAL"," ")))))</f>
        <v xml:space="preserve"> </v>
      </c>
      <c r="BM434" s="238" t="str">
        <f t="shared" ref="BM434" si="2210">IF(ISERROR(IF(V431="R.INHERENTE
22","R. INHERENTE",(IF(BD431="R.RESIDUAL
22","R. RESIDUAL"," ")))),"",(IF(V431="R.INHERENTE
22","R. INHERENTE",(IF(BD431="R.RESIDUAL
22","R. RESIDUAL"," ")))))</f>
        <v xml:space="preserve"> </v>
      </c>
      <c r="BN434" s="234"/>
      <c r="BO434" s="895"/>
      <c r="BP434" s="855"/>
      <c r="BQ434" s="887"/>
      <c r="BR434" s="887"/>
      <c r="BS434" s="1070"/>
      <c r="BT434" s="862"/>
      <c r="BU434" s="309"/>
      <c r="BV434" s="846"/>
      <c r="BW434" s="855"/>
      <c r="BX434" s="831"/>
      <c r="BY434" s="229"/>
      <c r="BZ434" s="816"/>
      <c r="CA434" s="819"/>
      <c r="CB434" s="822"/>
      <c r="CC434" s="819"/>
      <c r="CD434" s="793"/>
      <c r="CE434" s="793"/>
      <c r="CF434" s="793"/>
      <c r="CG434" s="793"/>
      <c r="CH434" s="793"/>
      <c r="CI434" s="793"/>
      <c r="CJ434" s="793"/>
      <c r="CK434" s="793"/>
      <c r="CL434" s="793"/>
      <c r="CM434" s="793"/>
      <c r="CN434" s="793"/>
      <c r="CO434" s="793"/>
      <c r="CP434" s="793"/>
      <c r="CQ434" s="793"/>
      <c r="CR434" s="793"/>
      <c r="CS434" s="793"/>
      <c r="CT434" s="796"/>
      <c r="CU434" s="248"/>
      <c r="CV434" s="816"/>
      <c r="CW434" s="819"/>
      <c r="CX434" s="822"/>
      <c r="CY434" s="819"/>
      <c r="CZ434" s="826"/>
      <c r="DA434" s="827"/>
      <c r="DB434" s="826"/>
      <c r="DC434" s="827"/>
      <c r="DD434" s="790"/>
      <c r="DE434" s="790"/>
      <c r="DF434" s="790"/>
      <c r="DG434" s="793"/>
      <c r="DH434" s="790"/>
      <c r="DI434" s="790"/>
      <c r="DJ434" s="790"/>
      <c r="DK434" s="793"/>
      <c r="DL434" s="790"/>
      <c r="DM434" s="790"/>
      <c r="DN434" s="790"/>
      <c r="DO434" s="793"/>
      <c r="DP434" s="790"/>
      <c r="DQ434" s="790"/>
      <c r="DR434" s="790"/>
      <c r="DS434" s="790"/>
      <c r="DT434" s="796"/>
      <c r="DU434" s="245"/>
      <c r="DV434" s="799"/>
      <c r="DW434" s="802"/>
      <c r="DX434" s="799"/>
      <c r="DY434" s="805"/>
    </row>
    <row r="435" spans="2:129" ht="48.75" customHeight="1" thickBot="1">
      <c r="B435" s="1283"/>
      <c r="C435" s="925"/>
      <c r="D435" s="928"/>
      <c r="E435" s="1805"/>
      <c r="F435" s="932"/>
      <c r="G435" s="1805"/>
      <c r="H435" s="1805"/>
      <c r="I435" s="1805"/>
      <c r="J435" s="411"/>
      <c r="K435" s="910"/>
      <c r="L435" s="1806"/>
      <c r="M435" s="919"/>
      <c r="N435" s="1805"/>
      <c r="O435" s="1807"/>
      <c r="P435" s="228"/>
      <c r="Q435" s="1808"/>
      <c r="R435" s="1805"/>
      <c r="S435" s="1805"/>
      <c r="T435" s="1805"/>
      <c r="U435" s="1805"/>
      <c r="V435" s="1807"/>
      <c r="W435" s="228"/>
      <c r="X435" s="417"/>
      <c r="Y435" s="418"/>
      <c r="Z435" s="418"/>
      <c r="AA435" s="848"/>
      <c r="AB435" s="849"/>
      <c r="AC435" s="848"/>
      <c r="AD435" s="849"/>
      <c r="AE435" s="848"/>
      <c r="AF435" s="849"/>
      <c r="AG435" s="848"/>
      <c r="AH435" s="849"/>
      <c r="AI435" s="848"/>
      <c r="AJ435" s="849"/>
      <c r="AK435" s="324">
        <f t="shared" si="2188"/>
        <v>0</v>
      </c>
      <c r="AL435" s="317"/>
      <c r="AM435" s="318"/>
      <c r="AN435" s="850"/>
      <c r="AO435" s="851"/>
      <c r="AP435" s="852"/>
      <c r="AQ435" s="853"/>
      <c r="AR435" s="850"/>
      <c r="AS435" s="851"/>
      <c r="AT435" s="421"/>
      <c r="AU435" s="422"/>
      <c r="AV435" s="429"/>
      <c r="AW435" s="430"/>
      <c r="AX435" s="431"/>
      <c r="AY435" s="230"/>
      <c r="AZ435" s="880"/>
      <c r="BA435" s="838"/>
      <c r="BB435" s="835"/>
      <c r="BC435" s="838"/>
      <c r="BD435" s="841"/>
      <c r="BE435" s="844"/>
      <c r="BG435" s="490"/>
      <c r="BH435" s="313">
        <v>0.2</v>
      </c>
      <c r="BI435" s="240" t="str">
        <f t="shared" ref="BI435" si="2211">IF(ISERROR(IF(V431="R.INHERENTE
1","R. INHERENTE",(IF(BD431="R.RESIDUAL
1","R. RESIDUAL"," ")))),"",(IF(V431="R.INHERENTE
1","R. INHERENTE",(IF(BD431="R.RESIDUAL
1","R. RESIDUAL"," ")))))</f>
        <v xml:space="preserve"> </v>
      </c>
      <c r="BJ435" s="241" t="str">
        <f t="shared" ref="BJ435" si="2212">IF(ISERROR(IF(V431="R.INHERENTE
6","R. INHERENTE",(IF(BD431="R.RESIDUAL
6","R. RESIDUAL"," ")))),"",(IF(V431="R.INHERENTE
6","R. INHERENTE",(IF(BD431="R.RESIDUAL
6","R. RESIDUAL"," ")))))</f>
        <v xml:space="preserve"> </v>
      </c>
      <c r="BK435" s="242" t="str">
        <f t="shared" ref="BK435" si="2213">IF(ISERROR(IF(V431="R.INHERENTE
11","R. INHERENTE",(IF(BD431="R.RESIDUAL
11","R. RESIDUAL"," ")))),"",(IF(V431="R.INHERENTE
11","R. INHERENTE",(IF(BD431="R.RESIDUAL
11","R. RESIDUAL"," ")))))</f>
        <v xml:space="preserve"> </v>
      </c>
      <c r="BL435" s="243" t="str">
        <f t="shared" ref="BL435" si="2214">IF(ISERROR(IF(V431="R.INHERENTE
16","R. INHERENTE",(IF(BD431="R.RESIDUAL
16","R. RESIDUAL"," ")))),"",(IF(V431="R.INHERENTE
16","R. INHERENTE",(IF(BD431="R.RESIDUAL
16","R. RESIDUAL"," ")))))</f>
        <v xml:space="preserve"> </v>
      </c>
      <c r="BM435" s="244" t="str">
        <f t="shared" ref="BM435" si="2215">IF(ISERROR(IF(V431="R.INHERENTE
21","R. INHERENTE",(IF(BD431="R.RESIDUAL
21","R. RESIDUAL"," ")))),"",(IF(V431="R.INHERENTE
21","R. INHERENTE",(IF(BD431="R.RESIDUAL
21","R. RESIDUAL"," ")))))</f>
        <v xml:space="preserve"> </v>
      </c>
      <c r="BN435" s="234"/>
      <c r="BO435" s="896"/>
      <c r="BP435" s="856"/>
      <c r="BQ435" s="888"/>
      <c r="BR435" s="888"/>
      <c r="BS435" s="1071"/>
      <c r="BT435" s="863"/>
      <c r="BU435" s="309"/>
      <c r="BV435" s="847"/>
      <c r="BW435" s="856"/>
      <c r="BX435" s="832"/>
      <c r="BY435" s="229"/>
      <c r="BZ435" s="817"/>
      <c r="CA435" s="820"/>
      <c r="CB435" s="823"/>
      <c r="CC435" s="820"/>
      <c r="CD435" s="794"/>
      <c r="CE435" s="794"/>
      <c r="CF435" s="794"/>
      <c r="CG435" s="794"/>
      <c r="CH435" s="794"/>
      <c r="CI435" s="794"/>
      <c r="CJ435" s="794"/>
      <c r="CK435" s="794"/>
      <c r="CL435" s="794"/>
      <c r="CM435" s="794"/>
      <c r="CN435" s="794"/>
      <c r="CO435" s="794"/>
      <c r="CP435" s="794"/>
      <c r="CQ435" s="794"/>
      <c r="CR435" s="794"/>
      <c r="CS435" s="794"/>
      <c r="CT435" s="797"/>
      <c r="CU435" s="248"/>
      <c r="CV435" s="817"/>
      <c r="CW435" s="820"/>
      <c r="CX435" s="823"/>
      <c r="CY435" s="820"/>
      <c r="CZ435" s="828"/>
      <c r="DA435" s="829"/>
      <c r="DB435" s="828"/>
      <c r="DC435" s="829"/>
      <c r="DD435" s="791"/>
      <c r="DE435" s="791"/>
      <c r="DF435" s="791"/>
      <c r="DG435" s="794"/>
      <c r="DH435" s="791"/>
      <c r="DI435" s="791"/>
      <c r="DJ435" s="791"/>
      <c r="DK435" s="794"/>
      <c r="DL435" s="791"/>
      <c r="DM435" s="791"/>
      <c r="DN435" s="791"/>
      <c r="DO435" s="794"/>
      <c r="DP435" s="791"/>
      <c r="DQ435" s="791"/>
      <c r="DR435" s="791"/>
      <c r="DS435" s="791"/>
      <c r="DT435" s="797"/>
      <c r="DU435" s="245"/>
      <c r="DV435" s="800"/>
      <c r="DW435" s="803"/>
      <c r="DX435" s="800"/>
      <c r="DY435" s="806"/>
    </row>
    <row r="436" spans="2:129" ht="18" customHeight="1" thickBot="1">
      <c r="BI436" s="321">
        <v>0.2</v>
      </c>
      <c r="BJ436" s="322">
        <v>0.4</v>
      </c>
      <c r="BK436" s="322">
        <v>0.60000000000000009</v>
      </c>
      <c r="BL436" s="322">
        <v>0.8</v>
      </c>
      <c r="BM436" s="322">
        <v>1</v>
      </c>
    </row>
    <row r="437" spans="2:129" ht="48.75" customHeight="1">
      <c r="B437" s="1281" t="s">
        <v>1411</v>
      </c>
      <c r="C437" s="923">
        <v>71</v>
      </c>
      <c r="D437" s="926" t="s">
        <v>1757</v>
      </c>
      <c r="E437" s="929" t="s">
        <v>1758</v>
      </c>
      <c r="F437" s="930" t="s">
        <v>625</v>
      </c>
      <c r="G437" s="907" t="s">
        <v>1759</v>
      </c>
      <c r="H437" s="948" t="s">
        <v>781</v>
      </c>
      <c r="I437" s="949" t="s">
        <v>1760</v>
      </c>
      <c r="J437" s="409" t="s">
        <v>1761</v>
      </c>
      <c r="K437" s="908" t="s">
        <v>1762</v>
      </c>
      <c r="L437" s="950" t="str">
        <f>IF(H437="","",(CONCATENATE("Posibilidad de afectación ",H437," ",I437," ",J437," ",J438," ",J439," ",J440," ",J441)))</f>
        <v xml:space="preserve">Posibilidad de afectación reputacional y económica por una inadecuada  gestión en el manejo de residuos, debido a una baja apropiación  y adherencia a los programas de Gestión Ambiental, al incumplimiento de lineamientos  vigentes en cuanto a obras, y no realizar el autoreporte a los entes de control. </v>
      </c>
      <c r="M437" s="917" t="s">
        <v>593</v>
      </c>
      <c r="N437" s="951" t="s">
        <v>594</v>
      </c>
      <c r="O437" s="864" t="s">
        <v>1079</v>
      </c>
      <c r="P437" s="228"/>
      <c r="Q437" s="865" t="s">
        <v>630</v>
      </c>
      <c r="R437" s="866">
        <f>IF(ISERROR(VLOOKUP($Q437,Listas!$E$20:$F$24,2,FALSE)),"",(VLOOKUP($Q437,Listas!$E$20:$F$24,2,FALSE)))</f>
        <v>1</v>
      </c>
      <c r="S437" s="867" t="str">
        <f>IF(ISERROR(VLOOKUP($R437,Listas!$E$3:$F$7,2,FALSE)),"",(VLOOKUP($R437,Listas!$E$3:$F$7,2,FALSE)))</f>
        <v xml:space="preserve">MUY ALTA </v>
      </c>
      <c r="T437" s="868" t="s">
        <v>597</v>
      </c>
      <c r="U437" s="867">
        <f>IF(ISERROR(VLOOKUP($T437,Listas!$E$28:$F$35,2,FALSE)),"",(VLOOKUP($T437,Listas!$E$28:$F$35,2,FALSE)))</f>
        <v>1</v>
      </c>
      <c r="V437" s="869" t="str">
        <f t="shared" ref="V437" si="2216">IF(R437="","",(CONCATENATE("R.INHERENTE
",(IF(AND($R437=0.2,$U437=0.2),1,(IF(AND($R437=0.2,$U437=0.4),6,(IF(AND($R437=0.2,$U437=0.6),11,(IF(AND($R437=0.2,$U437=0.8),16,(IF(AND($R437=0.2,$U437=1),21,(IF(AND($R437=0.4,$U437=0.2),2,(IF(AND($R437=0.4,$U437=0.4),7,(IF(AND($R437=0.4,$U437=0.6),12,(IF(AND($R437=0.4,$U437=0.8),17,(IF(AND($R437=0.4,$U437=1),22,(IF(AND($R437=0.6,$U437=0.2),3,(IF(AND($R437=0.6,$U437=0.4),8,(IF(AND($R437=0.6,$U437=0.6),13,(IF(AND($R437=0.6,$U437=0.8),18,(IF(AND($R437=0.6,$U437=1),23,(IF(AND($R437=0.8,$U437=0.2),4,(IF(AND($R437=0.8,$U437=0.4),9,(IF(AND($R437=0.8,$U437=0.6),14,(IF(AND($R437=0.8,$U437=0.8),19,(IF(AND($R437=0.8,$U437=1),24,(IF(AND($R437=1,$U437=0.2),5,(IF(AND($R437=1,$U437=0.4),10,(IF(AND($R437=1,$U437=0.6),15,(IF(AND($R437=1,$U437=0.8),20,(IF(AND($R437=1,$U437=1),25,"")))))))))))))))))))))))))))))))))))))))))))))))))))))</f>
        <v>R.INHERENTE
25</v>
      </c>
      <c r="W437" s="228">
        <f>+VLOOKUP($V437,Listas!$D$112:$E$136,2,FALSE)</f>
        <v>25</v>
      </c>
      <c r="X437" s="412" t="s">
        <v>1763</v>
      </c>
      <c r="Y437" s="413" t="s">
        <v>599</v>
      </c>
      <c r="Z437" s="413"/>
      <c r="AA437" s="870">
        <v>25</v>
      </c>
      <c r="AB437" s="871"/>
      <c r="AC437" s="870"/>
      <c r="AD437" s="871"/>
      <c r="AE437" s="870"/>
      <c r="AF437" s="871"/>
      <c r="AG437" s="870"/>
      <c r="AH437" s="871"/>
      <c r="AI437" s="870">
        <v>15</v>
      </c>
      <c r="AJ437" s="871"/>
      <c r="AK437" s="340">
        <f t="shared" ref="AK437:AK441" si="2217">AA437+AC437+AE437+AG437+AI437</f>
        <v>40</v>
      </c>
      <c r="AL437" s="465">
        <f>100%-(100%*40%)</f>
        <v>0.6</v>
      </c>
      <c r="AM437" s="320"/>
      <c r="AN437" s="872" t="s">
        <v>562</v>
      </c>
      <c r="AO437" s="873"/>
      <c r="AP437" s="993" t="s">
        <v>600</v>
      </c>
      <c r="AQ437" s="994"/>
      <c r="AR437" s="872" t="s">
        <v>562</v>
      </c>
      <c r="AS437" s="873"/>
      <c r="AT437" s="419" t="s">
        <v>1764</v>
      </c>
      <c r="AU437" s="407" t="s">
        <v>633</v>
      </c>
      <c r="AV437" s="423" t="s">
        <v>1765</v>
      </c>
      <c r="AW437" s="424" t="s">
        <v>1766</v>
      </c>
      <c r="AX437" s="425" t="s">
        <v>1767</v>
      </c>
      <c r="AY437" s="247">
        <f t="shared" ref="AY437" si="2218">+(IF(AND($AZ437&gt;0,$AZ437&lt;=0.2),0.2,(IF(AND($AZ437&gt;0.2,$AZ437&lt;=0.4),0.4,(IF(AND($AZ437&gt;0.4,$AZ437&lt;=0.6),0.6,(IF(AND($AZ437&gt;0.6,$AZ437&lt;=0.8),0.8,(IF($AZ437&gt;0.8,1,""))))))))))</f>
        <v>0.2</v>
      </c>
      <c r="AZ437" s="878">
        <f t="shared" ref="AZ437" si="2219">+MIN(AL437:AL441)</f>
        <v>0.10560000000000001</v>
      </c>
      <c r="BA437" s="836" t="str">
        <f t="shared" ref="BA437" si="2220">+(IF($AY437=0.2,"MUY BAJA",(IF($AY437=0.4,"BAJA",(IF($AY437=0.6,"MEDIA",(IF($AY437=0.8,"ALTA",(IF($AY437=1,"MUY ALTA",""))))))))))</f>
        <v>MUY BAJA</v>
      </c>
      <c r="BB437" s="833">
        <f t="shared" ref="BB437" si="2221">+MIN(AM437:AM441)</f>
        <v>0.10560000000000001</v>
      </c>
      <c r="BC437" s="836" t="str">
        <f t="shared" ref="BC437" si="2222">+(IF($BF437=0.2,"MUY BAJA",(IF($BF437=0.4,"BAJA",(IF($BF437=0.6,"MEDIA",(IF($BF437=0.8,"ALTA",(IF($BF437=1,"MUY ALTA",""))))))))))</f>
        <v>MUY BAJA</v>
      </c>
      <c r="BD437" s="839" t="str">
        <f t="shared" ref="BD437" si="2223">IF($AY437="","",(CONCATENATE("R.RESIDUAL
",(IF(AND($AY437=0.2,$BF437=0.2),1,(IF(AND($AY437=0.2,$BF437=0.4),6,(IF(AND($AY437=0.2,$BF437=0.6),11,(IF(AND($AY437=0.2,$BF437=0.8),16,(IF(AND($AY437=0.2,$BF437=1),21,(IF(AND($AY437=0.4,$BF437=0.2),2,(IF(AND($AY437=0.4,$BF437=0.4),7,(IF(AND($AY437=0.4,$BF437=0.6),12,(IF(AND($AY437=0.4,$BF437=0.8),17,(IF(AND($AY437=0.4,$BF437=1),22,(IF(AND($AY437=0.6,$BF437=0.2),3,(IF(AND($AY437=0.6,$BF437=0.4),8,(IF(AND($AY437=0.6,$BF437=0.6),13,(IF(AND($AY437=0.6,$BF437=0.8),18,(IF(AND($AY437=0.6,$BF437=1),23,(IF(AND($AY437=0.8,$BF437=0.2),4,(IF(AND($AY437=0.8,$BF437=0.4),9,(IF(AND($AY437=0.8,$BF437=0.6),14,(IF(AND($AY437=0.8,$BF437=0.8),19,(IF(AND($AY437=0.8,$BF437=1),24,(IF(AND($AY437=1,$BF437=0.2),5,(IF(AND($AY437=1,$BF437=0.4),10,(IF(AND($AY437=1,$BF437=0.6),15,(IF(AND($AY437=1,$BF437=0.8),20,(IF(AND($AY437=1,$BF437=1),25,"")))))))))))))))))))))))))))))))))))))))))))))))))))))</f>
        <v>R.RESIDUAL
1</v>
      </c>
      <c r="BE437" s="842" t="s">
        <v>606</v>
      </c>
      <c r="BF437" s="247">
        <f t="shared" ref="BF437" si="2224">+(IF(AND($BB437&gt;0,$BB437&lt;=0.2),0.2,(IF(AND($BB437&gt;0.2,$BB437&lt;=0.4),0.4,(IF(AND($BB437&gt;0.4,$BB437&lt;=0.6),0.6,(IF(AND($BB437&gt;0.6,$BB437&lt;=0.8),0.8,(IF($BB437&gt;0.8,1,""))))))))))</f>
        <v>0.2</v>
      </c>
      <c r="BG437" s="230">
        <f>+VLOOKUP($BD437,Listas!$F$112:$G$136,2,FALSE)</f>
        <v>1</v>
      </c>
      <c r="BH437" s="312">
        <v>1</v>
      </c>
      <c r="BI437" s="231" t="str">
        <f t="shared" ref="BI437" si="2225">IF(ISERROR(IF(V437="R.INHERENTE
5","R. INHERENTE",(IF(BD437="R.RESIDUAL
5","R. RESIDUAL"," ")))),"",(IF(V437="R.INHERENTE
5","R. INHERENTE",(IF(BD437="R.RESIDUAL
5","R. RESIDUAL"," ")))))</f>
        <v xml:space="preserve"> </v>
      </c>
      <c r="BJ437" s="232" t="str">
        <f t="shared" ref="BJ437" si="2226">IF(ISERROR(IF(V437="R.INHERENTE
10","R. INHERENTE",(IF(BD437="R.RESIDUAL
10","R. RESIDUAL"," ")))),"",(IF(V437="R.INHERENTE
10","R. INHERENTE",(IF(BD437="R.RESIDUAL
10","R. RESIDUAL"," ")))))</f>
        <v xml:space="preserve"> </v>
      </c>
      <c r="BK437" s="232" t="str">
        <f t="shared" ref="BK437" si="2227">IF(ISERROR(IF(V437="R.INHERENTE
15","R. INHERENTE",(IF(BD437="R.RESIDUAL
15","R. RESIDUAL"," ")))),"",(IF(V437="R.INHERENTE
15","R. INHERENTE",(IF(BD437="R.RESIDUAL
15","R. RESIDUAL"," ")))))</f>
        <v xml:space="preserve"> </v>
      </c>
      <c r="BL437" s="232" t="str">
        <f t="shared" ref="BL437" si="2228">IF(ISERROR(IF(V437="R.INHERENTE
20","R. INHERENTE",(IF(BD437="R.RESIDUAL
20","R. RESIDUAL"," ")))),"",(IF(V437="R.INHERENTE
20","R. INHERENTE",(IF(BD437="R.RESIDUAL
20","R. RESIDUAL"," ")))))</f>
        <v xml:space="preserve"> </v>
      </c>
      <c r="BM437" s="233" t="str">
        <f t="shared" ref="BM437" si="2229">IF(ISERROR(IF(V437="R.INHERENTE
25","R. INHERENTE",(IF(BD437="R.RESIDUAL
25","R. RESIDUAL"," ")))),"",(IF(V437="R.INHERENTE
25","R. INHERENTE",(IF(BD437="R.RESIDUAL
25","R. RESIDUAL"," ")))))</f>
        <v>R. INHERENTE</v>
      </c>
      <c r="BN437" s="234"/>
      <c r="BO437" s="845" t="s">
        <v>1768</v>
      </c>
      <c r="BP437" s="854" t="s">
        <v>1769</v>
      </c>
      <c r="BQ437" s="886">
        <v>46023</v>
      </c>
      <c r="BR437" s="886">
        <v>46357</v>
      </c>
      <c r="BS437" s="858" t="s">
        <v>609</v>
      </c>
      <c r="BT437" s="861" t="s">
        <v>610</v>
      </c>
      <c r="BU437" s="309"/>
      <c r="BV437" s="845" t="s">
        <v>1770</v>
      </c>
      <c r="BW437" s="854" t="s">
        <v>1771</v>
      </c>
      <c r="BX437" s="830" t="s">
        <v>1772</v>
      </c>
      <c r="BY437" s="229"/>
      <c r="BZ437" s="815" t="s">
        <v>614</v>
      </c>
      <c r="CA437" s="818" t="s">
        <v>615</v>
      </c>
      <c r="CB437" s="821" t="s">
        <v>616</v>
      </c>
      <c r="CC437" s="818" t="s">
        <v>617</v>
      </c>
      <c r="CD437" s="792"/>
      <c r="CE437" s="792"/>
      <c r="CF437" s="792"/>
      <c r="CG437" s="792"/>
      <c r="CH437" s="792"/>
      <c r="CI437" s="792"/>
      <c r="CJ437" s="792"/>
      <c r="CK437" s="792"/>
      <c r="CL437" s="792"/>
      <c r="CM437" s="792"/>
      <c r="CN437" s="792"/>
      <c r="CO437" s="792"/>
      <c r="CP437" s="792"/>
      <c r="CQ437" s="792"/>
      <c r="CR437" s="792"/>
      <c r="CS437" s="792"/>
      <c r="CT437" s="795" t="s">
        <v>618</v>
      </c>
      <c r="CU437" s="248"/>
      <c r="CV437" s="815" t="s">
        <v>614</v>
      </c>
      <c r="CW437" s="818" t="s">
        <v>615</v>
      </c>
      <c r="CX437" s="821" t="s">
        <v>616</v>
      </c>
      <c r="CY437" s="818" t="s">
        <v>617</v>
      </c>
      <c r="CZ437" s="824"/>
      <c r="DA437" s="825"/>
      <c r="DB437" s="824"/>
      <c r="DC437" s="825"/>
      <c r="DD437" s="789"/>
      <c r="DE437" s="789"/>
      <c r="DF437" s="789"/>
      <c r="DG437" s="792"/>
      <c r="DH437" s="789"/>
      <c r="DI437" s="789"/>
      <c r="DJ437" s="789"/>
      <c r="DK437" s="792"/>
      <c r="DL437" s="789"/>
      <c r="DM437" s="789"/>
      <c r="DN437" s="789"/>
      <c r="DO437" s="792"/>
      <c r="DP437" s="789"/>
      <c r="DQ437" s="789"/>
      <c r="DR437" s="789"/>
      <c r="DS437" s="789"/>
      <c r="DT437" s="795" t="s">
        <v>619</v>
      </c>
      <c r="DU437" s="245"/>
      <c r="DV437" s="798"/>
      <c r="DW437" s="801"/>
      <c r="DX437" s="798"/>
      <c r="DY437" s="804"/>
    </row>
    <row r="438" spans="2:129" ht="48.75" customHeight="1">
      <c r="B438" s="1282"/>
      <c r="C438" s="924"/>
      <c r="D438" s="927"/>
      <c r="E438" s="1800"/>
      <c r="F438" s="931"/>
      <c r="G438" s="1800"/>
      <c r="H438" s="1800"/>
      <c r="I438" s="1800"/>
      <c r="J438" s="410" t="s">
        <v>1773</v>
      </c>
      <c r="K438" s="909"/>
      <c r="L438" s="1801"/>
      <c r="M438" s="918"/>
      <c r="N438" s="1800"/>
      <c r="O438" s="1802"/>
      <c r="P438" s="228"/>
      <c r="Q438" s="1803"/>
      <c r="R438" s="1800"/>
      <c r="S438" s="1800"/>
      <c r="T438" s="1800"/>
      <c r="U438" s="1800"/>
      <c r="V438" s="1802"/>
      <c r="W438" s="228"/>
      <c r="X438" s="414" t="s">
        <v>1774</v>
      </c>
      <c r="Y438" s="415" t="s">
        <v>599</v>
      </c>
      <c r="Z438" s="415"/>
      <c r="AA438" s="807"/>
      <c r="AB438" s="808"/>
      <c r="AC438" s="807">
        <v>15</v>
      </c>
      <c r="AD438" s="808"/>
      <c r="AE438" s="807"/>
      <c r="AF438" s="808"/>
      <c r="AG438" s="807"/>
      <c r="AH438" s="808"/>
      <c r="AI438" s="807">
        <v>15</v>
      </c>
      <c r="AJ438" s="808"/>
      <c r="AK438" s="323">
        <f t="shared" si="2217"/>
        <v>30</v>
      </c>
      <c r="AL438" s="466">
        <f>60%-(60%*30%)</f>
        <v>0.42</v>
      </c>
      <c r="AM438" s="316"/>
      <c r="AN438" s="809" t="s">
        <v>562</v>
      </c>
      <c r="AO438" s="810"/>
      <c r="AP438" s="813" t="s">
        <v>600</v>
      </c>
      <c r="AQ438" s="814"/>
      <c r="AR438" s="809" t="s">
        <v>562</v>
      </c>
      <c r="AS438" s="810"/>
      <c r="AT438" s="420" t="s">
        <v>1775</v>
      </c>
      <c r="AU438" s="408" t="s">
        <v>602</v>
      </c>
      <c r="AV438" s="426" t="s">
        <v>1776</v>
      </c>
      <c r="AW438" s="427" t="s">
        <v>1766</v>
      </c>
      <c r="AX438" s="428" t="s">
        <v>1777</v>
      </c>
      <c r="AY438" s="230"/>
      <c r="AZ438" s="879"/>
      <c r="BA438" s="837"/>
      <c r="BB438" s="834"/>
      <c r="BC438" s="837"/>
      <c r="BD438" s="840"/>
      <c r="BE438" s="843"/>
      <c r="BG438" s="490"/>
      <c r="BH438" s="312">
        <v>0.8</v>
      </c>
      <c r="BI438" s="235" t="str">
        <f t="shared" ref="BI438" si="2230">IF(ISERROR(IF(V437="R.INHERENTE
4","R. INHERENTE",(IF(BD437="R.RESIDUAL
4","R. RESIDUAL"," ")))),"",(IF(V437="R.INHERENTE
4","R. INHERENTE",(IF(BD437="R.RESIDUAL
4","R. RESIDUAL"," ")))))</f>
        <v xml:space="preserve"> </v>
      </c>
      <c r="BJ438" s="236" t="str">
        <f t="shared" ref="BJ438" si="2231">IF(ISERROR(IF(V437="R.INHERENTE
9","R. INHERENTE",(IF(BD437="R.RESIDUAL
9","R. RESIDUAL"," ")))),"",(IF(V437="R.INHERENTE
9","R. INHERENTE",(IF(BD437="R.RESIDUAL
9","R. RESIDUAL"," ")))))</f>
        <v xml:space="preserve"> </v>
      </c>
      <c r="BK438" s="237" t="str">
        <f t="shared" ref="BK438" si="2232">IF(ISERROR(IF(V437="R.INHERENTE
14","R. INHERENTE",(IF(BD437="R.RESIDUAL
14","R. RESIDUAL"," ")))),"",(IF(V437="R.INHERENTE
14","R. INHERENTE",(IF(BD437="R.RESIDUAL
14","R. RESIDUAL"," ")))))</f>
        <v xml:space="preserve"> </v>
      </c>
      <c r="BL438" s="237" t="str">
        <f t="shared" ref="BL438" si="2233">IF(ISERROR(IF(V437="R.INHERENTE
19","R. INHERENTE",(IF(BD437="R.RESIDUAL
19","R. RESIDUAL"," ")))),"",(IF(V437="R.INHERENTE
19","R. INHERENTE",(IF(BD437="R.RESIDUAL
19","R. RESIDUAL"," ")))))</f>
        <v xml:space="preserve"> </v>
      </c>
      <c r="BM438" s="238" t="str">
        <f t="shared" ref="BM438" si="2234">IF(ISERROR(IF(V437="R.INHERENTE
24","R. INHERENTE",(IF(BD437="R.RESIDUAL
24","R. RESIDUAL"," ")))),"",(IF(V437="R.INHERENTE
24","R. INHERENTE",(IF(BD437="R.RESIDUAL
24","R. RESIDUAL"," ")))))</f>
        <v xml:space="preserve"> </v>
      </c>
      <c r="BN438" s="234"/>
      <c r="BO438" s="846"/>
      <c r="BP438" s="855"/>
      <c r="BQ438" s="887"/>
      <c r="BR438" s="887"/>
      <c r="BS438" s="859"/>
      <c r="BT438" s="862"/>
      <c r="BU438" s="309"/>
      <c r="BV438" s="846"/>
      <c r="BW438" s="859"/>
      <c r="BX438" s="831"/>
      <c r="BY438" s="229"/>
      <c r="BZ438" s="816"/>
      <c r="CA438" s="819"/>
      <c r="CB438" s="822"/>
      <c r="CC438" s="819"/>
      <c r="CD438" s="793"/>
      <c r="CE438" s="793"/>
      <c r="CF438" s="793"/>
      <c r="CG438" s="793"/>
      <c r="CH438" s="793"/>
      <c r="CI438" s="793"/>
      <c r="CJ438" s="793"/>
      <c r="CK438" s="793"/>
      <c r="CL438" s="793"/>
      <c r="CM438" s="793"/>
      <c r="CN438" s="793"/>
      <c r="CO438" s="793"/>
      <c r="CP438" s="793"/>
      <c r="CQ438" s="793"/>
      <c r="CR438" s="793"/>
      <c r="CS438" s="793"/>
      <c r="CT438" s="796"/>
      <c r="CU438" s="248"/>
      <c r="CV438" s="816"/>
      <c r="CW438" s="819"/>
      <c r="CX438" s="822"/>
      <c r="CY438" s="819"/>
      <c r="CZ438" s="826"/>
      <c r="DA438" s="827"/>
      <c r="DB438" s="826"/>
      <c r="DC438" s="827"/>
      <c r="DD438" s="790"/>
      <c r="DE438" s="790"/>
      <c r="DF438" s="790"/>
      <c r="DG438" s="793"/>
      <c r="DH438" s="790"/>
      <c r="DI438" s="790"/>
      <c r="DJ438" s="790"/>
      <c r="DK438" s="793"/>
      <c r="DL438" s="790"/>
      <c r="DM438" s="790"/>
      <c r="DN438" s="790"/>
      <c r="DO438" s="793"/>
      <c r="DP438" s="790"/>
      <c r="DQ438" s="790"/>
      <c r="DR438" s="790"/>
      <c r="DS438" s="790"/>
      <c r="DT438" s="796"/>
      <c r="DU438" s="245"/>
      <c r="DV438" s="799"/>
      <c r="DW438" s="802"/>
      <c r="DX438" s="799"/>
      <c r="DY438" s="805"/>
    </row>
    <row r="439" spans="2:129" ht="48.75" customHeight="1">
      <c r="B439" s="1282"/>
      <c r="C439" s="924"/>
      <c r="D439" s="927"/>
      <c r="E439" s="1800"/>
      <c r="F439" s="931"/>
      <c r="G439" s="1800"/>
      <c r="H439" s="1800"/>
      <c r="I439" s="1800"/>
      <c r="J439" s="410" t="s">
        <v>1778</v>
      </c>
      <c r="K439" s="909"/>
      <c r="L439" s="1801"/>
      <c r="M439" s="918"/>
      <c r="N439" s="1800"/>
      <c r="O439" s="1802"/>
      <c r="P439" s="228"/>
      <c r="Q439" s="1803"/>
      <c r="R439" s="1800"/>
      <c r="S439" s="1800"/>
      <c r="T439" s="1800"/>
      <c r="U439" s="1800"/>
      <c r="V439" s="1802"/>
      <c r="W439" s="228"/>
      <c r="X439" s="414" t="s">
        <v>1779</v>
      </c>
      <c r="Y439" s="415" t="s">
        <v>599</v>
      </c>
      <c r="Z439" s="415"/>
      <c r="AA439" s="807"/>
      <c r="AB439" s="808"/>
      <c r="AC439" s="807">
        <v>15</v>
      </c>
      <c r="AD439" s="808"/>
      <c r="AE439" s="807"/>
      <c r="AF439" s="808"/>
      <c r="AG439" s="807"/>
      <c r="AH439" s="808"/>
      <c r="AI439" s="807">
        <v>15</v>
      </c>
      <c r="AJ439" s="808"/>
      <c r="AK439" s="323">
        <f t="shared" si="2217"/>
        <v>30</v>
      </c>
      <c r="AL439" s="466">
        <f>42%-(42%*30%)</f>
        <v>0.29399999999999998</v>
      </c>
      <c r="AM439" s="316"/>
      <c r="AN439" s="809" t="s">
        <v>562</v>
      </c>
      <c r="AO439" s="810"/>
      <c r="AP439" s="813" t="s">
        <v>600</v>
      </c>
      <c r="AQ439" s="814"/>
      <c r="AR439" s="809" t="s">
        <v>562</v>
      </c>
      <c r="AS439" s="810"/>
      <c r="AT439" s="420" t="s">
        <v>1780</v>
      </c>
      <c r="AU439" s="408" t="s">
        <v>602</v>
      </c>
      <c r="AV439" s="426" t="s">
        <v>1781</v>
      </c>
      <c r="AW439" s="427" t="s">
        <v>1766</v>
      </c>
      <c r="AX439" s="428" t="s">
        <v>1777</v>
      </c>
      <c r="AY439" s="230"/>
      <c r="AZ439" s="879"/>
      <c r="BA439" s="837"/>
      <c r="BB439" s="834"/>
      <c r="BC439" s="837"/>
      <c r="BD439" s="840"/>
      <c r="BE439" s="843"/>
      <c r="BG439" s="490"/>
      <c r="BH439" s="312">
        <v>0.60000000000000009</v>
      </c>
      <c r="BI439" s="235" t="str">
        <f t="shared" ref="BI439" si="2235">IF(ISERROR(IF(V437="R.INHERENTE
3","R. INHERENTE",(IF(BD437="R.RESIDUAL
3","R. RESIDUAL"," ")))),"",(IF(V437="R.INHERENTE
3","R. INHERENTE",(IF(BD437="R.RESIDUAL
3","R. RESIDUAL"," ")))))</f>
        <v xml:space="preserve"> </v>
      </c>
      <c r="BJ439" s="236" t="str">
        <f t="shared" ref="BJ439" si="2236">IF(ISERROR(IF(V437="R.INHERENTE
8","R. INHERENTE",(IF(BD437="R.RESIDUAL
8","R. RESIDUAL"," ")))),"",(IF(V437="R.INHERENTE
8","R. INHERENTE",(IF(BD437="R.RESIDUAL
8","R. RESIDUAL"," ")))))</f>
        <v xml:space="preserve"> </v>
      </c>
      <c r="BK439" s="236" t="str">
        <f t="shared" ref="BK439" si="2237">IF(ISERROR(IF(V437="R.INHERENTE
13","R. INHERENTE",(IF(BD437="R.RESIDUAL
13","R. RESIDUAL"," ")))),"",(IF(V437="R.INHERENTE
13","R. INHERENTE",(IF(BD437="R.RESIDUAL
13","R. RESIDUAL"," ")))))</f>
        <v xml:space="preserve"> </v>
      </c>
      <c r="BL439" s="237" t="str">
        <f t="shared" ref="BL439" si="2238">IF(ISERROR(IF(V437="R.INHERENTE
18","R. INHERENTE",(IF(BD437="R.RESIDUAL
18","R. RESIDUAL"," ")))),"",(IF(V437="R.INHERENTE
18","R. INHERENTE",(IF(BD437="R.RESIDUAL
18","R. RESIDUAL"," ")))))</f>
        <v xml:space="preserve"> </v>
      </c>
      <c r="BM439" s="238" t="str">
        <f t="shared" ref="BM439" si="2239">IF(ISERROR(IF(V437="R.INHERENTE
23","R. INHERENTE",(IF(BD437="R.RESIDUAL
23","R. RESIDUAL"," ")))),"",(IF(V437="R.INHERENTE
23","R. INHERENTE",(IF(BD437="R.RESIDUAL
23","R. RESIDUAL"," ")))))</f>
        <v xml:space="preserve"> </v>
      </c>
      <c r="BN439" s="234"/>
      <c r="BO439" s="846"/>
      <c r="BP439" s="855"/>
      <c r="BQ439" s="887"/>
      <c r="BR439" s="887"/>
      <c r="BS439" s="859"/>
      <c r="BT439" s="862"/>
      <c r="BU439" s="309"/>
      <c r="BV439" s="846"/>
      <c r="BW439" s="859"/>
      <c r="BX439" s="831"/>
      <c r="BY439" s="229"/>
      <c r="BZ439" s="816"/>
      <c r="CA439" s="819"/>
      <c r="CB439" s="822"/>
      <c r="CC439" s="819"/>
      <c r="CD439" s="793"/>
      <c r="CE439" s="793"/>
      <c r="CF439" s="793"/>
      <c r="CG439" s="793"/>
      <c r="CH439" s="793"/>
      <c r="CI439" s="793"/>
      <c r="CJ439" s="793"/>
      <c r="CK439" s="793"/>
      <c r="CL439" s="793"/>
      <c r="CM439" s="793"/>
      <c r="CN439" s="793"/>
      <c r="CO439" s="793"/>
      <c r="CP439" s="793"/>
      <c r="CQ439" s="793"/>
      <c r="CR439" s="793"/>
      <c r="CS439" s="793"/>
      <c r="CT439" s="796"/>
      <c r="CU439" s="248"/>
      <c r="CV439" s="816"/>
      <c r="CW439" s="819"/>
      <c r="CX439" s="822"/>
      <c r="CY439" s="819"/>
      <c r="CZ439" s="826"/>
      <c r="DA439" s="827"/>
      <c r="DB439" s="826"/>
      <c r="DC439" s="827"/>
      <c r="DD439" s="790"/>
      <c r="DE439" s="790"/>
      <c r="DF439" s="790"/>
      <c r="DG439" s="793"/>
      <c r="DH439" s="790"/>
      <c r="DI439" s="790"/>
      <c r="DJ439" s="790"/>
      <c r="DK439" s="793"/>
      <c r="DL439" s="790"/>
      <c r="DM439" s="790"/>
      <c r="DN439" s="790"/>
      <c r="DO439" s="793"/>
      <c r="DP439" s="790"/>
      <c r="DQ439" s="790"/>
      <c r="DR439" s="790"/>
      <c r="DS439" s="790"/>
      <c r="DT439" s="796"/>
      <c r="DU439" s="245"/>
      <c r="DV439" s="799"/>
      <c r="DW439" s="802"/>
      <c r="DX439" s="799"/>
      <c r="DY439" s="805"/>
    </row>
    <row r="440" spans="2:129" ht="48.75" customHeight="1">
      <c r="B440" s="1282"/>
      <c r="C440" s="924"/>
      <c r="D440" s="927"/>
      <c r="E440" s="1800"/>
      <c r="F440" s="931"/>
      <c r="G440" s="1800"/>
      <c r="H440" s="1800"/>
      <c r="I440" s="1800"/>
      <c r="J440" s="410" t="s">
        <v>1782</v>
      </c>
      <c r="K440" s="909"/>
      <c r="L440" s="1801"/>
      <c r="M440" s="918"/>
      <c r="N440" s="1800"/>
      <c r="O440" s="1802"/>
      <c r="P440" s="228"/>
      <c r="Q440" s="1803"/>
      <c r="R440" s="1800"/>
      <c r="S440" s="1800"/>
      <c r="T440" s="1800"/>
      <c r="U440" s="1800"/>
      <c r="V440" s="1802"/>
      <c r="W440" s="228"/>
      <c r="X440" s="416" t="s">
        <v>1783</v>
      </c>
      <c r="Y440" s="415" t="s">
        <v>599</v>
      </c>
      <c r="Z440" s="415"/>
      <c r="AA440" s="807">
        <v>25</v>
      </c>
      <c r="AB440" s="808"/>
      <c r="AC440" s="807"/>
      <c r="AD440" s="808"/>
      <c r="AE440" s="807"/>
      <c r="AF440" s="808"/>
      <c r="AG440" s="807"/>
      <c r="AH440" s="808"/>
      <c r="AI440" s="807">
        <v>15</v>
      </c>
      <c r="AJ440" s="808"/>
      <c r="AK440" s="323">
        <f t="shared" si="2217"/>
        <v>40</v>
      </c>
      <c r="AL440" s="466">
        <f>29.4%-(29.4%*40%)</f>
        <v>0.1764</v>
      </c>
      <c r="AM440" s="316"/>
      <c r="AN440" s="809" t="s">
        <v>562</v>
      </c>
      <c r="AO440" s="810"/>
      <c r="AP440" s="813" t="s">
        <v>600</v>
      </c>
      <c r="AQ440" s="814"/>
      <c r="AR440" s="809" t="s">
        <v>562</v>
      </c>
      <c r="AS440" s="810"/>
      <c r="AT440" s="420" t="s">
        <v>1784</v>
      </c>
      <c r="AU440" s="408" t="s">
        <v>561</v>
      </c>
      <c r="AV440" s="426" t="s">
        <v>1785</v>
      </c>
      <c r="AW440" s="427" t="s">
        <v>1766</v>
      </c>
      <c r="AX440" s="428" t="s">
        <v>1777</v>
      </c>
      <c r="AY440" s="230"/>
      <c r="AZ440" s="879"/>
      <c r="BA440" s="837"/>
      <c r="BB440" s="834"/>
      <c r="BC440" s="837"/>
      <c r="BD440" s="840"/>
      <c r="BE440" s="843"/>
      <c r="BG440" s="490"/>
      <c r="BH440" s="312">
        <v>0.4</v>
      </c>
      <c r="BI440" s="239" t="str">
        <f t="shared" ref="BI440" si="2240">IF(ISERROR(IF(V437="R.INHERENTE
2","R. INHERENTE",(IF(BD437="R.RESIDUAL
2","R. RESIDUAL"," ")))),"",(IF(V437="R.INHERENTE
2","R. INHERENTE",(IF(BD437="R.RESIDUAL
2","R. RESIDUAL"," ")))))</f>
        <v xml:space="preserve"> </v>
      </c>
      <c r="BJ440" s="236" t="str">
        <f t="shared" ref="BJ440" si="2241">IF(ISERROR(IF(V437="R.INHERENTE
7","R. INHERENTE",(IF(BD437="R.RESIDUAL
7","R. RESIDUAL"," ")))),"",(IF(V437="R.INHERENTE
7","R. INHERENTE",(IF(BD437="R.RESIDUAL
7","R. RESIDUAL"," ")))))</f>
        <v xml:space="preserve"> </v>
      </c>
      <c r="BK440" s="236" t="str">
        <f t="shared" ref="BK440" si="2242">IF(ISERROR(IF(V437="R.INHERENTE
12","R. INHERENTE",(IF(BD437="R.RESIDUAL
12","R. RESIDUAL"," ")))),"",(IF(V437="R.INHERENTE
12","R. INHERENTE",(IF(BD437="R.RESIDUAL
12","R. RESIDUAL"," ")))))</f>
        <v xml:space="preserve"> </v>
      </c>
      <c r="BL440" s="237" t="str">
        <f t="shared" ref="BL440" si="2243">IF(ISERROR(IF(V437="R.INHERENTE
17","R. INHERENTE",(IF(BD437="R.RESIDUAL
17","R. RESIDUAL"," ")))),"",(IF(V437="R.INHERENTE
17","R. INHERENTE",(IF(BD437="R.RESIDUAL
17","R. RESIDUAL"," ")))))</f>
        <v xml:space="preserve"> </v>
      </c>
      <c r="BM440" s="238" t="str">
        <f t="shared" ref="BM440" si="2244">IF(ISERROR(IF(V437="R.INHERENTE
22","R. INHERENTE",(IF(BD437="R.RESIDUAL
22","R. RESIDUAL"," ")))),"",(IF(V437="R.INHERENTE
22","R. INHERENTE",(IF(BD437="R.RESIDUAL
22","R. RESIDUAL"," ")))))</f>
        <v xml:space="preserve"> </v>
      </c>
      <c r="BN440" s="234"/>
      <c r="BO440" s="846"/>
      <c r="BP440" s="855"/>
      <c r="BQ440" s="887"/>
      <c r="BR440" s="887"/>
      <c r="BS440" s="859"/>
      <c r="BT440" s="862"/>
      <c r="BU440" s="309"/>
      <c r="BV440" s="846"/>
      <c r="BW440" s="859"/>
      <c r="BX440" s="831"/>
      <c r="BY440" s="229"/>
      <c r="BZ440" s="816"/>
      <c r="CA440" s="819"/>
      <c r="CB440" s="822"/>
      <c r="CC440" s="819"/>
      <c r="CD440" s="793"/>
      <c r="CE440" s="793"/>
      <c r="CF440" s="793"/>
      <c r="CG440" s="793"/>
      <c r="CH440" s="793"/>
      <c r="CI440" s="793"/>
      <c r="CJ440" s="793"/>
      <c r="CK440" s="793"/>
      <c r="CL440" s="793"/>
      <c r="CM440" s="793"/>
      <c r="CN440" s="793"/>
      <c r="CO440" s="793"/>
      <c r="CP440" s="793"/>
      <c r="CQ440" s="793"/>
      <c r="CR440" s="793"/>
      <c r="CS440" s="793"/>
      <c r="CT440" s="796"/>
      <c r="CU440" s="248"/>
      <c r="CV440" s="816"/>
      <c r="CW440" s="819"/>
      <c r="CX440" s="822"/>
      <c r="CY440" s="819"/>
      <c r="CZ440" s="826"/>
      <c r="DA440" s="827"/>
      <c r="DB440" s="826"/>
      <c r="DC440" s="827"/>
      <c r="DD440" s="790"/>
      <c r="DE440" s="790"/>
      <c r="DF440" s="790"/>
      <c r="DG440" s="793"/>
      <c r="DH440" s="790"/>
      <c r="DI440" s="790"/>
      <c r="DJ440" s="790"/>
      <c r="DK440" s="793"/>
      <c r="DL440" s="790"/>
      <c r="DM440" s="790"/>
      <c r="DN440" s="790"/>
      <c r="DO440" s="793"/>
      <c r="DP440" s="790"/>
      <c r="DQ440" s="790"/>
      <c r="DR440" s="790"/>
      <c r="DS440" s="790"/>
      <c r="DT440" s="796"/>
      <c r="DU440" s="245"/>
      <c r="DV440" s="799"/>
      <c r="DW440" s="802"/>
      <c r="DX440" s="799"/>
      <c r="DY440" s="805"/>
    </row>
    <row r="441" spans="2:129" ht="48.75" customHeight="1" thickBot="1">
      <c r="B441" s="1283"/>
      <c r="C441" s="925"/>
      <c r="D441" s="928"/>
      <c r="E441" s="1805"/>
      <c r="F441" s="932"/>
      <c r="G441" s="1805"/>
      <c r="H441" s="1805"/>
      <c r="I441" s="1805"/>
      <c r="J441" s="411"/>
      <c r="K441" s="910"/>
      <c r="L441" s="1806"/>
      <c r="M441" s="919"/>
      <c r="N441" s="1805"/>
      <c r="O441" s="1807"/>
      <c r="P441" s="228"/>
      <c r="Q441" s="1808"/>
      <c r="R441" s="1805"/>
      <c r="S441" s="1805"/>
      <c r="T441" s="1805"/>
      <c r="U441" s="1805"/>
      <c r="V441" s="1807"/>
      <c r="W441" s="228"/>
      <c r="X441" s="417" t="s">
        <v>1786</v>
      </c>
      <c r="Y441" s="418" t="s">
        <v>599</v>
      </c>
      <c r="Z441" s="418"/>
      <c r="AA441" s="848">
        <v>25</v>
      </c>
      <c r="AB441" s="849"/>
      <c r="AC441" s="848"/>
      <c r="AD441" s="849"/>
      <c r="AE441" s="848"/>
      <c r="AF441" s="849"/>
      <c r="AG441" s="848">
        <v>0</v>
      </c>
      <c r="AH441" s="849"/>
      <c r="AI441" s="848">
        <v>15</v>
      </c>
      <c r="AJ441" s="849"/>
      <c r="AK441" s="324">
        <f t="shared" si="2217"/>
        <v>40</v>
      </c>
      <c r="AL441" s="466">
        <f>17.6%-(17.6%*40%)</f>
        <v>0.10560000000000001</v>
      </c>
      <c r="AM441" s="466">
        <f>17.6%-(17.6%*40%)</f>
        <v>0.10560000000000001</v>
      </c>
      <c r="AN441" s="850"/>
      <c r="AO441" s="851"/>
      <c r="AP441" s="852"/>
      <c r="AQ441" s="853"/>
      <c r="AR441" s="850"/>
      <c r="AS441" s="851"/>
      <c r="AT441" s="421" t="s">
        <v>1786</v>
      </c>
      <c r="AU441" s="422" t="s">
        <v>710</v>
      </c>
      <c r="AV441" s="429" t="s">
        <v>1787</v>
      </c>
      <c r="AW441" s="427" t="s">
        <v>1766</v>
      </c>
      <c r="AX441" s="428" t="s">
        <v>1777</v>
      </c>
      <c r="AY441" s="230"/>
      <c r="AZ441" s="880"/>
      <c r="BA441" s="838"/>
      <c r="BB441" s="835"/>
      <c r="BC441" s="838"/>
      <c r="BD441" s="841"/>
      <c r="BE441" s="844"/>
      <c r="BG441" s="490"/>
      <c r="BH441" s="313">
        <v>0.2</v>
      </c>
      <c r="BI441" s="240" t="str">
        <f t="shared" ref="BI441" si="2245">IF(ISERROR(IF(V437="R.INHERENTE
1","R. INHERENTE",(IF(BD437="R.RESIDUAL
1","R. RESIDUAL"," ")))),"",(IF(V437="R.INHERENTE
1","R. INHERENTE",(IF(BD437="R.RESIDUAL
1","R. RESIDUAL"," ")))))</f>
        <v>R. RESIDUAL</v>
      </c>
      <c r="BJ441" s="241" t="str">
        <f t="shared" ref="BJ441" si="2246">IF(ISERROR(IF(V437="R.INHERENTE
6","R. INHERENTE",(IF(BD437="R.RESIDUAL
6","R. RESIDUAL"," ")))),"",(IF(V437="R.INHERENTE
6","R. INHERENTE",(IF(BD437="R.RESIDUAL
6","R. RESIDUAL"," ")))))</f>
        <v xml:space="preserve"> </v>
      </c>
      <c r="BK441" s="242" t="str">
        <f t="shared" ref="BK441" si="2247">IF(ISERROR(IF(V437="R.INHERENTE
11","R. INHERENTE",(IF(BD437="R.RESIDUAL
11","R. RESIDUAL"," ")))),"",(IF(V437="R.INHERENTE
11","R. INHERENTE",(IF(BD437="R.RESIDUAL
11","R. RESIDUAL"," ")))))</f>
        <v xml:space="preserve"> </v>
      </c>
      <c r="BL441" s="243" t="str">
        <f t="shared" ref="BL441" si="2248">IF(ISERROR(IF(V437="R.INHERENTE
16","R. INHERENTE",(IF(BD437="R.RESIDUAL
16","R. RESIDUAL"," ")))),"",(IF(V437="R.INHERENTE
16","R. INHERENTE",(IF(BD437="R.RESIDUAL
16","R. RESIDUAL"," ")))))</f>
        <v xml:space="preserve"> </v>
      </c>
      <c r="BM441" s="244" t="str">
        <f t="shared" ref="BM441" si="2249">IF(ISERROR(IF(V437="R.INHERENTE
21","R. INHERENTE",(IF(BD437="R.RESIDUAL
21","R. RESIDUAL"," ")))),"",(IF(V437="R.INHERENTE
21","R. INHERENTE",(IF(BD437="R.RESIDUAL
21","R. RESIDUAL"," ")))))</f>
        <v xml:space="preserve"> </v>
      </c>
      <c r="BN441" s="234"/>
      <c r="BO441" s="847"/>
      <c r="BP441" s="856"/>
      <c r="BQ441" s="888"/>
      <c r="BR441" s="888"/>
      <c r="BS441" s="860"/>
      <c r="BT441" s="863"/>
      <c r="BU441" s="309"/>
      <c r="BV441" s="847"/>
      <c r="BW441" s="860"/>
      <c r="BX441" s="832"/>
      <c r="BY441" s="229"/>
      <c r="BZ441" s="817"/>
      <c r="CA441" s="820"/>
      <c r="CB441" s="823"/>
      <c r="CC441" s="820"/>
      <c r="CD441" s="794"/>
      <c r="CE441" s="794"/>
      <c r="CF441" s="794"/>
      <c r="CG441" s="794"/>
      <c r="CH441" s="794"/>
      <c r="CI441" s="794"/>
      <c r="CJ441" s="794"/>
      <c r="CK441" s="794"/>
      <c r="CL441" s="794"/>
      <c r="CM441" s="794"/>
      <c r="CN441" s="794"/>
      <c r="CO441" s="794"/>
      <c r="CP441" s="794"/>
      <c r="CQ441" s="794"/>
      <c r="CR441" s="794"/>
      <c r="CS441" s="794"/>
      <c r="CT441" s="797"/>
      <c r="CU441" s="248"/>
      <c r="CV441" s="817"/>
      <c r="CW441" s="820"/>
      <c r="CX441" s="823"/>
      <c r="CY441" s="820"/>
      <c r="CZ441" s="828"/>
      <c r="DA441" s="829"/>
      <c r="DB441" s="828"/>
      <c r="DC441" s="829"/>
      <c r="DD441" s="791"/>
      <c r="DE441" s="791"/>
      <c r="DF441" s="791"/>
      <c r="DG441" s="794"/>
      <c r="DH441" s="791"/>
      <c r="DI441" s="791"/>
      <c r="DJ441" s="791"/>
      <c r="DK441" s="794"/>
      <c r="DL441" s="791"/>
      <c r="DM441" s="791"/>
      <c r="DN441" s="791"/>
      <c r="DO441" s="794"/>
      <c r="DP441" s="791"/>
      <c r="DQ441" s="791"/>
      <c r="DR441" s="791"/>
      <c r="DS441" s="791"/>
      <c r="DT441" s="797"/>
      <c r="DU441" s="245"/>
      <c r="DV441" s="800"/>
      <c r="DW441" s="803"/>
      <c r="DX441" s="800"/>
      <c r="DY441" s="806"/>
    </row>
    <row r="442" spans="2:129" ht="18" customHeight="1">
      <c r="BI442" s="321">
        <v>0.2</v>
      </c>
      <c r="BJ442" s="322">
        <v>0.4</v>
      </c>
      <c r="BK442" s="322">
        <v>0.60000000000000009</v>
      </c>
      <c r="BL442" s="322">
        <v>0.8</v>
      </c>
      <c r="BM442" s="322">
        <v>1</v>
      </c>
    </row>
    <row r="443" spans="2:129" ht="48.75" customHeight="1">
      <c r="B443" s="1281" t="s">
        <v>1411</v>
      </c>
      <c r="C443" s="923">
        <v>72</v>
      </c>
      <c r="D443" s="926" t="s">
        <v>1757</v>
      </c>
      <c r="E443" s="929" t="s">
        <v>1758</v>
      </c>
      <c r="F443" s="930" t="s">
        <v>625</v>
      </c>
      <c r="G443" s="907" t="s">
        <v>1759</v>
      </c>
      <c r="H443" s="948" t="s">
        <v>781</v>
      </c>
      <c r="I443" s="949" t="s">
        <v>1788</v>
      </c>
      <c r="J443" s="409" t="s">
        <v>1789</v>
      </c>
      <c r="K443" s="908" t="s">
        <v>1790</v>
      </c>
      <c r="L443" s="950" t="str">
        <f>IF(H443="","",(CONCATENATE("Posibilidad de afectación ",H443," ",I443," ",J443," ",J444," ",J445," ",J446," ",J447)))</f>
        <v xml:space="preserve">Posibilidad de afectación reputacional y económica por generación de vertimientos por fuera de los limites permisibles debido a que no se pueden generar condiciones para dar cumplimiento normativo, no realizar las caracterizaciones  y no reportar los resultados a los entes de control  </v>
      </c>
      <c r="M443" s="917" t="s">
        <v>593</v>
      </c>
      <c r="N443" s="951" t="s">
        <v>594</v>
      </c>
      <c r="O443" s="864" t="s">
        <v>595</v>
      </c>
      <c r="P443" s="228"/>
      <c r="Q443" s="865" t="s">
        <v>630</v>
      </c>
      <c r="R443" s="866">
        <f>IF(ISERROR(VLOOKUP($Q443,Listas!$E$20:$F$24,2,FALSE)),"",(VLOOKUP($Q443,Listas!$E$20:$F$24,2,FALSE)))</f>
        <v>1</v>
      </c>
      <c r="S443" s="867" t="str">
        <f>IF(ISERROR(VLOOKUP($R443,Listas!$E$3:$F$7,2,FALSE)),"",(VLOOKUP($R443,Listas!$E$3:$F$7,2,FALSE)))</f>
        <v xml:space="preserve">MUY ALTA </v>
      </c>
      <c r="T443" s="868" t="s">
        <v>597</v>
      </c>
      <c r="U443" s="867">
        <f>IF(ISERROR(VLOOKUP($T443,Listas!$E$28:$F$35,2,FALSE)),"",(VLOOKUP($T443,Listas!$E$28:$F$35,2,FALSE)))</f>
        <v>1</v>
      </c>
      <c r="V443" s="869" t="str">
        <f t="shared" ref="V443" si="2250">IF(R443="","",(CONCATENATE("R.INHERENTE
",(IF(AND($R443=0.2,$U443=0.2),1,(IF(AND($R443=0.2,$U443=0.4),6,(IF(AND($R443=0.2,$U443=0.6),11,(IF(AND($R443=0.2,$U443=0.8),16,(IF(AND($R443=0.2,$U443=1),21,(IF(AND($R443=0.4,$U443=0.2),2,(IF(AND($R443=0.4,$U443=0.4),7,(IF(AND($R443=0.4,$U443=0.6),12,(IF(AND($R443=0.4,$U443=0.8),17,(IF(AND($R443=0.4,$U443=1),22,(IF(AND($R443=0.6,$U443=0.2),3,(IF(AND($R443=0.6,$U443=0.4),8,(IF(AND($R443=0.6,$U443=0.6),13,(IF(AND($R443=0.6,$U443=0.8),18,(IF(AND($R443=0.6,$U443=1),23,(IF(AND($R443=0.8,$U443=0.2),4,(IF(AND($R443=0.8,$U443=0.4),9,(IF(AND($R443=0.8,$U443=0.6),14,(IF(AND($R443=0.8,$U443=0.8),19,(IF(AND($R443=0.8,$U443=1),24,(IF(AND($R443=1,$U443=0.2),5,(IF(AND($R443=1,$U443=0.4),10,(IF(AND($R443=1,$U443=0.6),15,(IF(AND($R443=1,$U443=0.8),20,(IF(AND($R443=1,$U443=1),25,"")))))))))))))))))))))))))))))))))))))))))))))))))))))</f>
        <v>R.INHERENTE
25</v>
      </c>
      <c r="W443" s="228">
        <f>+VLOOKUP($V443,Listas!$D$112:$E$136,2,FALSE)</f>
        <v>25</v>
      </c>
      <c r="X443" s="412" t="s">
        <v>1791</v>
      </c>
      <c r="Y443" s="413"/>
      <c r="Z443" s="413" t="s">
        <v>648</v>
      </c>
      <c r="AA443" s="870"/>
      <c r="AB443" s="871"/>
      <c r="AC443" s="870"/>
      <c r="AD443" s="871"/>
      <c r="AE443" s="870">
        <v>10</v>
      </c>
      <c r="AF443" s="871"/>
      <c r="AG443" s="870"/>
      <c r="AH443" s="871"/>
      <c r="AI443" s="870">
        <v>15</v>
      </c>
      <c r="AJ443" s="871"/>
      <c r="AK443" s="340">
        <f>AA443+AC443+AE443+AG443+AI443</f>
        <v>25</v>
      </c>
      <c r="AL443" s="465">
        <f>100%-(100%*25%)</f>
        <v>0.75</v>
      </c>
      <c r="AM443" s="320"/>
      <c r="AN443" s="872" t="s">
        <v>563</v>
      </c>
      <c r="AO443" s="873"/>
      <c r="AP443" s="993" t="s">
        <v>600</v>
      </c>
      <c r="AQ443" s="994"/>
      <c r="AR443" s="872" t="s">
        <v>562</v>
      </c>
      <c r="AS443" s="873"/>
      <c r="AT443" s="419" t="s">
        <v>1792</v>
      </c>
      <c r="AU443" s="407" t="s">
        <v>602</v>
      </c>
      <c r="AV443" s="423" t="s">
        <v>1793</v>
      </c>
      <c r="AW443" s="424" t="s">
        <v>1771</v>
      </c>
      <c r="AX443" s="425" t="s">
        <v>1777</v>
      </c>
      <c r="AY443" s="247">
        <f t="shared" ref="AY443" si="2251">+(IF(AND($AZ443&gt;0,$AZ443&lt;=0.2),0.2,(IF(AND($AZ443&gt;0.2,$AZ443&lt;=0.4),0.4,(IF(AND($AZ443&gt;0.4,$AZ443&lt;=0.6),0.6,(IF(AND($AZ443&gt;0.6,$AZ443&lt;=0.8),0.8,(IF($AZ443&gt;0.8,1,""))))))))))</f>
        <v>0.4</v>
      </c>
      <c r="AZ443" s="878">
        <f t="shared" ref="AZ443" si="2252">+MIN(AL443:AL447)</f>
        <v>0.23399999999999999</v>
      </c>
      <c r="BA443" s="836" t="str">
        <f t="shared" ref="BA443" si="2253">+(IF($AY443=0.2,"MUY BAJA",(IF($AY443=0.4,"BAJA",(IF($AY443=0.6,"MEDIA",(IF($AY443=0.8,"ALTA",(IF($AY443=1,"MUY ALTA",""))))))))))</f>
        <v>BAJA</v>
      </c>
      <c r="BB443" s="833">
        <f t="shared" ref="BB443" si="2254">+MIN(AM443:AM447)</f>
        <v>0.23399999999999999</v>
      </c>
      <c r="BC443" s="836" t="str">
        <f t="shared" ref="BC443" si="2255">+(IF($BF443=0.2,"MUY BAJA",(IF($BF443=0.4,"BAJA",(IF($BF443=0.6,"MEDIA",(IF($BF443=0.8,"ALTA",(IF($BF443=1,"MUY ALTA",""))))))))))</f>
        <v>BAJA</v>
      </c>
      <c r="BD443" s="839" t="str">
        <f t="shared" ref="BD443" si="2256">IF($AY443="","",(CONCATENATE("R.RESIDUAL
",(IF(AND($AY443=0.2,$BF443=0.2),1,(IF(AND($AY443=0.2,$BF443=0.4),6,(IF(AND($AY443=0.2,$BF443=0.6),11,(IF(AND($AY443=0.2,$BF443=0.8),16,(IF(AND($AY443=0.2,$BF443=1),21,(IF(AND($AY443=0.4,$BF443=0.2),2,(IF(AND($AY443=0.4,$BF443=0.4),7,(IF(AND($AY443=0.4,$BF443=0.6),12,(IF(AND($AY443=0.4,$BF443=0.8),17,(IF(AND($AY443=0.4,$BF443=1),22,(IF(AND($AY443=0.6,$BF443=0.2),3,(IF(AND($AY443=0.6,$BF443=0.4),8,(IF(AND($AY443=0.6,$BF443=0.6),13,(IF(AND($AY443=0.6,$BF443=0.8),18,(IF(AND($AY443=0.6,$BF443=1),23,(IF(AND($AY443=0.8,$BF443=0.2),4,(IF(AND($AY443=0.8,$BF443=0.4),9,(IF(AND($AY443=0.8,$BF443=0.6),14,(IF(AND($AY443=0.8,$BF443=0.8),19,(IF(AND($AY443=0.8,$BF443=1),24,(IF(AND($AY443=1,$BF443=0.2),5,(IF(AND($AY443=1,$BF443=0.4),10,(IF(AND($AY443=1,$BF443=0.6),15,(IF(AND($AY443=1,$BF443=0.8),20,(IF(AND($AY443=1,$BF443=1),25,"")))))))))))))))))))))))))))))))))))))))))))))))))))))</f>
        <v>R.RESIDUAL
7</v>
      </c>
      <c r="BE443" s="842" t="s">
        <v>606</v>
      </c>
      <c r="BF443" s="247">
        <f t="shared" ref="BF443" si="2257">+(IF(AND($BB443&gt;0,$BB443&lt;=0.2),0.2,(IF(AND($BB443&gt;0.2,$BB443&lt;=0.4),0.4,(IF(AND($BB443&gt;0.4,$BB443&lt;=0.6),0.6,(IF(AND($BB443&gt;0.6,$BB443&lt;=0.8),0.8,(IF($BB443&gt;0.8,1,""))))))))))</f>
        <v>0.4</v>
      </c>
      <c r="BG443" s="230">
        <f>+VLOOKUP($BD443,Listas!$F$112:$G$136,2,FALSE)</f>
        <v>7</v>
      </c>
      <c r="BH443" s="312">
        <v>1</v>
      </c>
      <c r="BI443" s="231" t="str">
        <f t="shared" ref="BI443" si="2258">IF(ISERROR(IF(V443="R.INHERENTE
5","R. INHERENTE",(IF(BD443="R.RESIDUAL
5","R. RESIDUAL"," ")))),"",(IF(V443="R.INHERENTE
5","R. INHERENTE",(IF(BD443="R.RESIDUAL
5","R. RESIDUAL"," ")))))</f>
        <v xml:space="preserve"> </v>
      </c>
      <c r="BJ443" s="232" t="str">
        <f t="shared" ref="BJ443" si="2259">IF(ISERROR(IF(V443="R.INHERENTE
10","R. INHERENTE",(IF(BD443="R.RESIDUAL
10","R. RESIDUAL"," ")))),"",(IF(V443="R.INHERENTE
10","R. INHERENTE",(IF(BD443="R.RESIDUAL
10","R. RESIDUAL"," ")))))</f>
        <v xml:space="preserve"> </v>
      </c>
      <c r="BK443" s="232" t="str">
        <f t="shared" ref="BK443" si="2260">IF(ISERROR(IF(V443="R.INHERENTE
15","R. INHERENTE",(IF(BD443="R.RESIDUAL
15","R. RESIDUAL"," ")))),"",(IF(V443="R.INHERENTE
15","R. INHERENTE",(IF(BD443="R.RESIDUAL
15","R. RESIDUAL"," ")))))</f>
        <v xml:space="preserve"> </v>
      </c>
      <c r="BL443" s="232" t="str">
        <f t="shared" ref="BL443" si="2261">IF(ISERROR(IF(V443="R.INHERENTE
20","R. INHERENTE",(IF(BD443="R.RESIDUAL
20","R. RESIDUAL"," ")))),"",(IF(V443="R.INHERENTE
20","R. INHERENTE",(IF(BD443="R.RESIDUAL
20","R. RESIDUAL"," ")))))</f>
        <v xml:space="preserve"> </v>
      </c>
      <c r="BM443" s="233" t="str">
        <f t="shared" ref="BM443" si="2262">IF(ISERROR(IF(V443="R.INHERENTE
25","R. INHERENTE",(IF(BD443="R.RESIDUAL
25","R. RESIDUAL"," ")))),"",(IF(V443="R.INHERENTE
25","R. INHERENTE",(IF(BD443="R.RESIDUAL
25","R. RESIDUAL"," ")))))</f>
        <v>R. INHERENTE</v>
      </c>
      <c r="BN443" s="234"/>
      <c r="BO443" s="845" t="s">
        <v>1794</v>
      </c>
      <c r="BP443" s="854" t="s">
        <v>1795</v>
      </c>
      <c r="BQ443" s="886">
        <v>46023</v>
      </c>
      <c r="BR443" s="886">
        <v>46357</v>
      </c>
      <c r="BS443" s="1069" t="s">
        <v>609</v>
      </c>
      <c r="BT443" s="861" t="s">
        <v>610</v>
      </c>
      <c r="BU443" s="309"/>
      <c r="BV443" s="845" t="s">
        <v>1796</v>
      </c>
      <c r="BW443" s="854" t="s">
        <v>1795</v>
      </c>
      <c r="BX443" s="830" t="s">
        <v>1772</v>
      </c>
      <c r="BY443" s="229"/>
      <c r="BZ443" s="815" t="s">
        <v>614</v>
      </c>
      <c r="CA443" s="818" t="s">
        <v>615</v>
      </c>
      <c r="CB443" s="821" t="s">
        <v>616</v>
      </c>
      <c r="CC443" s="818" t="s">
        <v>617</v>
      </c>
      <c r="CD443" s="792"/>
      <c r="CE443" s="792"/>
      <c r="CF443" s="792"/>
      <c r="CG443" s="792"/>
      <c r="CH443" s="792"/>
      <c r="CI443" s="792"/>
      <c r="CJ443" s="792"/>
      <c r="CK443" s="792"/>
      <c r="CL443" s="792"/>
      <c r="CM443" s="792"/>
      <c r="CN443" s="792"/>
      <c r="CO443" s="792"/>
      <c r="CP443" s="792"/>
      <c r="CQ443" s="792"/>
      <c r="CR443" s="792"/>
      <c r="CS443" s="792"/>
      <c r="CT443" s="795" t="s">
        <v>618</v>
      </c>
      <c r="CU443" s="248"/>
      <c r="CV443" s="815" t="s">
        <v>614</v>
      </c>
      <c r="CW443" s="818" t="s">
        <v>615</v>
      </c>
      <c r="CX443" s="821" t="s">
        <v>616</v>
      </c>
      <c r="CY443" s="818" t="s">
        <v>617</v>
      </c>
      <c r="CZ443" s="824"/>
      <c r="DA443" s="825"/>
      <c r="DB443" s="824"/>
      <c r="DC443" s="825"/>
      <c r="DD443" s="789"/>
      <c r="DE443" s="789"/>
      <c r="DF443" s="789"/>
      <c r="DG443" s="792"/>
      <c r="DH443" s="789"/>
      <c r="DI443" s="789"/>
      <c r="DJ443" s="789"/>
      <c r="DK443" s="792"/>
      <c r="DL443" s="789"/>
      <c r="DM443" s="789"/>
      <c r="DN443" s="789"/>
      <c r="DO443" s="792"/>
      <c r="DP443" s="789"/>
      <c r="DQ443" s="789"/>
      <c r="DR443" s="789"/>
      <c r="DS443" s="789"/>
      <c r="DT443" s="795" t="s">
        <v>619</v>
      </c>
      <c r="DU443" s="245"/>
      <c r="DV443" s="798"/>
      <c r="DW443" s="801"/>
      <c r="DX443" s="798"/>
      <c r="DY443" s="804"/>
    </row>
    <row r="444" spans="2:129" ht="48.75" customHeight="1">
      <c r="B444" s="1282"/>
      <c r="C444" s="924"/>
      <c r="D444" s="927"/>
      <c r="E444" s="1800"/>
      <c r="F444" s="931"/>
      <c r="G444" s="1800"/>
      <c r="H444" s="1800"/>
      <c r="I444" s="1800"/>
      <c r="J444" s="410" t="s">
        <v>1797</v>
      </c>
      <c r="K444" s="909"/>
      <c r="L444" s="1801"/>
      <c r="M444" s="918"/>
      <c r="N444" s="1800"/>
      <c r="O444" s="1802"/>
      <c r="P444" s="228"/>
      <c r="Q444" s="1803"/>
      <c r="R444" s="1800"/>
      <c r="S444" s="1800"/>
      <c r="T444" s="1800"/>
      <c r="U444" s="1800"/>
      <c r="V444" s="1802"/>
      <c r="W444" s="228"/>
      <c r="X444" s="414" t="s">
        <v>1798</v>
      </c>
      <c r="Y444" s="415" t="s">
        <v>599</v>
      </c>
      <c r="Z444" s="415"/>
      <c r="AA444" s="807"/>
      <c r="AB444" s="808"/>
      <c r="AC444" s="807">
        <v>15</v>
      </c>
      <c r="AD444" s="808"/>
      <c r="AE444" s="807"/>
      <c r="AF444" s="808"/>
      <c r="AG444" s="807"/>
      <c r="AH444" s="808"/>
      <c r="AI444" s="807">
        <v>15</v>
      </c>
      <c r="AJ444" s="808"/>
      <c r="AK444" s="323">
        <f t="shared" ref="AK444:AK445" si="2263">AA444+AC444+AE444+AG444+AI444</f>
        <v>30</v>
      </c>
      <c r="AL444" s="466">
        <f>75%-(75%*30%)</f>
        <v>0.52500000000000002</v>
      </c>
      <c r="AM444" s="316"/>
      <c r="AN444" s="809" t="s">
        <v>562</v>
      </c>
      <c r="AO444" s="810"/>
      <c r="AP444" s="813" t="s">
        <v>600</v>
      </c>
      <c r="AQ444" s="814"/>
      <c r="AR444" s="809" t="s">
        <v>562</v>
      </c>
      <c r="AS444" s="810"/>
      <c r="AT444" s="420" t="s">
        <v>1799</v>
      </c>
      <c r="AU444" s="408" t="s">
        <v>602</v>
      </c>
      <c r="AV444" s="426" t="s">
        <v>1800</v>
      </c>
      <c r="AW444" s="427" t="s">
        <v>1771</v>
      </c>
      <c r="AX444" s="428" t="s">
        <v>1777</v>
      </c>
      <c r="AY444" s="230"/>
      <c r="AZ444" s="879"/>
      <c r="BA444" s="837"/>
      <c r="BB444" s="834"/>
      <c r="BC444" s="837"/>
      <c r="BD444" s="840"/>
      <c r="BE444" s="843"/>
      <c r="BG444" s="490"/>
      <c r="BH444" s="312">
        <v>0.8</v>
      </c>
      <c r="BI444" s="235" t="str">
        <f t="shared" ref="BI444" si="2264">IF(ISERROR(IF(V443="R.INHERENTE
4","R. INHERENTE",(IF(BD443="R.RESIDUAL
4","R. RESIDUAL"," ")))),"",(IF(V443="R.INHERENTE
4","R. INHERENTE",(IF(BD443="R.RESIDUAL
4","R. RESIDUAL"," ")))))</f>
        <v xml:space="preserve"> </v>
      </c>
      <c r="BJ444" s="236" t="str">
        <f t="shared" ref="BJ444" si="2265">IF(ISERROR(IF(V443="R.INHERENTE
9","R. INHERENTE",(IF(BD443="R.RESIDUAL
9","R. RESIDUAL"," ")))),"",(IF(V443="R.INHERENTE
9","R. INHERENTE",(IF(BD443="R.RESIDUAL
9","R. RESIDUAL"," ")))))</f>
        <v xml:space="preserve"> </v>
      </c>
      <c r="BK444" s="237" t="str">
        <f t="shared" ref="BK444" si="2266">IF(ISERROR(IF(V443="R.INHERENTE
14","R. INHERENTE",(IF(BD443="R.RESIDUAL
14","R. RESIDUAL"," ")))),"",(IF(V443="R.INHERENTE
14","R. INHERENTE",(IF(BD443="R.RESIDUAL
14","R. RESIDUAL"," ")))))</f>
        <v xml:space="preserve"> </v>
      </c>
      <c r="BL444" s="237" t="str">
        <f t="shared" ref="BL444" si="2267">IF(ISERROR(IF(V443="R.INHERENTE
19","R. INHERENTE",(IF(BD443="R.RESIDUAL
19","R. RESIDUAL"," ")))),"",(IF(V443="R.INHERENTE
19","R. INHERENTE",(IF(BD443="R.RESIDUAL
19","R. RESIDUAL"," ")))))</f>
        <v xml:space="preserve"> </v>
      </c>
      <c r="BM444" s="238" t="str">
        <f t="shared" ref="BM444" si="2268">IF(ISERROR(IF(V443="R.INHERENTE
24","R. INHERENTE",(IF(BD443="R.RESIDUAL
24","R. RESIDUAL"," ")))),"",(IF(V443="R.INHERENTE
24","R. INHERENTE",(IF(BD443="R.RESIDUAL
24","R. RESIDUAL"," ")))))</f>
        <v xml:space="preserve"> </v>
      </c>
      <c r="BN444" s="234"/>
      <c r="BO444" s="846"/>
      <c r="BP444" s="855"/>
      <c r="BQ444" s="887"/>
      <c r="BR444" s="887"/>
      <c r="BS444" s="855"/>
      <c r="BT444" s="862"/>
      <c r="BU444" s="309"/>
      <c r="BV444" s="846"/>
      <c r="BW444" s="859"/>
      <c r="BX444" s="831"/>
      <c r="BY444" s="229"/>
      <c r="BZ444" s="816"/>
      <c r="CA444" s="819"/>
      <c r="CB444" s="822"/>
      <c r="CC444" s="819"/>
      <c r="CD444" s="793"/>
      <c r="CE444" s="793"/>
      <c r="CF444" s="793"/>
      <c r="CG444" s="793"/>
      <c r="CH444" s="793"/>
      <c r="CI444" s="793"/>
      <c r="CJ444" s="793"/>
      <c r="CK444" s="793"/>
      <c r="CL444" s="793"/>
      <c r="CM444" s="793"/>
      <c r="CN444" s="793"/>
      <c r="CO444" s="793"/>
      <c r="CP444" s="793"/>
      <c r="CQ444" s="793"/>
      <c r="CR444" s="793"/>
      <c r="CS444" s="793"/>
      <c r="CT444" s="796"/>
      <c r="CU444" s="248"/>
      <c r="CV444" s="816"/>
      <c r="CW444" s="819"/>
      <c r="CX444" s="822"/>
      <c r="CY444" s="819"/>
      <c r="CZ444" s="826"/>
      <c r="DA444" s="827"/>
      <c r="DB444" s="826"/>
      <c r="DC444" s="827"/>
      <c r="DD444" s="790"/>
      <c r="DE444" s="790"/>
      <c r="DF444" s="790"/>
      <c r="DG444" s="793"/>
      <c r="DH444" s="790"/>
      <c r="DI444" s="790"/>
      <c r="DJ444" s="790"/>
      <c r="DK444" s="793"/>
      <c r="DL444" s="790"/>
      <c r="DM444" s="790"/>
      <c r="DN444" s="790"/>
      <c r="DO444" s="793"/>
      <c r="DP444" s="790"/>
      <c r="DQ444" s="790"/>
      <c r="DR444" s="790"/>
      <c r="DS444" s="790"/>
      <c r="DT444" s="796"/>
      <c r="DU444" s="245"/>
      <c r="DV444" s="799"/>
      <c r="DW444" s="802"/>
      <c r="DX444" s="799"/>
      <c r="DY444" s="805"/>
    </row>
    <row r="445" spans="2:129" ht="48.75" customHeight="1">
      <c r="B445" s="1282"/>
      <c r="C445" s="924"/>
      <c r="D445" s="927"/>
      <c r="E445" s="1800"/>
      <c r="F445" s="931"/>
      <c r="G445" s="1800"/>
      <c r="H445" s="1800"/>
      <c r="I445" s="1800"/>
      <c r="J445" s="410" t="s">
        <v>1801</v>
      </c>
      <c r="K445" s="909"/>
      <c r="L445" s="1801"/>
      <c r="M445" s="918"/>
      <c r="N445" s="1800"/>
      <c r="O445" s="1802"/>
      <c r="P445" s="228"/>
      <c r="Q445" s="1803"/>
      <c r="R445" s="1800"/>
      <c r="S445" s="1800"/>
      <c r="T445" s="1800"/>
      <c r="U445" s="1800"/>
      <c r="V445" s="1802"/>
      <c r="W445" s="228"/>
      <c r="X445" s="414" t="s">
        <v>1802</v>
      </c>
      <c r="Y445" s="415" t="s">
        <v>599</v>
      </c>
      <c r="Z445" s="415"/>
      <c r="AA445" s="807">
        <v>25</v>
      </c>
      <c r="AB445" s="808"/>
      <c r="AC445" s="807"/>
      <c r="AD445" s="808"/>
      <c r="AE445" s="807"/>
      <c r="AF445" s="808"/>
      <c r="AG445" s="807"/>
      <c r="AH445" s="808"/>
      <c r="AI445" s="807">
        <v>15</v>
      </c>
      <c r="AJ445" s="808"/>
      <c r="AK445" s="323">
        <f t="shared" si="2263"/>
        <v>40</v>
      </c>
      <c r="AL445" s="466">
        <f>52%-(52%*40%)</f>
        <v>0.312</v>
      </c>
      <c r="AM445" s="316"/>
      <c r="AN445" s="809" t="s">
        <v>562</v>
      </c>
      <c r="AO445" s="810"/>
      <c r="AP445" s="813" t="s">
        <v>600</v>
      </c>
      <c r="AQ445" s="814"/>
      <c r="AR445" s="809" t="s">
        <v>562</v>
      </c>
      <c r="AS445" s="810"/>
      <c r="AT445" s="420" t="s">
        <v>1803</v>
      </c>
      <c r="AU445" s="408" t="s">
        <v>602</v>
      </c>
      <c r="AV445" s="426" t="s">
        <v>1785</v>
      </c>
      <c r="AW445" s="427" t="s">
        <v>1771</v>
      </c>
      <c r="AX445" s="428" t="s">
        <v>1777</v>
      </c>
      <c r="AY445" s="230"/>
      <c r="AZ445" s="879"/>
      <c r="BA445" s="837"/>
      <c r="BB445" s="834"/>
      <c r="BC445" s="837"/>
      <c r="BD445" s="840"/>
      <c r="BE445" s="843"/>
      <c r="BG445" s="490"/>
      <c r="BH445" s="312">
        <v>0.60000000000000009</v>
      </c>
      <c r="BI445" s="235" t="str">
        <f t="shared" ref="BI445" si="2269">IF(ISERROR(IF(V443="R.INHERENTE
3","R. INHERENTE",(IF(BD443="R.RESIDUAL
3","R. RESIDUAL"," ")))),"",(IF(V443="R.INHERENTE
3","R. INHERENTE",(IF(BD443="R.RESIDUAL
3","R. RESIDUAL"," ")))))</f>
        <v xml:space="preserve"> </v>
      </c>
      <c r="BJ445" s="236" t="str">
        <f t="shared" ref="BJ445" si="2270">IF(ISERROR(IF(V443="R.INHERENTE
8","R. INHERENTE",(IF(BD443="R.RESIDUAL
8","R. RESIDUAL"," ")))),"",(IF(V443="R.INHERENTE
8","R. INHERENTE",(IF(BD443="R.RESIDUAL
8","R. RESIDUAL"," ")))))</f>
        <v xml:space="preserve"> </v>
      </c>
      <c r="BK445" s="236" t="str">
        <f t="shared" ref="BK445" si="2271">IF(ISERROR(IF(V443="R.INHERENTE
13","R. INHERENTE",(IF(BD443="R.RESIDUAL
13","R. RESIDUAL"," ")))),"",(IF(V443="R.INHERENTE
13","R. INHERENTE",(IF(BD443="R.RESIDUAL
13","R. RESIDUAL"," ")))))</f>
        <v xml:space="preserve"> </v>
      </c>
      <c r="BL445" s="237" t="str">
        <f t="shared" ref="BL445" si="2272">IF(ISERROR(IF(V443="R.INHERENTE
18","R. INHERENTE",(IF(BD443="R.RESIDUAL
18","R. RESIDUAL"," ")))),"",(IF(V443="R.INHERENTE
18","R. INHERENTE",(IF(BD443="R.RESIDUAL
18","R. RESIDUAL"," ")))))</f>
        <v xml:space="preserve"> </v>
      </c>
      <c r="BM445" s="238" t="str">
        <f t="shared" ref="BM445" si="2273">IF(ISERROR(IF(V443="R.INHERENTE
23","R. INHERENTE",(IF(BD443="R.RESIDUAL
23","R. RESIDUAL"," ")))),"",(IF(V443="R.INHERENTE
23","R. INHERENTE",(IF(BD443="R.RESIDUAL
23","R. RESIDUAL"," ")))))</f>
        <v xml:space="preserve"> </v>
      </c>
      <c r="BN445" s="234"/>
      <c r="BO445" s="846"/>
      <c r="BP445" s="855"/>
      <c r="BQ445" s="887"/>
      <c r="BR445" s="887"/>
      <c r="BS445" s="855"/>
      <c r="BT445" s="862"/>
      <c r="BU445" s="309"/>
      <c r="BV445" s="846"/>
      <c r="BW445" s="859"/>
      <c r="BX445" s="831"/>
      <c r="BY445" s="229"/>
      <c r="BZ445" s="816"/>
      <c r="CA445" s="819"/>
      <c r="CB445" s="822"/>
      <c r="CC445" s="819"/>
      <c r="CD445" s="793"/>
      <c r="CE445" s="793"/>
      <c r="CF445" s="793"/>
      <c r="CG445" s="793"/>
      <c r="CH445" s="793"/>
      <c r="CI445" s="793"/>
      <c r="CJ445" s="793"/>
      <c r="CK445" s="793"/>
      <c r="CL445" s="793"/>
      <c r="CM445" s="793"/>
      <c r="CN445" s="793"/>
      <c r="CO445" s="793"/>
      <c r="CP445" s="793"/>
      <c r="CQ445" s="793"/>
      <c r="CR445" s="793"/>
      <c r="CS445" s="793"/>
      <c r="CT445" s="796"/>
      <c r="CU445" s="248"/>
      <c r="CV445" s="816"/>
      <c r="CW445" s="819"/>
      <c r="CX445" s="822"/>
      <c r="CY445" s="819"/>
      <c r="CZ445" s="826"/>
      <c r="DA445" s="827"/>
      <c r="DB445" s="826"/>
      <c r="DC445" s="827"/>
      <c r="DD445" s="790"/>
      <c r="DE445" s="790"/>
      <c r="DF445" s="790"/>
      <c r="DG445" s="793"/>
      <c r="DH445" s="790"/>
      <c r="DI445" s="790"/>
      <c r="DJ445" s="790"/>
      <c r="DK445" s="793"/>
      <c r="DL445" s="790"/>
      <c r="DM445" s="790"/>
      <c r="DN445" s="790"/>
      <c r="DO445" s="793"/>
      <c r="DP445" s="790"/>
      <c r="DQ445" s="790"/>
      <c r="DR445" s="790"/>
      <c r="DS445" s="790"/>
      <c r="DT445" s="796"/>
      <c r="DU445" s="245"/>
      <c r="DV445" s="799"/>
      <c r="DW445" s="802"/>
      <c r="DX445" s="799"/>
      <c r="DY445" s="805"/>
    </row>
    <row r="446" spans="2:129" ht="48.75" customHeight="1">
      <c r="B446" s="1282"/>
      <c r="C446" s="924"/>
      <c r="D446" s="927"/>
      <c r="E446" s="1800"/>
      <c r="F446" s="931"/>
      <c r="G446" s="1800"/>
      <c r="H446" s="1800"/>
      <c r="I446" s="1800"/>
      <c r="J446" s="410"/>
      <c r="K446" s="909"/>
      <c r="L446" s="1801"/>
      <c r="M446" s="918"/>
      <c r="N446" s="1800"/>
      <c r="O446" s="1802"/>
      <c r="P446" s="228"/>
      <c r="Q446" s="1803"/>
      <c r="R446" s="1800"/>
      <c r="S446" s="1800"/>
      <c r="T446" s="1800"/>
      <c r="U446" s="1800"/>
      <c r="V446" s="1802"/>
      <c r="W446" s="228"/>
      <c r="X446" s="416" t="s">
        <v>1804</v>
      </c>
      <c r="Y446" s="415"/>
      <c r="Z446" s="415" t="s">
        <v>648</v>
      </c>
      <c r="AA446" s="807"/>
      <c r="AB446" s="808"/>
      <c r="AC446" s="807"/>
      <c r="AD446" s="808"/>
      <c r="AE446" s="807">
        <v>10</v>
      </c>
      <c r="AF446" s="808"/>
      <c r="AG446" s="807"/>
      <c r="AH446" s="808"/>
      <c r="AI446" s="807">
        <v>15</v>
      </c>
      <c r="AJ446" s="808"/>
      <c r="AK446" s="323">
        <f>AA446+AC446+AE446+AG446+AI446</f>
        <v>25</v>
      </c>
      <c r="AL446" s="466">
        <f>31.2%-(31.2%*25%)</f>
        <v>0.23399999999999999</v>
      </c>
      <c r="AM446" s="466">
        <f>31.2%-(31.2%*25%)</f>
        <v>0.23399999999999999</v>
      </c>
      <c r="AN446" s="809" t="s">
        <v>562</v>
      </c>
      <c r="AO446" s="810"/>
      <c r="AP446" s="813" t="s">
        <v>815</v>
      </c>
      <c r="AQ446" s="814"/>
      <c r="AR446" s="809" t="s">
        <v>562</v>
      </c>
      <c r="AS446" s="810"/>
      <c r="AT446" s="420" t="s">
        <v>1805</v>
      </c>
      <c r="AU446" s="408" t="s">
        <v>561</v>
      </c>
      <c r="AV446" s="426" t="s">
        <v>1806</v>
      </c>
      <c r="AW446" s="427" t="s">
        <v>1771</v>
      </c>
      <c r="AX446" s="428" t="s">
        <v>1777</v>
      </c>
      <c r="AY446" s="230"/>
      <c r="AZ446" s="879"/>
      <c r="BA446" s="837"/>
      <c r="BB446" s="834"/>
      <c r="BC446" s="837"/>
      <c r="BD446" s="840"/>
      <c r="BE446" s="843"/>
      <c r="BG446" s="490"/>
      <c r="BH446" s="312">
        <v>0.4</v>
      </c>
      <c r="BI446" s="239" t="str">
        <f t="shared" ref="BI446" si="2274">IF(ISERROR(IF(V443="R.INHERENTE
2","R. INHERENTE",(IF(BD443="R.RESIDUAL
2","R. RESIDUAL"," ")))),"",(IF(V443="R.INHERENTE
2","R. INHERENTE",(IF(BD443="R.RESIDUAL
2","R. RESIDUAL"," ")))))</f>
        <v xml:space="preserve"> </v>
      </c>
      <c r="BJ446" s="236" t="str">
        <f t="shared" ref="BJ446" si="2275">IF(ISERROR(IF(V443="R.INHERENTE
7","R. INHERENTE",(IF(BD443="R.RESIDUAL
7","R. RESIDUAL"," ")))),"",(IF(V443="R.INHERENTE
7","R. INHERENTE",(IF(BD443="R.RESIDUAL
7","R. RESIDUAL"," ")))))</f>
        <v>R. RESIDUAL</v>
      </c>
      <c r="BK446" s="236" t="str">
        <f t="shared" ref="BK446" si="2276">IF(ISERROR(IF(V443="R.INHERENTE
12","R. INHERENTE",(IF(BD443="R.RESIDUAL
12","R. RESIDUAL"," ")))),"",(IF(V443="R.INHERENTE
12","R. INHERENTE",(IF(BD443="R.RESIDUAL
12","R. RESIDUAL"," ")))))</f>
        <v xml:space="preserve"> </v>
      </c>
      <c r="BL446" s="237" t="str">
        <f t="shared" ref="BL446" si="2277">IF(ISERROR(IF(V443="R.INHERENTE
17","R. INHERENTE",(IF(BD443="R.RESIDUAL
17","R. RESIDUAL"," ")))),"",(IF(V443="R.INHERENTE
17","R. INHERENTE",(IF(BD443="R.RESIDUAL
17","R. RESIDUAL"," ")))))</f>
        <v xml:space="preserve"> </v>
      </c>
      <c r="BM446" s="238" t="str">
        <f t="shared" ref="BM446" si="2278">IF(ISERROR(IF(V443="R.INHERENTE
22","R. INHERENTE",(IF(BD443="R.RESIDUAL
22","R. RESIDUAL"," ")))),"",(IF(V443="R.INHERENTE
22","R. INHERENTE",(IF(BD443="R.RESIDUAL
22","R. RESIDUAL"," ")))))</f>
        <v xml:space="preserve"> </v>
      </c>
      <c r="BN446" s="234"/>
      <c r="BO446" s="846"/>
      <c r="BP446" s="855"/>
      <c r="BQ446" s="887"/>
      <c r="BR446" s="887"/>
      <c r="BS446" s="855"/>
      <c r="BT446" s="862"/>
      <c r="BU446" s="309"/>
      <c r="BV446" s="846"/>
      <c r="BW446" s="859"/>
      <c r="BX446" s="831"/>
      <c r="BY446" s="229"/>
      <c r="BZ446" s="816"/>
      <c r="CA446" s="819"/>
      <c r="CB446" s="822"/>
      <c r="CC446" s="819"/>
      <c r="CD446" s="793"/>
      <c r="CE446" s="793"/>
      <c r="CF446" s="793"/>
      <c r="CG446" s="793"/>
      <c r="CH446" s="793"/>
      <c r="CI446" s="793"/>
      <c r="CJ446" s="793"/>
      <c r="CK446" s="793"/>
      <c r="CL446" s="793"/>
      <c r="CM446" s="793"/>
      <c r="CN446" s="793"/>
      <c r="CO446" s="793"/>
      <c r="CP446" s="793"/>
      <c r="CQ446" s="793"/>
      <c r="CR446" s="793"/>
      <c r="CS446" s="793"/>
      <c r="CT446" s="796"/>
      <c r="CU446" s="248"/>
      <c r="CV446" s="816"/>
      <c r="CW446" s="819"/>
      <c r="CX446" s="822"/>
      <c r="CY446" s="819"/>
      <c r="CZ446" s="826"/>
      <c r="DA446" s="827"/>
      <c r="DB446" s="826"/>
      <c r="DC446" s="827"/>
      <c r="DD446" s="790"/>
      <c r="DE446" s="790"/>
      <c r="DF446" s="790"/>
      <c r="DG446" s="793"/>
      <c r="DH446" s="790"/>
      <c r="DI446" s="790"/>
      <c r="DJ446" s="790"/>
      <c r="DK446" s="793"/>
      <c r="DL446" s="790"/>
      <c r="DM446" s="790"/>
      <c r="DN446" s="790"/>
      <c r="DO446" s="793"/>
      <c r="DP446" s="790"/>
      <c r="DQ446" s="790"/>
      <c r="DR446" s="790"/>
      <c r="DS446" s="790"/>
      <c r="DT446" s="796"/>
      <c r="DU446" s="245"/>
      <c r="DV446" s="799"/>
      <c r="DW446" s="802"/>
      <c r="DX446" s="799"/>
      <c r="DY446" s="805"/>
    </row>
    <row r="447" spans="2:129" ht="63" customHeight="1">
      <c r="B447" s="1283"/>
      <c r="C447" s="925"/>
      <c r="D447" s="928"/>
      <c r="E447" s="1805"/>
      <c r="F447" s="932"/>
      <c r="G447" s="1805"/>
      <c r="H447" s="1805"/>
      <c r="I447" s="1805"/>
      <c r="J447" s="411"/>
      <c r="K447" s="910"/>
      <c r="L447" s="1806"/>
      <c r="M447" s="919"/>
      <c r="N447" s="1805"/>
      <c r="O447" s="1807"/>
      <c r="P447" s="228"/>
      <c r="Q447" s="1808"/>
      <c r="R447" s="1805"/>
      <c r="S447" s="1805"/>
      <c r="T447" s="1805"/>
      <c r="U447" s="1805"/>
      <c r="V447" s="1807"/>
      <c r="W447" s="228"/>
      <c r="X447" s="417"/>
      <c r="Y447" s="418"/>
      <c r="Z447" s="418"/>
      <c r="AA447" s="848"/>
      <c r="AB447" s="849"/>
      <c r="AC447" s="848"/>
      <c r="AD447" s="849"/>
      <c r="AE447" s="848"/>
      <c r="AF447" s="849"/>
      <c r="AG447" s="848"/>
      <c r="AH447" s="849"/>
      <c r="AI447" s="848"/>
      <c r="AJ447" s="849"/>
      <c r="AK447" s="324">
        <f>AA447+AC447+AE447+AG447+AI447</f>
        <v>0</v>
      </c>
      <c r="AL447" s="466"/>
      <c r="AM447" s="466"/>
      <c r="AN447" s="850" t="s">
        <v>562</v>
      </c>
      <c r="AO447" s="851"/>
      <c r="AP447" s="852" t="s">
        <v>600</v>
      </c>
      <c r="AQ447" s="853"/>
      <c r="AR447" s="850" t="s">
        <v>562</v>
      </c>
      <c r="AS447" s="851"/>
      <c r="AT447" s="421"/>
      <c r="AU447" s="422"/>
      <c r="AV447" s="429"/>
      <c r="AW447" s="430"/>
      <c r="AX447" s="431"/>
      <c r="AY447" s="230"/>
      <c r="AZ447" s="880"/>
      <c r="BA447" s="838"/>
      <c r="BB447" s="835"/>
      <c r="BC447" s="838"/>
      <c r="BD447" s="841"/>
      <c r="BE447" s="844"/>
      <c r="BG447" s="490"/>
      <c r="BH447" s="313">
        <v>0.2</v>
      </c>
      <c r="BI447" s="240" t="str">
        <f t="shared" ref="BI447" si="2279">IF(ISERROR(IF(V443="R.INHERENTE
1","R. INHERENTE",(IF(BD443="R.RESIDUAL
1","R. RESIDUAL"," ")))),"",(IF(V443="R.INHERENTE
1","R. INHERENTE",(IF(BD443="R.RESIDUAL
1","R. RESIDUAL"," ")))))</f>
        <v xml:space="preserve"> </v>
      </c>
      <c r="BJ447" s="241" t="str">
        <f t="shared" ref="BJ447" si="2280">IF(ISERROR(IF(V443="R.INHERENTE
6","R. INHERENTE",(IF(BD443="R.RESIDUAL
6","R. RESIDUAL"," ")))),"",(IF(V443="R.INHERENTE
6","R. INHERENTE",(IF(BD443="R.RESIDUAL
6","R. RESIDUAL"," ")))))</f>
        <v xml:space="preserve"> </v>
      </c>
      <c r="BK447" s="242" t="str">
        <f t="shared" ref="BK447" si="2281">IF(ISERROR(IF(V443="R.INHERENTE
11","R. INHERENTE",(IF(BD443="R.RESIDUAL
11","R. RESIDUAL"," ")))),"",(IF(V443="R.INHERENTE
11","R. INHERENTE",(IF(BD443="R.RESIDUAL
11","R. RESIDUAL"," ")))))</f>
        <v xml:space="preserve"> </v>
      </c>
      <c r="BL447" s="243" t="str">
        <f t="shared" ref="BL447" si="2282">IF(ISERROR(IF(V443="R.INHERENTE
16","R. INHERENTE",(IF(BD443="R.RESIDUAL
16","R. RESIDUAL"," ")))),"",(IF(V443="R.INHERENTE
16","R. INHERENTE",(IF(BD443="R.RESIDUAL
16","R. RESIDUAL"," ")))))</f>
        <v xml:space="preserve"> </v>
      </c>
      <c r="BM447" s="244" t="str">
        <f t="shared" ref="BM447" si="2283">IF(ISERROR(IF(V443="R.INHERENTE
21","R. INHERENTE",(IF(BD443="R.RESIDUAL
21","R. RESIDUAL"," ")))),"",(IF(V443="R.INHERENTE
21","R. INHERENTE",(IF(BD443="R.RESIDUAL
21","R. RESIDUAL"," ")))))</f>
        <v xml:space="preserve"> </v>
      </c>
      <c r="BN447" s="234"/>
      <c r="BO447" s="847"/>
      <c r="BP447" s="856"/>
      <c r="BQ447" s="888"/>
      <c r="BR447" s="888"/>
      <c r="BS447" s="856"/>
      <c r="BT447" s="863"/>
      <c r="BU447" s="309"/>
      <c r="BV447" s="847"/>
      <c r="BW447" s="860"/>
      <c r="BX447" s="832"/>
      <c r="BY447" s="229"/>
      <c r="BZ447" s="817"/>
      <c r="CA447" s="820"/>
      <c r="CB447" s="823"/>
      <c r="CC447" s="820"/>
      <c r="CD447" s="794"/>
      <c r="CE447" s="794"/>
      <c r="CF447" s="794"/>
      <c r="CG447" s="794"/>
      <c r="CH447" s="794"/>
      <c r="CI447" s="794"/>
      <c r="CJ447" s="794"/>
      <c r="CK447" s="794"/>
      <c r="CL447" s="794"/>
      <c r="CM447" s="794"/>
      <c r="CN447" s="794"/>
      <c r="CO447" s="794"/>
      <c r="CP447" s="794"/>
      <c r="CQ447" s="794"/>
      <c r="CR447" s="794"/>
      <c r="CS447" s="794"/>
      <c r="CT447" s="797"/>
      <c r="CU447" s="248"/>
      <c r="CV447" s="817"/>
      <c r="CW447" s="820"/>
      <c r="CX447" s="823"/>
      <c r="CY447" s="820"/>
      <c r="CZ447" s="828"/>
      <c r="DA447" s="829"/>
      <c r="DB447" s="828"/>
      <c r="DC447" s="829"/>
      <c r="DD447" s="791"/>
      <c r="DE447" s="791"/>
      <c r="DF447" s="791"/>
      <c r="DG447" s="794"/>
      <c r="DH447" s="791"/>
      <c r="DI447" s="791"/>
      <c r="DJ447" s="791"/>
      <c r="DK447" s="794"/>
      <c r="DL447" s="791"/>
      <c r="DM447" s="791"/>
      <c r="DN447" s="791"/>
      <c r="DO447" s="794"/>
      <c r="DP447" s="791"/>
      <c r="DQ447" s="791"/>
      <c r="DR447" s="791"/>
      <c r="DS447" s="791"/>
      <c r="DT447" s="797"/>
      <c r="DU447" s="245"/>
      <c r="DV447" s="800"/>
      <c r="DW447" s="803"/>
      <c r="DX447" s="800"/>
      <c r="DY447" s="806"/>
    </row>
    <row r="448" spans="2:129" ht="18" customHeight="1">
      <c r="BI448" s="321">
        <v>0.2</v>
      </c>
      <c r="BJ448" s="322">
        <v>0.4</v>
      </c>
      <c r="BK448" s="322">
        <v>0.60000000000000009</v>
      </c>
      <c r="BL448" s="322">
        <v>0.8</v>
      </c>
      <c r="BM448" s="322">
        <v>1</v>
      </c>
    </row>
    <row r="449" spans="2:129" ht="48.75" customHeight="1">
      <c r="B449" s="1281" t="s">
        <v>1411</v>
      </c>
      <c r="C449" s="923">
        <v>73</v>
      </c>
      <c r="D449" s="926" t="s">
        <v>1807</v>
      </c>
      <c r="E449" s="929" t="s">
        <v>1808</v>
      </c>
      <c r="F449" s="930" t="s">
        <v>625</v>
      </c>
      <c r="G449" s="907" t="s">
        <v>588</v>
      </c>
      <c r="H449" s="948" t="s">
        <v>781</v>
      </c>
      <c r="I449" s="949" t="s">
        <v>1809</v>
      </c>
      <c r="J449" s="409" t="s">
        <v>1810</v>
      </c>
      <c r="K449" s="908" t="s">
        <v>1811</v>
      </c>
      <c r="L449" s="950" t="str">
        <f>IF(H449="","",(CONCATENATE("Posibilidad de afectación ",H449," ",I449," ",J449," ",J450," ",J451," ",J452," ",J453)))</f>
        <v xml:space="preserve">Posibilidad de afectación reputacional y económica por pérdida documental de archivos físicos  debido a baja adherencia a las herramientas archivísticas, instructivos definidos por el proceso de gestión documental, incumplimiento en el procedimiento de prestamos documentales  y deficiente mantenimiento en la infraestructura de los acopios documentales.  </v>
      </c>
      <c r="M449" s="917" t="s">
        <v>593</v>
      </c>
      <c r="N449" s="951" t="s">
        <v>698</v>
      </c>
      <c r="O449" s="864" t="s">
        <v>595</v>
      </c>
      <c r="P449" s="228"/>
      <c r="Q449" s="865" t="s">
        <v>630</v>
      </c>
      <c r="R449" s="866">
        <f>IF(ISERROR(VLOOKUP($Q449,Listas!$E$20:$F$24,2,FALSE)),"",(VLOOKUP($Q449,Listas!$E$20:$F$24,2,FALSE)))</f>
        <v>1</v>
      </c>
      <c r="S449" s="867" t="str">
        <f>IF(ISERROR(VLOOKUP($R449,Listas!$E$3:$F$7,2,FALSE)),"",(VLOOKUP($R449,Listas!$E$3:$F$7,2,FALSE)))</f>
        <v xml:space="preserve">MUY ALTA </v>
      </c>
      <c r="T449" s="868" t="s">
        <v>699</v>
      </c>
      <c r="U449" s="867">
        <f>IF(ISERROR(VLOOKUP($T449,Listas!$E$28:$F$35,2,FALSE)),"",(VLOOKUP($T449,Listas!$E$28:$F$35,2,FALSE)))</f>
        <v>0.8</v>
      </c>
      <c r="V449" s="869" t="str">
        <f t="shared" ref="V449" si="2284">IF(R449="","",(CONCATENATE("R.INHERENTE
",(IF(AND($R449=0.2,$U449=0.2),1,(IF(AND($R449=0.2,$U449=0.4),6,(IF(AND($R449=0.2,$U449=0.6),11,(IF(AND($R449=0.2,$U449=0.8),16,(IF(AND($R449=0.2,$U449=1),21,(IF(AND($R449=0.4,$U449=0.2),2,(IF(AND($R449=0.4,$U449=0.4),7,(IF(AND($R449=0.4,$U449=0.6),12,(IF(AND($R449=0.4,$U449=0.8),17,(IF(AND($R449=0.4,$U449=1),22,(IF(AND($R449=0.6,$U449=0.2),3,(IF(AND($R449=0.6,$U449=0.4),8,(IF(AND($R449=0.6,$U449=0.6),13,(IF(AND($R449=0.6,$U449=0.8),18,(IF(AND($R449=0.6,$U449=1),23,(IF(AND($R449=0.8,$U449=0.2),4,(IF(AND($R449=0.8,$U449=0.4),9,(IF(AND($R449=0.8,$U449=0.6),14,(IF(AND($R449=0.8,$U449=0.8),19,(IF(AND($R449=0.8,$U449=1),24,(IF(AND($R449=1,$U449=0.2),5,(IF(AND($R449=1,$U449=0.4),10,(IF(AND($R449=1,$U449=0.6),15,(IF(AND($R449=1,$U449=0.8),20,(IF(AND($R449=1,$U449=1),25,"")))))))))))))))))))))))))))))))))))))))))))))))))))))</f>
        <v>R.INHERENTE
20</v>
      </c>
      <c r="W449" s="228">
        <f>+VLOOKUP($V449,Listas!$D$112:$E$136,2,FALSE)</f>
        <v>20</v>
      </c>
      <c r="X449" s="412" t="s">
        <v>1812</v>
      </c>
      <c r="Y449" s="413" t="s">
        <v>599</v>
      </c>
      <c r="Z449" s="413"/>
      <c r="AA449" s="870">
        <v>25</v>
      </c>
      <c r="AB449" s="871"/>
      <c r="AC449" s="870"/>
      <c r="AD449" s="871"/>
      <c r="AE449" s="870"/>
      <c r="AF449" s="871"/>
      <c r="AG449" s="870"/>
      <c r="AH449" s="871"/>
      <c r="AI449" s="870">
        <v>15</v>
      </c>
      <c r="AJ449" s="871"/>
      <c r="AK449" s="340">
        <f t="shared" ref="AK449:AK453" si="2285">AA449+AC449+AE449+AG449+AI449</f>
        <v>40</v>
      </c>
      <c r="AL449" s="319">
        <v>0.6</v>
      </c>
      <c r="AM449" s="320"/>
      <c r="AN449" s="872" t="s">
        <v>562</v>
      </c>
      <c r="AO449" s="873"/>
      <c r="AP449" s="993" t="s">
        <v>600</v>
      </c>
      <c r="AQ449" s="994"/>
      <c r="AR449" s="872" t="s">
        <v>562</v>
      </c>
      <c r="AS449" s="873"/>
      <c r="AT449" s="419" t="s">
        <v>1813</v>
      </c>
      <c r="AU449" s="407" t="s">
        <v>633</v>
      </c>
      <c r="AV449" s="423" t="s">
        <v>1814</v>
      </c>
      <c r="AW449" s="424" t="s">
        <v>1815</v>
      </c>
      <c r="AX449" s="425" t="s">
        <v>1816</v>
      </c>
      <c r="AY449" s="247">
        <f t="shared" ref="AY449" si="2286">+(IF(AND($AZ449&gt;0,$AZ449&lt;=0.2),0.2,(IF(AND($AZ449&gt;0.2,$AZ449&lt;=0.4),0.4,(IF(AND($AZ449&gt;0.4,$AZ449&lt;=0.6),0.6,(IF(AND($AZ449&gt;0.6,$AZ449&lt;=0.8),0.8,(IF($AZ449&gt;0.8,1,""))))))))))</f>
        <v>0.4</v>
      </c>
      <c r="AZ449" s="878">
        <f t="shared" ref="AZ449" si="2287">+MIN(AL449:AL453)</f>
        <v>0.252</v>
      </c>
      <c r="BA449" s="836" t="str">
        <f t="shared" ref="BA449" si="2288">+(IF($AY449=0.2,"MUY BAJA",(IF($AY449=0.4,"BAJA",(IF($AY449=0.6,"MEDIA",(IF($AY449=0.8,"ALTA",(IF($AY449=1,"MUY ALTA",""))))))))))</f>
        <v>BAJA</v>
      </c>
      <c r="BB449" s="833">
        <f t="shared" ref="BB449" si="2289">+MIN(AM449:AM453)</f>
        <v>0.8</v>
      </c>
      <c r="BC449" s="836" t="str">
        <f t="shared" ref="BC449" si="2290">+(IF($BF449=0.2,"MUY BAJA",(IF($BF449=0.4,"BAJA",(IF($BF449=0.6,"MEDIA",(IF($BF449=0.8,"ALTA",(IF($BF449=1,"MUY ALTA",""))))))))))</f>
        <v>ALTA</v>
      </c>
      <c r="BD449" s="839" t="str">
        <f t="shared" ref="BD449" si="2291">IF($AY449="","",(CONCATENATE("R.RESIDUAL
",(IF(AND($AY449=0.2,$BF449=0.2),1,(IF(AND($AY449=0.2,$BF449=0.4),6,(IF(AND($AY449=0.2,$BF449=0.6),11,(IF(AND($AY449=0.2,$BF449=0.8),16,(IF(AND($AY449=0.2,$BF449=1),21,(IF(AND($AY449=0.4,$BF449=0.2),2,(IF(AND($AY449=0.4,$BF449=0.4),7,(IF(AND($AY449=0.4,$BF449=0.6),12,(IF(AND($AY449=0.4,$BF449=0.8),17,(IF(AND($AY449=0.4,$BF449=1),22,(IF(AND($AY449=0.6,$BF449=0.2),3,(IF(AND($AY449=0.6,$BF449=0.4),8,(IF(AND($AY449=0.6,$BF449=0.6),13,(IF(AND($AY449=0.6,$BF449=0.8),18,(IF(AND($AY449=0.6,$BF449=1),23,(IF(AND($AY449=0.8,$BF449=0.2),4,(IF(AND($AY449=0.8,$BF449=0.4),9,(IF(AND($AY449=0.8,$BF449=0.6),14,(IF(AND($AY449=0.8,$BF449=0.8),19,(IF(AND($AY449=0.8,$BF449=1),24,(IF(AND($AY449=1,$BF449=0.2),5,(IF(AND($AY449=1,$BF449=0.4),10,(IF(AND($AY449=1,$BF449=0.6),15,(IF(AND($AY449=1,$BF449=0.8),20,(IF(AND($AY449=1,$BF449=1),25,"")))))))))))))))))))))))))))))))))))))))))))))))))))))</f>
        <v>R.RESIDUAL
17</v>
      </c>
      <c r="BE449" s="842" t="s">
        <v>606</v>
      </c>
      <c r="BF449" s="247">
        <f t="shared" ref="BF449" si="2292">+(IF(AND($BB449&gt;0,$BB449&lt;=0.2),0.2,(IF(AND($BB449&gt;0.2,$BB449&lt;=0.4),0.4,(IF(AND($BB449&gt;0.4,$BB449&lt;=0.6),0.6,(IF(AND($BB449&gt;0.6,$BB449&lt;=0.8),0.8,(IF($BB449&gt;0.8,1,""))))))))))</f>
        <v>0.8</v>
      </c>
      <c r="BG449" s="230">
        <f>+VLOOKUP($BD449,Listas!$F$112:$G$136,2,FALSE)</f>
        <v>17</v>
      </c>
      <c r="BH449" s="312">
        <v>1</v>
      </c>
      <c r="BI449" s="231" t="str">
        <f t="shared" ref="BI449" si="2293">IF(ISERROR(IF(V449="R.INHERENTE
5","R. INHERENTE",(IF(BD449="R.RESIDUAL
5","R. RESIDUAL"," ")))),"",(IF(V449="R.INHERENTE
5","R. INHERENTE",(IF(BD449="R.RESIDUAL
5","R. RESIDUAL"," ")))))</f>
        <v xml:space="preserve"> </v>
      </c>
      <c r="BJ449" s="232" t="str">
        <f t="shared" ref="BJ449" si="2294">IF(ISERROR(IF(V449="R.INHERENTE
10","R. INHERENTE",(IF(BD449="R.RESIDUAL
10","R. RESIDUAL"," ")))),"",(IF(V449="R.INHERENTE
10","R. INHERENTE",(IF(BD449="R.RESIDUAL
10","R. RESIDUAL"," ")))))</f>
        <v xml:space="preserve"> </v>
      </c>
      <c r="BK449" s="232" t="str">
        <f t="shared" ref="BK449" si="2295">IF(ISERROR(IF(V449="R.INHERENTE
15","R. INHERENTE",(IF(BD449="R.RESIDUAL
15","R. RESIDUAL"," ")))),"",(IF(V449="R.INHERENTE
15","R. INHERENTE",(IF(BD449="R.RESIDUAL
15","R. RESIDUAL"," ")))))</f>
        <v xml:space="preserve"> </v>
      </c>
      <c r="BL449" s="232" t="str">
        <f t="shared" ref="BL449" si="2296">IF(ISERROR(IF(V449="R.INHERENTE
20","R. INHERENTE",(IF(BD449="R.RESIDUAL
20","R. RESIDUAL"," ")))),"",(IF(V449="R.INHERENTE
20","R. INHERENTE",(IF(BD449="R.RESIDUAL
20","R. RESIDUAL"," ")))))</f>
        <v>R. INHERENTE</v>
      </c>
      <c r="BM449" s="233" t="str">
        <f t="shared" ref="BM449" si="2297">IF(ISERROR(IF(V449="R.INHERENTE
25","R. INHERENTE",(IF(BD449="R.RESIDUAL
25","R. RESIDUAL"," ")))),"",(IF(V449="R.INHERENTE
25","R. INHERENTE",(IF(BD449="R.RESIDUAL
25","R. RESIDUAL"," ")))))</f>
        <v xml:space="preserve"> </v>
      </c>
      <c r="BN449" s="234"/>
      <c r="BO449" s="845" t="s">
        <v>1817</v>
      </c>
      <c r="BP449" s="854" t="s">
        <v>1818</v>
      </c>
      <c r="BQ449" s="886">
        <v>46023</v>
      </c>
      <c r="BR449" s="886">
        <v>46357</v>
      </c>
      <c r="BS449" s="858" t="s">
        <v>609</v>
      </c>
      <c r="BT449" s="861" t="s">
        <v>610</v>
      </c>
      <c r="BU449" s="309"/>
      <c r="BV449" s="845" t="s">
        <v>1819</v>
      </c>
      <c r="BW449" s="854" t="s">
        <v>1820</v>
      </c>
      <c r="BX449" s="830" t="s">
        <v>1821</v>
      </c>
      <c r="BY449" s="229"/>
      <c r="BZ449" s="815" t="s">
        <v>614</v>
      </c>
      <c r="CA449" s="818" t="s">
        <v>615</v>
      </c>
      <c r="CB449" s="821" t="s">
        <v>616</v>
      </c>
      <c r="CC449" s="818" t="s">
        <v>617</v>
      </c>
      <c r="CD449" s="792"/>
      <c r="CE449" s="792"/>
      <c r="CF449" s="792"/>
      <c r="CG449" s="792"/>
      <c r="CH449" s="792"/>
      <c r="CI449" s="792"/>
      <c r="CJ449" s="792"/>
      <c r="CK449" s="792"/>
      <c r="CL449" s="792"/>
      <c r="CM449" s="792"/>
      <c r="CN449" s="792"/>
      <c r="CO449" s="792"/>
      <c r="CP449" s="792"/>
      <c r="CQ449" s="792"/>
      <c r="CR449" s="792"/>
      <c r="CS449" s="792"/>
      <c r="CT449" s="795" t="s">
        <v>618</v>
      </c>
      <c r="CU449" s="248"/>
      <c r="CV449" s="815" t="s">
        <v>614</v>
      </c>
      <c r="CW449" s="818" t="s">
        <v>615</v>
      </c>
      <c r="CX449" s="821" t="s">
        <v>616</v>
      </c>
      <c r="CY449" s="818" t="s">
        <v>617</v>
      </c>
      <c r="CZ449" s="824"/>
      <c r="DA449" s="825"/>
      <c r="DB449" s="824"/>
      <c r="DC449" s="825"/>
      <c r="DD449" s="789"/>
      <c r="DE449" s="789"/>
      <c r="DF449" s="789"/>
      <c r="DG449" s="792"/>
      <c r="DH449" s="789"/>
      <c r="DI449" s="789"/>
      <c r="DJ449" s="789"/>
      <c r="DK449" s="792"/>
      <c r="DL449" s="789"/>
      <c r="DM449" s="789"/>
      <c r="DN449" s="789"/>
      <c r="DO449" s="792"/>
      <c r="DP449" s="789"/>
      <c r="DQ449" s="789"/>
      <c r="DR449" s="789"/>
      <c r="DS449" s="789"/>
      <c r="DT449" s="795" t="s">
        <v>619</v>
      </c>
      <c r="DU449" s="245"/>
      <c r="DV449" s="798"/>
      <c r="DW449" s="801"/>
      <c r="DX449" s="798"/>
      <c r="DY449" s="804"/>
    </row>
    <row r="450" spans="2:129" ht="48.75" customHeight="1">
      <c r="B450" s="1282"/>
      <c r="C450" s="924"/>
      <c r="D450" s="927"/>
      <c r="E450" s="1800"/>
      <c r="F450" s="931"/>
      <c r="G450" s="1800"/>
      <c r="H450" s="1800"/>
      <c r="I450" s="1800"/>
      <c r="J450" s="410" t="s">
        <v>1822</v>
      </c>
      <c r="K450" s="909"/>
      <c r="L450" s="1801"/>
      <c r="M450" s="918"/>
      <c r="N450" s="1800"/>
      <c r="O450" s="1802"/>
      <c r="P450" s="228"/>
      <c r="Q450" s="1803"/>
      <c r="R450" s="1800"/>
      <c r="S450" s="1800"/>
      <c r="T450" s="1800"/>
      <c r="U450" s="1800"/>
      <c r="V450" s="1802"/>
      <c r="W450" s="228"/>
      <c r="X450" s="414" t="s">
        <v>1823</v>
      </c>
      <c r="Y450" s="415" t="s">
        <v>599</v>
      </c>
      <c r="Z450" s="415"/>
      <c r="AA450" s="807"/>
      <c r="AB450" s="808"/>
      <c r="AC450" s="807">
        <v>15</v>
      </c>
      <c r="AD450" s="808"/>
      <c r="AE450" s="807"/>
      <c r="AF450" s="808"/>
      <c r="AG450" s="807"/>
      <c r="AH450" s="808"/>
      <c r="AI450" s="807">
        <v>15</v>
      </c>
      <c r="AJ450" s="808"/>
      <c r="AK450" s="323">
        <f t="shared" si="2285"/>
        <v>30</v>
      </c>
      <c r="AL450" s="315">
        <v>0.42</v>
      </c>
      <c r="AM450" s="316"/>
      <c r="AN450" s="809" t="s">
        <v>562</v>
      </c>
      <c r="AO450" s="810"/>
      <c r="AP450" s="813" t="s">
        <v>600</v>
      </c>
      <c r="AQ450" s="814"/>
      <c r="AR450" s="809" t="s">
        <v>562</v>
      </c>
      <c r="AS450" s="810"/>
      <c r="AT450" s="420" t="s">
        <v>1824</v>
      </c>
      <c r="AU450" s="408" t="s">
        <v>602</v>
      </c>
      <c r="AV450" s="426" t="s">
        <v>1825</v>
      </c>
      <c r="AW450" s="427" t="s">
        <v>1815</v>
      </c>
      <c r="AX450" s="428" t="s">
        <v>1826</v>
      </c>
      <c r="AY450" s="230"/>
      <c r="AZ450" s="879"/>
      <c r="BA450" s="837"/>
      <c r="BB450" s="834"/>
      <c r="BC450" s="837"/>
      <c r="BD450" s="840"/>
      <c r="BE450" s="843"/>
      <c r="BG450" s="490"/>
      <c r="BH450" s="312">
        <v>0.8</v>
      </c>
      <c r="BI450" s="235" t="str">
        <f t="shared" ref="BI450" si="2298">IF(ISERROR(IF(V449="R.INHERENTE
4","R. INHERENTE",(IF(BD449="R.RESIDUAL
4","R. RESIDUAL"," ")))),"",(IF(V449="R.INHERENTE
4","R. INHERENTE",(IF(BD449="R.RESIDUAL
4","R. RESIDUAL"," ")))))</f>
        <v xml:space="preserve"> </v>
      </c>
      <c r="BJ450" s="236" t="str">
        <f t="shared" ref="BJ450" si="2299">IF(ISERROR(IF(V449="R.INHERENTE
9","R. INHERENTE",(IF(BD449="R.RESIDUAL
9","R. RESIDUAL"," ")))),"",(IF(V449="R.INHERENTE
9","R. INHERENTE",(IF(BD449="R.RESIDUAL
9","R. RESIDUAL"," ")))))</f>
        <v xml:space="preserve"> </v>
      </c>
      <c r="BK450" s="237" t="str">
        <f t="shared" ref="BK450" si="2300">IF(ISERROR(IF(V449="R.INHERENTE
14","R. INHERENTE",(IF(BD449="R.RESIDUAL
14","R. RESIDUAL"," ")))),"",(IF(V449="R.INHERENTE
14","R. INHERENTE",(IF(BD449="R.RESIDUAL
14","R. RESIDUAL"," ")))))</f>
        <v xml:space="preserve"> </v>
      </c>
      <c r="BL450" s="237" t="str">
        <f t="shared" ref="BL450" si="2301">IF(ISERROR(IF(V449="R.INHERENTE
19","R. INHERENTE",(IF(BD449="R.RESIDUAL
19","R. RESIDUAL"," ")))),"",(IF(V449="R.INHERENTE
19","R. INHERENTE",(IF(BD449="R.RESIDUAL
19","R. RESIDUAL"," ")))))</f>
        <v xml:space="preserve"> </v>
      </c>
      <c r="BM450" s="238" t="str">
        <f t="shared" ref="BM450" si="2302">IF(ISERROR(IF(V449="R.INHERENTE
24","R. INHERENTE",(IF(BD449="R.RESIDUAL
24","R. RESIDUAL"," ")))),"",(IF(V449="R.INHERENTE
24","R. INHERENTE",(IF(BD449="R.RESIDUAL
24","R. RESIDUAL"," ")))))</f>
        <v xml:space="preserve"> </v>
      </c>
      <c r="BN450" s="234"/>
      <c r="BO450" s="846"/>
      <c r="BP450" s="855"/>
      <c r="BQ450" s="887"/>
      <c r="BR450" s="887"/>
      <c r="BS450" s="859"/>
      <c r="BT450" s="862"/>
      <c r="BU450" s="309"/>
      <c r="BV450" s="846"/>
      <c r="BW450" s="859"/>
      <c r="BX450" s="831"/>
      <c r="BY450" s="229"/>
      <c r="BZ450" s="816"/>
      <c r="CA450" s="819"/>
      <c r="CB450" s="822"/>
      <c r="CC450" s="819"/>
      <c r="CD450" s="793"/>
      <c r="CE450" s="793"/>
      <c r="CF450" s="793"/>
      <c r="CG450" s="793"/>
      <c r="CH450" s="793"/>
      <c r="CI450" s="793"/>
      <c r="CJ450" s="793"/>
      <c r="CK450" s="793"/>
      <c r="CL450" s="793"/>
      <c r="CM450" s="793"/>
      <c r="CN450" s="793"/>
      <c r="CO450" s="793"/>
      <c r="CP450" s="793"/>
      <c r="CQ450" s="793"/>
      <c r="CR450" s="793"/>
      <c r="CS450" s="793"/>
      <c r="CT450" s="796"/>
      <c r="CU450" s="248"/>
      <c r="CV450" s="816"/>
      <c r="CW450" s="819"/>
      <c r="CX450" s="822"/>
      <c r="CY450" s="819"/>
      <c r="CZ450" s="826"/>
      <c r="DA450" s="827"/>
      <c r="DB450" s="826"/>
      <c r="DC450" s="827"/>
      <c r="DD450" s="790"/>
      <c r="DE450" s="790"/>
      <c r="DF450" s="790"/>
      <c r="DG450" s="793"/>
      <c r="DH450" s="790"/>
      <c r="DI450" s="790"/>
      <c r="DJ450" s="790"/>
      <c r="DK450" s="793"/>
      <c r="DL450" s="790"/>
      <c r="DM450" s="790"/>
      <c r="DN450" s="790"/>
      <c r="DO450" s="793"/>
      <c r="DP450" s="790"/>
      <c r="DQ450" s="790"/>
      <c r="DR450" s="790"/>
      <c r="DS450" s="790"/>
      <c r="DT450" s="796"/>
      <c r="DU450" s="245"/>
      <c r="DV450" s="799"/>
      <c r="DW450" s="802"/>
      <c r="DX450" s="799"/>
      <c r="DY450" s="805"/>
    </row>
    <row r="451" spans="2:129" ht="48.75" customHeight="1">
      <c r="B451" s="1282"/>
      <c r="C451" s="924"/>
      <c r="D451" s="927"/>
      <c r="E451" s="1800"/>
      <c r="F451" s="931"/>
      <c r="G451" s="1800"/>
      <c r="H451" s="1800"/>
      <c r="I451" s="1800"/>
      <c r="J451" s="410" t="s">
        <v>1827</v>
      </c>
      <c r="K451" s="909"/>
      <c r="L451" s="1801"/>
      <c r="M451" s="918"/>
      <c r="N451" s="1800"/>
      <c r="O451" s="1802"/>
      <c r="P451" s="228"/>
      <c r="Q451" s="1803"/>
      <c r="R451" s="1800"/>
      <c r="S451" s="1800"/>
      <c r="T451" s="1800"/>
      <c r="U451" s="1800"/>
      <c r="V451" s="1802"/>
      <c r="W451" s="228"/>
      <c r="X451" s="414" t="s">
        <v>1828</v>
      </c>
      <c r="Y451" s="415" t="s">
        <v>599</v>
      </c>
      <c r="Z451" s="415"/>
      <c r="AA451" s="807">
        <v>25</v>
      </c>
      <c r="AB451" s="808"/>
      <c r="AC451" s="807"/>
      <c r="AD451" s="808"/>
      <c r="AE451" s="807"/>
      <c r="AF451" s="808"/>
      <c r="AG451" s="807"/>
      <c r="AH451" s="808"/>
      <c r="AI451" s="807">
        <v>15</v>
      </c>
      <c r="AJ451" s="808"/>
      <c r="AK451" s="323">
        <f t="shared" si="2285"/>
        <v>40</v>
      </c>
      <c r="AL451" s="315">
        <v>0.252</v>
      </c>
      <c r="AM451" s="316"/>
      <c r="AN451" s="809" t="s">
        <v>562</v>
      </c>
      <c r="AO451" s="810"/>
      <c r="AP451" s="813" t="s">
        <v>600</v>
      </c>
      <c r="AQ451" s="814"/>
      <c r="AR451" s="809" t="s">
        <v>562</v>
      </c>
      <c r="AS451" s="810"/>
      <c r="AT451" s="420" t="s">
        <v>1829</v>
      </c>
      <c r="AU451" s="408" t="s">
        <v>561</v>
      </c>
      <c r="AV451" s="426" t="s">
        <v>1830</v>
      </c>
      <c r="AW451" s="427" t="s">
        <v>1815</v>
      </c>
      <c r="AX451" s="428" t="s">
        <v>1826</v>
      </c>
      <c r="AY451" s="230"/>
      <c r="AZ451" s="879"/>
      <c r="BA451" s="837"/>
      <c r="BB451" s="834"/>
      <c r="BC451" s="837"/>
      <c r="BD451" s="840"/>
      <c r="BE451" s="843"/>
      <c r="BG451" s="490"/>
      <c r="BH451" s="312">
        <v>0.60000000000000009</v>
      </c>
      <c r="BI451" s="235" t="str">
        <f t="shared" ref="BI451" si="2303">IF(ISERROR(IF(V449="R.INHERENTE
3","R. INHERENTE",(IF(BD449="R.RESIDUAL
3","R. RESIDUAL"," ")))),"",(IF(V449="R.INHERENTE
3","R. INHERENTE",(IF(BD449="R.RESIDUAL
3","R. RESIDUAL"," ")))))</f>
        <v xml:space="preserve"> </v>
      </c>
      <c r="BJ451" s="236" t="str">
        <f t="shared" ref="BJ451" si="2304">IF(ISERROR(IF(V449="R.INHERENTE
8","R. INHERENTE",(IF(BD449="R.RESIDUAL
8","R. RESIDUAL"," ")))),"",(IF(V449="R.INHERENTE
8","R. INHERENTE",(IF(BD449="R.RESIDUAL
8","R. RESIDUAL"," ")))))</f>
        <v xml:space="preserve"> </v>
      </c>
      <c r="BK451" s="236" t="str">
        <f t="shared" ref="BK451" si="2305">IF(ISERROR(IF(V449="R.INHERENTE
13","R. INHERENTE",(IF(BD449="R.RESIDUAL
13","R. RESIDUAL"," ")))),"",(IF(V449="R.INHERENTE
13","R. INHERENTE",(IF(BD449="R.RESIDUAL
13","R. RESIDUAL"," ")))))</f>
        <v xml:space="preserve"> </v>
      </c>
      <c r="BL451" s="237" t="str">
        <f t="shared" ref="BL451" si="2306">IF(ISERROR(IF(V449="R.INHERENTE
18","R. INHERENTE",(IF(BD449="R.RESIDUAL
18","R. RESIDUAL"," ")))),"",(IF(V449="R.INHERENTE
18","R. INHERENTE",(IF(BD449="R.RESIDUAL
18","R. RESIDUAL"," ")))))</f>
        <v xml:space="preserve"> </v>
      </c>
      <c r="BM451" s="238" t="str">
        <f t="shared" ref="BM451" si="2307">IF(ISERROR(IF(V449="R.INHERENTE
23","R. INHERENTE",(IF(BD449="R.RESIDUAL
23","R. RESIDUAL"," ")))),"",(IF(V449="R.INHERENTE
23","R. INHERENTE",(IF(BD449="R.RESIDUAL
23","R. RESIDUAL"," ")))))</f>
        <v xml:space="preserve"> </v>
      </c>
      <c r="BN451" s="234"/>
      <c r="BO451" s="846"/>
      <c r="BP451" s="855"/>
      <c r="BQ451" s="887"/>
      <c r="BR451" s="887"/>
      <c r="BS451" s="859"/>
      <c r="BT451" s="862"/>
      <c r="BU451" s="309"/>
      <c r="BV451" s="846"/>
      <c r="BW451" s="859"/>
      <c r="BX451" s="831"/>
      <c r="BY451" s="229"/>
      <c r="BZ451" s="816"/>
      <c r="CA451" s="819"/>
      <c r="CB451" s="822"/>
      <c r="CC451" s="819"/>
      <c r="CD451" s="793"/>
      <c r="CE451" s="793"/>
      <c r="CF451" s="793"/>
      <c r="CG451" s="793"/>
      <c r="CH451" s="793"/>
      <c r="CI451" s="793"/>
      <c r="CJ451" s="793"/>
      <c r="CK451" s="793"/>
      <c r="CL451" s="793"/>
      <c r="CM451" s="793"/>
      <c r="CN451" s="793"/>
      <c r="CO451" s="793"/>
      <c r="CP451" s="793"/>
      <c r="CQ451" s="793"/>
      <c r="CR451" s="793"/>
      <c r="CS451" s="793"/>
      <c r="CT451" s="796"/>
      <c r="CU451" s="248"/>
      <c r="CV451" s="816"/>
      <c r="CW451" s="819"/>
      <c r="CX451" s="822"/>
      <c r="CY451" s="819"/>
      <c r="CZ451" s="826"/>
      <c r="DA451" s="827"/>
      <c r="DB451" s="826"/>
      <c r="DC451" s="827"/>
      <c r="DD451" s="790"/>
      <c r="DE451" s="790"/>
      <c r="DF451" s="790"/>
      <c r="DG451" s="793"/>
      <c r="DH451" s="790"/>
      <c r="DI451" s="790"/>
      <c r="DJ451" s="790"/>
      <c r="DK451" s="793"/>
      <c r="DL451" s="790"/>
      <c r="DM451" s="790"/>
      <c r="DN451" s="790"/>
      <c r="DO451" s="793"/>
      <c r="DP451" s="790"/>
      <c r="DQ451" s="790"/>
      <c r="DR451" s="790"/>
      <c r="DS451" s="790"/>
      <c r="DT451" s="796"/>
      <c r="DU451" s="245"/>
      <c r="DV451" s="799"/>
      <c r="DW451" s="802"/>
      <c r="DX451" s="799"/>
      <c r="DY451" s="805"/>
    </row>
    <row r="452" spans="2:129" ht="48.75" customHeight="1">
      <c r="B452" s="1282"/>
      <c r="C452" s="924"/>
      <c r="D452" s="927"/>
      <c r="E452" s="1800"/>
      <c r="F452" s="931"/>
      <c r="G452" s="1800"/>
      <c r="H452" s="1800"/>
      <c r="I452" s="1800"/>
      <c r="J452" s="410"/>
      <c r="K452" s="909"/>
      <c r="L452" s="1801"/>
      <c r="M452" s="918"/>
      <c r="N452" s="1800"/>
      <c r="O452" s="1802"/>
      <c r="P452" s="228"/>
      <c r="Q452" s="1803"/>
      <c r="R452" s="1800"/>
      <c r="S452" s="1800"/>
      <c r="T452" s="1800"/>
      <c r="U452" s="1800"/>
      <c r="V452" s="1802"/>
      <c r="W452" s="228"/>
      <c r="X452" s="416"/>
      <c r="Y452" s="415"/>
      <c r="Z452" s="415"/>
      <c r="AA452" s="807"/>
      <c r="AB452" s="808"/>
      <c r="AC452" s="807"/>
      <c r="AD452" s="808"/>
      <c r="AE452" s="807"/>
      <c r="AF452" s="808"/>
      <c r="AG452" s="807"/>
      <c r="AH452" s="808"/>
      <c r="AI452" s="807"/>
      <c r="AJ452" s="808"/>
      <c r="AK452" s="323">
        <f t="shared" si="2285"/>
        <v>0</v>
      </c>
      <c r="AL452" s="315"/>
      <c r="AM452" s="316">
        <v>0.8</v>
      </c>
      <c r="AN452" s="809"/>
      <c r="AO452" s="810"/>
      <c r="AP452" s="813"/>
      <c r="AQ452" s="814"/>
      <c r="AR452" s="809"/>
      <c r="AS452" s="810"/>
      <c r="AT452" s="420"/>
      <c r="AU452" s="408"/>
      <c r="AV452" s="426"/>
      <c r="AW452" s="427"/>
      <c r="AX452" s="428"/>
      <c r="AY452" s="230"/>
      <c r="AZ452" s="879"/>
      <c r="BA452" s="837"/>
      <c r="BB452" s="834"/>
      <c r="BC452" s="837"/>
      <c r="BD452" s="840"/>
      <c r="BE452" s="843"/>
      <c r="BG452" s="490"/>
      <c r="BH452" s="312">
        <v>0.4</v>
      </c>
      <c r="BI452" s="239" t="str">
        <f t="shared" ref="BI452" si="2308">IF(ISERROR(IF(V449="R.INHERENTE
2","R. INHERENTE",(IF(BD449="R.RESIDUAL
2","R. RESIDUAL"," ")))),"",(IF(V449="R.INHERENTE
2","R. INHERENTE",(IF(BD449="R.RESIDUAL
2","R. RESIDUAL"," ")))))</f>
        <v xml:space="preserve"> </v>
      </c>
      <c r="BJ452" s="236" t="str">
        <f t="shared" ref="BJ452" si="2309">IF(ISERROR(IF(V449="R.INHERENTE
7","R. INHERENTE",(IF(BD449="R.RESIDUAL
7","R. RESIDUAL"," ")))),"",(IF(V449="R.INHERENTE
7","R. INHERENTE",(IF(BD449="R.RESIDUAL
7","R. RESIDUAL"," ")))))</f>
        <v xml:space="preserve"> </v>
      </c>
      <c r="BK452" s="236" t="str">
        <f t="shared" ref="BK452" si="2310">IF(ISERROR(IF(V449="R.INHERENTE
12","R. INHERENTE",(IF(BD449="R.RESIDUAL
12","R. RESIDUAL"," ")))),"",(IF(V449="R.INHERENTE
12","R. INHERENTE",(IF(BD449="R.RESIDUAL
12","R. RESIDUAL"," ")))))</f>
        <v xml:space="preserve"> </v>
      </c>
      <c r="BL452" s="237" t="str">
        <f t="shared" ref="BL452" si="2311">IF(ISERROR(IF(V449="R.INHERENTE
17","R. INHERENTE",(IF(BD449="R.RESIDUAL
17","R. RESIDUAL"," ")))),"",(IF(V449="R.INHERENTE
17","R. INHERENTE",(IF(BD449="R.RESIDUAL
17","R. RESIDUAL"," ")))))</f>
        <v>R. RESIDUAL</v>
      </c>
      <c r="BM452" s="238" t="str">
        <f t="shared" ref="BM452" si="2312">IF(ISERROR(IF(V449="R.INHERENTE
22","R. INHERENTE",(IF(BD449="R.RESIDUAL
22","R. RESIDUAL"," ")))),"",(IF(V449="R.INHERENTE
22","R. INHERENTE",(IF(BD449="R.RESIDUAL
22","R. RESIDUAL"," ")))))</f>
        <v xml:space="preserve"> </v>
      </c>
      <c r="BN452" s="234"/>
      <c r="BO452" s="846"/>
      <c r="BP452" s="855"/>
      <c r="BQ452" s="887"/>
      <c r="BR452" s="887"/>
      <c r="BS452" s="859"/>
      <c r="BT452" s="862"/>
      <c r="BU452" s="309"/>
      <c r="BV452" s="846"/>
      <c r="BW452" s="859"/>
      <c r="BX452" s="831"/>
      <c r="BY452" s="229"/>
      <c r="BZ452" s="816"/>
      <c r="CA452" s="819"/>
      <c r="CB452" s="822"/>
      <c r="CC452" s="819"/>
      <c r="CD452" s="793"/>
      <c r="CE452" s="793"/>
      <c r="CF452" s="793"/>
      <c r="CG452" s="793"/>
      <c r="CH452" s="793"/>
      <c r="CI452" s="793"/>
      <c r="CJ452" s="793"/>
      <c r="CK452" s="793"/>
      <c r="CL452" s="793"/>
      <c r="CM452" s="793"/>
      <c r="CN452" s="793"/>
      <c r="CO452" s="793"/>
      <c r="CP452" s="793"/>
      <c r="CQ452" s="793"/>
      <c r="CR452" s="793"/>
      <c r="CS452" s="793"/>
      <c r="CT452" s="796"/>
      <c r="CU452" s="248"/>
      <c r="CV452" s="816"/>
      <c r="CW452" s="819"/>
      <c r="CX452" s="822"/>
      <c r="CY452" s="819"/>
      <c r="CZ452" s="826"/>
      <c r="DA452" s="827"/>
      <c r="DB452" s="826"/>
      <c r="DC452" s="827"/>
      <c r="DD452" s="790"/>
      <c r="DE452" s="790"/>
      <c r="DF452" s="790"/>
      <c r="DG452" s="793"/>
      <c r="DH452" s="790"/>
      <c r="DI452" s="790"/>
      <c r="DJ452" s="790"/>
      <c r="DK452" s="793"/>
      <c r="DL452" s="790"/>
      <c r="DM452" s="790"/>
      <c r="DN452" s="790"/>
      <c r="DO452" s="793"/>
      <c r="DP452" s="790"/>
      <c r="DQ452" s="790"/>
      <c r="DR452" s="790"/>
      <c r="DS452" s="790"/>
      <c r="DT452" s="796"/>
      <c r="DU452" s="245"/>
      <c r="DV452" s="799"/>
      <c r="DW452" s="802"/>
      <c r="DX452" s="799"/>
      <c r="DY452" s="805"/>
    </row>
    <row r="453" spans="2:129" ht="48.75" customHeight="1">
      <c r="B453" s="1283"/>
      <c r="C453" s="925"/>
      <c r="D453" s="928"/>
      <c r="E453" s="1805"/>
      <c r="F453" s="932"/>
      <c r="G453" s="1805"/>
      <c r="H453" s="1805"/>
      <c r="I453" s="1805"/>
      <c r="J453" s="411"/>
      <c r="K453" s="910"/>
      <c r="L453" s="1806"/>
      <c r="M453" s="919"/>
      <c r="N453" s="1805"/>
      <c r="O453" s="1807"/>
      <c r="P453" s="228"/>
      <c r="Q453" s="1808"/>
      <c r="R453" s="1805"/>
      <c r="S453" s="1805"/>
      <c r="T453" s="1805"/>
      <c r="U453" s="1805"/>
      <c r="V453" s="1807"/>
      <c r="W453" s="228"/>
      <c r="X453" s="417"/>
      <c r="Y453" s="418"/>
      <c r="Z453" s="418"/>
      <c r="AA453" s="848"/>
      <c r="AB453" s="849"/>
      <c r="AC453" s="848"/>
      <c r="AD453" s="849"/>
      <c r="AE453" s="848"/>
      <c r="AF453" s="849"/>
      <c r="AG453" s="848"/>
      <c r="AH453" s="849"/>
      <c r="AI453" s="848"/>
      <c r="AJ453" s="849"/>
      <c r="AK453" s="324">
        <f t="shared" si="2285"/>
        <v>0</v>
      </c>
      <c r="AL453" s="317"/>
      <c r="AM453" s="318"/>
      <c r="AN453" s="850"/>
      <c r="AO453" s="851"/>
      <c r="AP453" s="852"/>
      <c r="AQ453" s="853"/>
      <c r="AR453" s="850"/>
      <c r="AS453" s="851"/>
      <c r="AT453" s="421"/>
      <c r="AU453" s="422"/>
      <c r="AV453" s="429"/>
      <c r="AW453" s="430"/>
      <c r="AX453" s="431"/>
      <c r="AY453" s="230"/>
      <c r="AZ453" s="880"/>
      <c r="BA453" s="838"/>
      <c r="BB453" s="835"/>
      <c r="BC453" s="838"/>
      <c r="BD453" s="841"/>
      <c r="BE453" s="844"/>
      <c r="BG453" s="490"/>
      <c r="BH453" s="313">
        <v>0.2</v>
      </c>
      <c r="BI453" s="240" t="str">
        <f t="shared" ref="BI453" si="2313">IF(ISERROR(IF(V449="R.INHERENTE
1","R. INHERENTE",(IF(BD449="R.RESIDUAL
1","R. RESIDUAL"," ")))),"",(IF(V449="R.INHERENTE
1","R. INHERENTE",(IF(BD449="R.RESIDUAL
1","R. RESIDUAL"," ")))))</f>
        <v xml:space="preserve"> </v>
      </c>
      <c r="BJ453" s="241" t="str">
        <f t="shared" ref="BJ453" si="2314">IF(ISERROR(IF(V449="R.INHERENTE
6","R. INHERENTE",(IF(BD449="R.RESIDUAL
6","R. RESIDUAL"," ")))),"",(IF(V449="R.INHERENTE
6","R. INHERENTE",(IF(BD449="R.RESIDUAL
6","R. RESIDUAL"," ")))))</f>
        <v xml:space="preserve"> </v>
      </c>
      <c r="BK453" s="242" t="str">
        <f t="shared" ref="BK453" si="2315">IF(ISERROR(IF(V449="R.INHERENTE
11","R. INHERENTE",(IF(BD449="R.RESIDUAL
11","R. RESIDUAL"," ")))),"",(IF(V449="R.INHERENTE
11","R. INHERENTE",(IF(BD449="R.RESIDUAL
11","R. RESIDUAL"," ")))))</f>
        <v xml:space="preserve"> </v>
      </c>
      <c r="BL453" s="243" t="str">
        <f t="shared" ref="BL453" si="2316">IF(ISERROR(IF(V449="R.INHERENTE
16","R. INHERENTE",(IF(BD449="R.RESIDUAL
16","R. RESIDUAL"," ")))),"",(IF(V449="R.INHERENTE
16","R. INHERENTE",(IF(BD449="R.RESIDUAL
16","R. RESIDUAL"," ")))))</f>
        <v xml:space="preserve"> </v>
      </c>
      <c r="BM453" s="244" t="str">
        <f t="shared" ref="BM453" si="2317">IF(ISERROR(IF(V449="R.INHERENTE
21","R. INHERENTE",(IF(BD449="R.RESIDUAL
21","R. RESIDUAL"," ")))),"",(IF(V449="R.INHERENTE
21","R. INHERENTE",(IF(BD449="R.RESIDUAL
21","R. RESIDUAL"," ")))))</f>
        <v xml:space="preserve"> </v>
      </c>
      <c r="BN453" s="234"/>
      <c r="BO453" s="847"/>
      <c r="BP453" s="856"/>
      <c r="BQ453" s="888"/>
      <c r="BR453" s="888"/>
      <c r="BS453" s="860"/>
      <c r="BT453" s="863"/>
      <c r="BU453" s="309"/>
      <c r="BV453" s="847"/>
      <c r="BW453" s="860"/>
      <c r="BX453" s="832"/>
      <c r="BY453" s="229"/>
      <c r="BZ453" s="817"/>
      <c r="CA453" s="820"/>
      <c r="CB453" s="823"/>
      <c r="CC453" s="820"/>
      <c r="CD453" s="794"/>
      <c r="CE453" s="794"/>
      <c r="CF453" s="794"/>
      <c r="CG453" s="794"/>
      <c r="CH453" s="794"/>
      <c r="CI453" s="794"/>
      <c r="CJ453" s="794"/>
      <c r="CK453" s="794"/>
      <c r="CL453" s="794"/>
      <c r="CM453" s="794"/>
      <c r="CN453" s="794"/>
      <c r="CO453" s="794"/>
      <c r="CP453" s="794"/>
      <c r="CQ453" s="794"/>
      <c r="CR453" s="794"/>
      <c r="CS453" s="794"/>
      <c r="CT453" s="797"/>
      <c r="CU453" s="248"/>
      <c r="CV453" s="817"/>
      <c r="CW453" s="820"/>
      <c r="CX453" s="823"/>
      <c r="CY453" s="820"/>
      <c r="CZ453" s="828"/>
      <c r="DA453" s="829"/>
      <c r="DB453" s="828"/>
      <c r="DC453" s="829"/>
      <c r="DD453" s="791"/>
      <c r="DE453" s="791"/>
      <c r="DF453" s="791"/>
      <c r="DG453" s="794"/>
      <c r="DH453" s="791"/>
      <c r="DI453" s="791"/>
      <c r="DJ453" s="791"/>
      <c r="DK453" s="794"/>
      <c r="DL453" s="791"/>
      <c r="DM453" s="791"/>
      <c r="DN453" s="791"/>
      <c r="DO453" s="794"/>
      <c r="DP453" s="791"/>
      <c r="DQ453" s="791"/>
      <c r="DR453" s="791"/>
      <c r="DS453" s="791"/>
      <c r="DT453" s="797"/>
      <c r="DU453" s="245"/>
      <c r="DV453" s="800"/>
      <c r="DW453" s="803"/>
      <c r="DX453" s="800"/>
      <c r="DY453" s="806"/>
    </row>
    <row r="454" spans="2:129" ht="18" customHeight="1">
      <c r="BI454" s="321">
        <v>0.2</v>
      </c>
      <c r="BJ454" s="322">
        <v>0.4</v>
      </c>
      <c r="BK454" s="322">
        <v>0.60000000000000009</v>
      </c>
      <c r="BL454" s="322">
        <v>0.8</v>
      </c>
      <c r="BM454" s="322">
        <v>1</v>
      </c>
    </row>
    <row r="455" spans="2:129" ht="48.75" customHeight="1">
      <c r="B455" s="1284" t="s">
        <v>1831</v>
      </c>
      <c r="C455" s="923">
        <v>74</v>
      </c>
      <c r="D455" s="926" t="s">
        <v>1832</v>
      </c>
      <c r="E455" s="929" t="s">
        <v>1833</v>
      </c>
      <c r="F455" s="930" t="s">
        <v>587</v>
      </c>
      <c r="G455" s="907" t="s">
        <v>588</v>
      </c>
      <c r="H455" s="948" t="s">
        <v>781</v>
      </c>
      <c r="I455" s="949" t="s">
        <v>1834</v>
      </c>
      <c r="J455" s="505" t="s">
        <v>1835</v>
      </c>
      <c r="K455" s="908" t="s">
        <v>1836</v>
      </c>
      <c r="L455" s="950" t="str">
        <f>IF(H455="","",(CONCATENATE("Posibilidad de afectación ",H455," ",I455," ",J455," ",J456," ",J457," ",J458," ",J459)))</f>
        <v xml:space="preserve">Posibilidad de afectación reputacional y económica por vencimiento de terminos debido a la falta de actualización y seguimiento a la base de datos de procesos disciplinarios por falta de adherencia a los terminos de ley o por la materialización de nulidades procesales derivadas del desconocimiento del debido proceso, la competencia funcional o la vulneración del derecho de defensa.  </v>
      </c>
      <c r="M455" s="917" t="s">
        <v>593</v>
      </c>
      <c r="N455" s="951" t="s">
        <v>594</v>
      </c>
      <c r="O455" s="864" t="s">
        <v>595</v>
      </c>
      <c r="P455" s="228"/>
      <c r="Q455" s="865" t="s">
        <v>596</v>
      </c>
      <c r="R455" s="866">
        <f>IF(ISERROR(VLOOKUP($Q455,Listas!$E$20:$F$24,2,FALSE)),"",(VLOOKUP($Q455,Listas!$E$20:$F$24,2,FALSE)))</f>
        <v>0.8</v>
      </c>
      <c r="S455" s="867" t="str">
        <f>IF(ISERROR(VLOOKUP($R455,Listas!$E$3:$F$7,2,FALSE)),"",(VLOOKUP($R455,Listas!$E$3:$F$7,2,FALSE)))</f>
        <v>ALTA</v>
      </c>
      <c r="T455" s="868" t="s">
        <v>699</v>
      </c>
      <c r="U455" s="867">
        <f>IF(ISERROR(VLOOKUP($T455,Listas!$E$28:$F$35,2,FALSE)),"",(VLOOKUP($T455,Listas!$E$28:$F$35,2,FALSE)))</f>
        <v>0.8</v>
      </c>
      <c r="V455" s="869" t="str">
        <f t="shared" ref="V455" si="2318">IF(R455="","",(CONCATENATE("R.INHERENTE
",(IF(AND($R455=0.2,$U455=0.2),1,(IF(AND($R455=0.2,$U455=0.4),6,(IF(AND($R455=0.2,$U455=0.6),11,(IF(AND($R455=0.2,$U455=0.8),16,(IF(AND($R455=0.2,$U455=1),21,(IF(AND($R455=0.4,$U455=0.2),2,(IF(AND($R455=0.4,$U455=0.4),7,(IF(AND($R455=0.4,$U455=0.6),12,(IF(AND($R455=0.4,$U455=0.8),17,(IF(AND($R455=0.4,$U455=1),22,(IF(AND($R455=0.6,$U455=0.2),3,(IF(AND($R455=0.6,$U455=0.4),8,(IF(AND($R455=0.6,$U455=0.6),13,(IF(AND($R455=0.6,$U455=0.8),18,(IF(AND($R455=0.6,$U455=1),23,(IF(AND($R455=0.8,$U455=0.2),4,(IF(AND($R455=0.8,$U455=0.4),9,(IF(AND($R455=0.8,$U455=0.6),14,(IF(AND($R455=0.8,$U455=0.8),19,(IF(AND($R455=0.8,$U455=1),24,(IF(AND($R455=1,$U455=0.2),5,(IF(AND($R455=1,$U455=0.4),10,(IF(AND($R455=1,$U455=0.6),15,(IF(AND($R455=1,$U455=0.8),20,(IF(AND($R455=1,$U455=1),25,"")))))))))))))))))))))))))))))))))))))))))))))))))))))</f>
        <v>R.INHERENTE
19</v>
      </c>
      <c r="W455" s="228">
        <f>+VLOOKUP($V455,Listas!$D$112:$E$136,2,FALSE)</f>
        <v>19</v>
      </c>
      <c r="X455" s="507" t="s">
        <v>1837</v>
      </c>
      <c r="Y455" s="413" t="s">
        <v>599</v>
      </c>
      <c r="Z455" s="413"/>
      <c r="AA455" s="870">
        <v>25</v>
      </c>
      <c r="AB455" s="871"/>
      <c r="AC455" s="870"/>
      <c r="AD455" s="871"/>
      <c r="AE455" s="870"/>
      <c r="AF455" s="871"/>
      <c r="AG455" s="870"/>
      <c r="AH455" s="871"/>
      <c r="AI455" s="870">
        <v>15</v>
      </c>
      <c r="AJ455" s="871"/>
      <c r="AK455" s="340">
        <f t="shared" ref="AK455:AK459" si="2319">AA455+AC455+AE455+AG455+AI455</f>
        <v>40</v>
      </c>
      <c r="AL455" s="319">
        <v>0.48</v>
      </c>
      <c r="AM455" s="320"/>
      <c r="AN455" s="872" t="s">
        <v>562</v>
      </c>
      <c r="AO455" s="873"/>
      <c r="AP455" s="993" t="s">
        <v>600</v>
      </c>
      <c r="AQ455" s="994"/>
      <c r="AR455" s="872" t="s">
        <v>562</v>
      </c>
      <c r="AS455" s="873"/>
      <c r="AT455" s="509" t="s">
        <v>1838</v>
      </c>
      <c r="AU455" s="407" t="s">
        <v>798</v>
      </c>
      <c r="AV455" s="511" t="s">
        <v>1839</v>
      </c>
      <c r="AW455" s="424" t="s">
        <v>1840</v>
      </c>
      <c r="AX455" s="425" t="s">
        <v>1841</v>
      </c>
      <c r="AY455" s="247">
        <f t="shared" ref="AY455" si="2320">+(IF(AND($AZ455&gt;0,$AZ455&lt;=0.2),0.2,(IF(AND($AZ455&gt;0.2,$AZ455&lt;=0.4),0.4,(IF(AND($AZ455&gt;0.4,$AZ455&lt;=0.6),0.6,(IF(AND($AZ455&gt;0.6,$AZ455&lt;=0.8),0.8,(IF($AZ455&gt;0.8,1,""))))))))))</f>
        <v>0.2</v>
      </c>
      <c r="AZ455" s="878">
        <f t="shared" ref="AZ455" si="2321">+MIN(AL455:AL459)</f>
        <v>0.17199999999999999</v>
      </c>
      <c r="BA455" s="836" t="str">
        <f t="shared" ref="BA455" si="2322">+(IF($AY455=0.2,"MUY BAJA",(IF($AY455=0.4,"BAJA",(IF($AY455=0.6,"MEDIA",(IF($AY455=0.8,"ALTA",(IF($AY455=1,"MUY ALTA",""))))))))))</f>
        <v>MUY BAJA</v>
      </c>
      <c r="BB455" s="833">
        <f t="shared" ref="BB455" si="2323">+MIN(AM455:AM459)</f>
        <v>0.8</v>
      </c>
      <c r="BC455" s="836" t="str">
        <f t="shared" ref="BC455" si="2324">+(IF($BF455=0.2,"MUY BAJA",(IF($BF455=0.4,"BAJA",(IF($BF455=0.6,"MEDIA",(IF($BF455=0.8,"ALTA",(IF($BF455=1,"MUY ALTA",""))))))))))</f>
        <v>ALTA</v>
      </c>
      <c r="BD455" s="839" t="str">
        <f t="shared" ref="BD455" si="2325">IF($AY455="","",(CONCATENATE("R.RESIDUAL
",(IF(AND($AY455=0.2,$BF455=0.2),1,(IF(AND($AY455=0.2,$BF455=0.4),6,(IF(AND($AY455=0.2,$BF455=0.6),11,(IF(AND($AY455=0.2,$BF455=0.8),16,(IF(AND($AY455=0.2,$BF455=1),21,(IF(AND($AY455=0.4,$BF455=0.2),2,(IF(AND($AY455=0.4,$BF455=0.4),7,(IF(AND($AY455=0.4,$BF455=0.6),12,(IF(AND($AY455=0.4,$BF455=0.8),17,(IF(AND($AY455=0.4,$BF455=1),22,(IF(AND($AY455=0.6,$BF455=0.2),3,(IF(AND($AY455=0.6,$BF455=0.4),8,(IF(AND($AY455=0.6,$BF455=0.6),13,(IF(AND($AY455=0.6,$BF455=0.8),18,(IF(AND($AY455=0.6,$BF455=1),23,(IF(AND($AY455=0.8,$BF455=0.2),4,(IF(AND($AY455=0.8,$BF455=0.4),9,(IF(AND($AY455=0.8,$BF455=0.6),14,(IF(AND($AY455=0.8,$BF455=0.8),19,(IF(AND($AY455=0.8,$BF455=1),24,(IF(AND($AY455=1,$BF455=0.2),5,(IF(AND($AY455=1,$BF455=0.4),10,(IF(AND($AY455=1,$BF455=0.6),15,(IF(AND($AY455=1,$BF455=0.8),20,(IF(AND($AY455=1,$BF455=1),25,"")))))))))))))))))))))))))))))))))))))))))))))))))))))</f>
        <v>R.RESIDUAL
16</v>
      </c>
      <c r="BE455" s="842" t="s">
        <v>606</v>
      </c>
      <c r="BF455" s="247">
        <f t="shared" ref="BF455" si="2326">+(IF(AND($BB455&gt;0,$BB455&lt;=0.2),0.2,(IF(AND($BB455&gt;0.2,$BB455&lt;=0.4),0.4,(IF(AND($BB455&gt;0.4,$BB455&lt;=0.6),0.6,(IF(AND($BB455&gt;0.6,$BB455&lt;=0.8),0.8,(IF($BB455&gt;0.8,1,""))))))))))</f>
        <v>0.8</v>
      </c>
      <c r="BG455" s="230">
        <f>+VLOOKUP($BD455,Listas!$F$112:$G$136,2,FALSE)</f>
        <v>16</v>
      </c>
      <c r="BH455" s="312">
        <v>1</v>
      </c>
      <c r="BI455" s="231" t="str">
        <f t="shared" ref="BI455" si="2327">IF(ISERROR(IF(V455="R.INHERENTE
5","R. INHERENTE",(IF(BD455="R.RESIDUAL
5","R. RESIDUAL"," ")))),"",(IF(V455="R.INHERENTE
5","R. INHERENTE",(IF(BD455="R.RESIDUAL
5","R. RESIDUAL"," ")))))</f>
        <v xml:space="preserve"> </v>
      </c>
      <c r="BJ455" s="232" t="str">
        <f t="shared" ref="BJ455" si="2328">IF(ISERROR(IF(V455="R.INHERENTE
10","R. INHERENTE",(IF(BD455="R.RESIDUAL
10","R. RESIDUAL"," ")))),"",(IF(V455="R.INHERENTE
10","R. INHERENTE",(IF(BD455="R.RESIDUAL
10","R. RESIDUAL"," ")))))</f>
        <v xml:space="preserve"> </v>
      </c>
      <c r="BK455" s="232" t="str">
        <f t="shared" ref="BK455" si="2329">IF(ISERROR(IF(V455="R.INHERENTE
15","R. INHERENTE",(IF(BD455="R.RESIDUAL
15","R. RESIDUAL"," ")))),"",(IF(V455="R.INHERENTE
15","R. INHERENTE",(IF(BD455="R.RESIDUAL
15","R. RESIDUAL"," ")))))</f>
        <v xml:space="preserve"> </v>
      </c>
      <c r="BL455" s="232" t="str">
        <f t="shared" ref="BL455" si="2330">IF(ISERROR(IF(V455="R.INHERENTE
20","R. INHERENTE",(IF(BD455="R.RESIDUAL
20","R. RESIDUAL"," ")))),"",(IF(V455="R.INHERENTE
20","R. INHERENTE",(IF(BD455="R.RESIDUAL
20","R. RESIDUAL"," ")))))</f>
        <v xml:space="preserve"> </v>
      </c>
      <c r="BM455" s="233" t="str">
        <f t="shared" ref="BM455" si="2331">IF(ISERROR(IF(V455="R.INHERENTE
25","R. INHERENTE",(IF(BD455="R.RESIDUAL
25","R. RESIDUAL"," ")))),"",(IF(V455="R.INHERENTE
25","R. INHERENTE",(IF(BD455="R.RESIDUAL
25","R. RESIDUAL"," ")))))</f>
        <v xml:space="preserve"> </v>
      </c>
      <c r="BN455" s="234"/>
      <c r="BO455" s="1268" t="s">
        <v>1842</v>
      </c>
      <c r="BP455" s="1271" t="s">
        <v>1843</v>
      </c>
      <c r="BQ455" s="886">
        <v>46023</v>
      </c>
      <c r="BR455" s="886">
        <v>46357</v>
      </c>
      <c r="BS455" s="1271" t="s">
        <v>633</v>
      </c>
      <c r="BT455" s="1275" t="s">
        <v>610</v>
      </c>
      <c r="BU455" s="309"/>
      <c r="BV455" s="1268" t="s">
        <v>1844</v>
      </c>
      <c r="BW455" s="1271" t="s">
        <v>1845</v>
      </c>
      <c r="BX455" s="1278" t="s">
        <v>1846</v>
      </c>
      <c r="BY455" s="229"/>
      <c r="BZ455" s="815" t="s">
        <v>614</v>
      </c>
      <c r="CA455" s="818" t="s">
        <v>615</v>
      </c>
      <c r="CB455" s="821" t="s">
        <v>616</v>
      </c>
      <c r="CC455" s="818" t="s">
        <v>617</v>
      </c>
      <c r="CD455" s="792"/>
      <c r="CE455" s="792"/>
      <c r="CF455" s="792"/>
      <c r="CG455" s="792"/>
      <c r="CH455" s="792"/>
      <c r="CI455" s="792"/>
      <c r="CJ455" s="792"/>
      <c r="CK455" s="792"/>
      <c r="CL455" s="792"/>
      <c r="CM455" s="792"/>
      <c r="CN455" s="792"/>
      <c r="CO455" s="792"/>
      <c r="CP455" s="792"/>
      <c r="CQ455" s="792"/>
      <c r="CR455" s="792"/>
      <c r="CS455" s="792"/>
      <c r="CT455" s="795" t="s">
        <v>618</v>
      </c>
      <c r="CU455" s="248"/>
      <c r="CV455" s="815" t="s">
        <v>614</v>
      </c>
      <c r="CW455" s="818" t="s">
        <v>615</v>
      </c>
      <c r="CX455" s="821" t="s">
        <v>616</v>
      </c>
      <c r="CY455" s="818" t="s">
        <v>617</v>
      </c>
      <c r="CZ455" s="824"/>
      <c r="DA455" s="825"/>
      <c r="DB455" s="824"/>
      <c r="DC455" s="825"/>
      <c r="DD455" s="789"/>
      <c r="DE455" s="789"/>
      <c r="DF455" s="789"/>
      <c r="DG455" s="792"/>
      <c r="DH455" s="789"/>
      <c r="DI455" s="789"/>
      <c r="DJ455" s="789"/>
      <c r="DK455" s="792"/>
      <c r="DL455" s="789"/>
      <c r="DM455" s="789"/>
      <c r="DN455" s="789"/>
      <c r="DO455" s="792"/>
      <c r="DP455" s="789"/>
      <c r="DQ455" s="789"/>
      <c r="DR455" s="789"/>
      <c r="DS455" s="789"/>
      <c r="DT455" s="795" t="s">
        <v>619</v>
      </c>
      <c r="DU455" s="245"/>
      <c r="DV455" s="798"/>
      <c r="DW455" s="801"/>
      <c r="DX455" s="798"/>
      <c r="DY455" s="804"/>
    </row>
    <row r="456" spans="2:129" ht="48.75" customHeight="1">
      <c r="B456" s="1285"/>
      <c r="C456" s="924"/>
      <c r="D456" s="927"/>
      <c r="E456" s="1800"/>
      <c r="F456" s="931"/>
      <c r="G456" s="1800"/>
      <c r="H456" s="1800"/>
      <c r="I456" s="1800"/>
      <c r="J456" s="506" t="s">
        <v>1847</v>
      </c>
      <c r="K456" s="909"/>
      <c r="L456" s="1801"/>
      <c r="M456" s="918"/>
      <c r="N456" s="1800"/>
      <c r="O456" s="1802"/>
      <c r="P456" s="228"/>
      <c r="Q456" s="1803"/>
      <c r="R456" s="1800"/>
      <c r="S456" s="1800"/>
      <c r="T456" s="1800"/>
      <c r="U456" s="1800"/>
      <c r="V456" s="1802"/>
      <c r="W456" s="228"/>
      <c r="X456" s="508" t="s">
        <v>1848</v>
      </c>
      <c r="Y456" s="415" t="s">
        <v>599</v>
      </c>
      <c r="Z456" s="415"/>
      <c r="AA456" s="807">
        <v>25</v>
      </c>
      <c r="AB456" s="808"/>
      <c r="AC456" s="807"/>
      <c r="AD456" s="808"/>
      <c r="AE456" s="807"/>
      <c r="AF456" s="808"/>
      <c r="AG456" s="807"/>
      <c r="AH456" s="808"/>
      <c r="AI456" s="807">
        <v>15</v>
      </c>
      <c r="AJ456" s="808"/>
      <c r="AK456" s="323">
        <f t="shared" si="2319"/>
        <v>40</v>
      </c>
      <c r="AL456" s="315">
        <v>0.28799999999999998</v>
      </c>
      <c r="AM456" s="316"/>
      <c r="AN456" s="809" t="s">
        <v>562</v>
      </c>
      <c r="AO456" s="810"/>
      <c r="AP456" s="813" t="s">
        <v>600</v>
      </c>
      <c r="AQ456" s="814"/>
      <c r="AR456" s="809" t="s">
        <v>562</v>
      </c>
      <c r="AS456" s="810"/>
      <c r="AT456" s="510" t="s">
        <v>1849</v>
      </c>
      <c r="AU456" s="408" t="s">
        <v>798</v>
      </c>
      <c r="AV456" s="512" t="s">
        <v>1850</v>
      </c>
      <c r="AW456" s="427" t="s">
        <v>1840</v>
      </c>
      <c r="AX456" s="428" t="s">
        <v>1841</v>
      </c>
      <c r="AY456" s="230"/>
      <c r="AZ456" s="879"/>
      <c r="BA456" s="837"/>
      <c r="BB456" s="834"/>
      <c r="BC456" s="837"/>
      <c r="BD456" s="840"/>
      <c r="BE456" s="843"/>
      <c r="BG456" s="490"/>
      <c r="BH456" s="312">
        <v>0.8</v>
      </c>
      <c r="BI456" s="235" t="str">
        <f t="shared" ref="BI456" si="2332">IF(ISERROR(IF(V455="R.INHERENTE
4","R. INHERENTE",(IF(BD455="R.RESIDUAL
4","R. RESIDUAL"," ")))),"",(IF(V455="R.INHERENTE
4","R. INHERENTE",(IF(BD455="R.RESIDUAL
4","R. RESIDUAL"," ")))))</f>
        <v xml:space="preserve"> </v>
      </c>
      <c r="BJ456" s="236" t="str">
        <f t="shared" ref="BJ456" si="2333">IF(ISERROR(IF(V455="R.INHERENTE
9","R. INHERENTE",(IF(BD455="R.RESIDUAL
9","R. RESIDUAL"," ")))),"",(IF(V455="R.INHERENTE
9","R. INHERENTE",(IF(BD455="R.RESIDUAL
9","R. RESIDUAL"," ")))))</f>
        <v xml:space="preserve"> </v>
      </c>
      <c r="BK456" s="237" t="str">
        <f t="shared" ref="BK456" si="2334">IF(ISERROR(IF(V455="R.INHERENTE
14","R. INHERENTE",(IF(BD455="R.RESIDUAL
14","R. RESIDUAL"," ")))),"",(IF(V455="R.INHERENTE
14","R. INHERENTE",(IF(BD455="R.RESIDUAL
14","R. RESIDUAL"," ")))))</f>
        <v xml:space="preserve"> </v>
      </c>
      <c r="BL456" s="237" t="str">
        <f t="shared" ref="BL456" si="2335">IF(ISERROR(IF(V455="R.INHERENTE
19","R. INHERENTE",(IF(BD455="R.RESIDUAL
19","R. RESIDUAL"," ")))),"",(IF(V455="R.INHERENTE
19","R. INHERENTE",(IF(BD455="R.RESIDUAL
19","R. RESIDUAL"," ")))))</f>
        <v>R. INHERENTE</v>
      </c>
      <c r="BM456" s="238" t="str">
        <f t="shared" ref="BM456" si="2336">IF(ISERROR(IF(V455="R.INHERENTE
24","R. INHERENTE",(IF(BD455="R.RESIDUAL
24","R. RESIDUAL"," ")))),"",(IF(V455="R.INHERENTE
24","R. INHERENTE",(IF(BD455="R.RESIDUAL
24","R. RESIDUAL"," ")))))</f>
        <v xml:space="preserve"> </v>
      </c>
      <c r="BN456" s="234"/>
      <c r="BO456" s="1269"/>
      <c r="BP456" s="1272"/>
      <c r="BQ456" s="887"/>
      <c r="BR456" s="887"/>
      <c r="BS456" s="1272"/>
      <c r="BT456" s="1276"/>
      <c r="BU456" s="309"/>
      <c r="BV456" s="1269"/>
      <c r="BW456" s="1272"/>
      <c r="BX456" s="1279"/>
      <c r="BY456" s="229"/>
      <c r="BZ456" s="816"/>
      <c r="CA456" s="819"/>
      <c r="CB456" s="822"/>
      <c r="CC456" s="819"/>
      <c r="CD456" s="793"/>
      <c r="CE456" s="793"/>
      <c r="CF456" s="793"/>
      <c r="CG456" s="793"/>
      <c r="CH456" s="793"/>
      <c r="CI456" s="793"/>
      <c r="CJ456" s="793"/>
      <c r="CK456" s="793"/>
      <c r="CL456" s="793"/>
      <c r="CM456" s="793"/>
      <c r="CN456" s="793"/>
      <c r="CO456" s="793"/>
      <c r="CP456" s="793"/>
      <c r="CQ456" s="793"/>
      <c r="CR456" s="793"/>
      <c r="CS456" s="793"/>
      <c r="CT456" s="796"/>
      <c r="CU456" s="248"/>
      <c r="CV456" s="816"/>
      <c r="CW456" s="819"/>
      <c r="CX456" s="822"/>
      <c r="CY456" s="819"/>
      <c r="CZ456" s="826"/>
      <c r="DA456" s="827"/>
      <c r="DB456" s="826"/>
      <c r="DC456" s="827"/>
      <c r="DD456" s="790"/>
      <c r="DE456" s="790"/>
      <c r="DF456" s="790"/>
      <c r="DG456" s="793"/>
      <c r="DH456" s="790"/>
      <c r="DI456" s="790"/>
      <c r="DJ456" s="790"/>
      <c r="DK456" s="793"/>
      <c r="DL456" s="790"/>
      <c r="DM456" s="790"/>
      <c r="DN456" s="790"/>
      <c r="DO456" s="793"/>
      <c r="DP456" s="790"/>
      <c r="DQ456" s="790"/>
      <c r="DR456" s="790"/>
      <c r="DS456" s="790"/>
      <c r="DT456" s="796"/>
      <c r="DU456" s="245"/>
      <c r="DV456" s="799"/>
      <c r="DW456" s="802"/>
      <c r="DX456" s="799"/>
      <c r="DY456" s="805"/>
    </row>
    <row r="457" spans="2:129" ht="48.75" customHeight="1">
      <c r="B457" s="1285"/>
      <c r="C457" s="924"/>
      <c r="D457" s="927"/>
      <c r="E457" s="1800"/>
      <c r="F457" s="931"/>
      <c r="G457" s="1800"/>
      <c r="H457" s="1800"/>
      <c r="I457" s="1800"/>
      <c r="J457" s="505" t="s">
        <v>1851</v>
      </c>
      <c r="K457" s="909"/>
      <c r="L457" s="1801"/>
      <c r="M457" s="918"/>
      <c r="N457" s="1800"/>
      <c r="O457" s="1802"/>
      <c r="P457" s="228"/>
      <c r="Q457" s="1803"/>
      <c r="R457" s="1800"/>
      <c r="S457" s="1800"/>
      <c r="T457" s="1800"/>
      <c r="U457" s="1800"/>
      <c r="V457" s="1802"/>
      <c r="W457" s="228"/>
      <c r="X457" s="508" t="s">
        <v>1852</v>
      </c>
      <c r="Y457" s="415" t="s">
        <v>599</v>
      </c>
      <c r="Z457" s="415"/>
      <c r="AA457" s="807">
        <v>25</v>
      </c>
      <c r="AB457" s="808"/>
      <c r="AC457" s="807"/>
      <c r="AD457" s="808"/>
      <c r="AE457" s="807"/>
      <c r="AF457" s="808"/>
      <c r="AG457" s="807"/>
      <c r="AH457" s="808"/>
      <c r="AI457" s="807">
        <v>15</v>
      </c>
      <c r="AJ457" s="808"/>
      <c r="AK457" s="323">
        <f t="shared" si="2319"/>
        <v>40</v>
      </c>
      <c r="AL457" s="315">
        <v>0.17199999999999999</v>
      </c>
      <c r="AM457" s="316"/>
      <c r="AN457" s="809" t="s">
        <v>562</v>
      </c>
      <c r="AO457" s="810"/>
      <c r="AP457" s="813" t="s">
        <v>600</v>
      </c>
      <c r="AQ457" s="814"/>
      <c r="AR457" s="809" t="s">
        <v>562</v>
      </c>
      <c r="AS457" s="810"/>
      <c r="AT457" s="510" t="s">
        <v>1853</v>
      </c>
      <c r="AU457" s="408" t="s">
        <v>633</v>
      </c>
      <c r="AV457" s="512" t="s">
        <v>1854</v>
      </c>
      <c r="AW457" s="427" t="s">
        <v>1840</v>
      </c>
      <c r="AX457" s="428" t="s">
        <v>1841</v>
      </c>
      <c r="AY457" s="230"/>
      <c r="AZ457" s="879"/>
      <c r="BA457" s="837"/>
      <c r="BB457" s="834"/>
      <c r="BC457" s="837"/>
      <c r="BD457" s="840"/>
      <c r="BE457" s="843"/>
      <c r="BG457" s="490"/>
      <c r="BH457" s="312">
        <v>0.60000000000000009</v>
      </c>
      <c r="BI457" s="235" t="str">
        <f t="shared" ref="BI457" si="2337">IF(ISERROR(IF(V455="R.INHERENTE
3","R. INHERENTE",(IF(BD455="R.RESIDUAL
3","R. RESIDUAL"," ")))),"",(IF(V455="R.INHERENTE
3","R. INHERENTE",(IF(BD455="R.RESIDUAL
3","R. RESIDUAL"," ")))))</f>
        <v xml:space="preserve"> </v>
      </c>
      <c r="BJ457" s="236" t="str">
        <f t="shared" ref="BJ457" si="2338">IF(ISERROR(IF(V455="R.INHERENTE
8","R. INHERENTE",(IF(BD455="R.RESIDUAL
8","R. RESIDUAL"," ")))),"",(IF(V455="R.INHERENTE
8","R. INHERENTE",(IF(BD455="R.RESIDUAL
8","R. RESIDUAL"," ")))))</f>
        <v xml:space="preserve"> </v>
      </c>
      <c r="BK457" s="236" t="str">
        <f t="shared" ref="BK457" si="2339">IF(ISERROR(IF(V455="R.INHERENTE
13","R. INHERENTE",(IF(BD455="R.RESIDUAL
13","R. RESIDUAL"," ")))),"",(IF(V455="R.INHERENTE
13","R. INHERENTE",(IF(BD455="R.RESIDUAL
13","R. RESIDUAL"," ")))))</f>
        <v xml:space="preserve"> </v>
      </c>
      <c r="BL457" s="237" t="str">
        <f t="shared" ref="BL457" si="2340">IF(ISERROR(IF(V455="R.INHERENTE
18","R. INHERENTE",(IF(BD455="R.RESIDUAL
18","R. RESIDUAL"," ")))),"",(IF(V455="R.INHERENTE
18","R. INHERENTE",(IF(BD455="R.RESIDUAL
18","R. RESIDUAL"," ")))))</f>
        <v xml:space="preserve"> </v>
      </c>
      <c r="BM457" s="238" t="str">
        <f t="shared" ref="BM457" si="2341">IF(ISERROR(IF(V455="R.INHERENTE
23","R. INHERENTE",(IF(BD455="R.RESIDUAL
23","R. RESIDUAL"," ")))),"",(IF(V455="R.INHERENTE
23","R. INHERENTE",(IF(BD455="R.RESIDUAL
23","R. RESIDUAL"," ")))))</f>
        <v xml:space="preserve"> </v>
      </c>
      <c r="BN457" s="234"/>
      <c r="BO457" s="1269"/>
      <c r="BP457" s="1272"/>
      <c r="BQ457" s="887"/>
      <c r="BR457" s="887"/>
      <c r="BS457" s="1272"/>
      <c r="BT457" s="1276"/>
      <c r="BU457" s="309"/>
      <c r="BV457" s="1269"/>
      <c r="BW457" s="1272"/>
      <c r="BX457" s="1279"/>
      <c r="BY457" s="229"/>
      <c r="BZ457" s="816"/>
      <c r="CA457" s="819"/>
      <c r="CB457" s="822"/>
      <c r="CC457" s="819"/>
      <c r="CD457" s="793"/>
      <c r="CE457" s="793"/>
      <c r="CF457" s="793"/>
      <c r="CG457" s="793"/>
      <c r="CH457" s="793"/>
      <c r="CI457" s="793"/>
      <c r="CJ457" s="793"/>
      <c r="CK457" s="793"/>
      <c r="CL457" s="793"/>
      <c r="CM457" s="793"/>
      <c r="CN457" s="793"/>
      <c r="CO457" s="793"/>
      <c r="CP457" s="793"/>
      <c r="CQ457" s="793"/>
      <c r="CR457" s="793"/>
      <c r="CS457" s="793"/>
      <c r="CT457" s="796"/>
      <c r="CU457" s="248"/>
      <c r="CV457" s="816"/>
      <c r="CW457" s="819"/>
      <c r="CX457" s="822"/>
      <c r="CY457" s="819"/>
      <c r="CZ457" s="826"/>
      <c r="DA457" s="827"/>
      <c r="DB457" s="826"/>
      <c r="DC457" s="827"/>
      <c r="DD457" s="790"/>
      <c r="DE457" s="790"/>
      <c r="DF457" s="790"/>
      <c r="DG457" s="793"/>
      <c r="DH457" s="790"/>
      <c r="DI457" s="790"/>
      <c r="DJ457" s="790"/>
      <c r="DK457" s="793"/>
      <c r="DL457" s="790"/>
      <c r="DM457" s="790"/>
      <c r="DN457" s="790"/>
      <c r="DO457" s="793"/>
      <c r="DP457" s="790"/>
      <c r="DQ457" s="790"/>
      <c r="DR457" s="790"/>
      <c r="DS457" s="790"/>
      <c r="DT457" s="796"/>
      <c r="DU457" s="245"/>
      <c r="DV457" s="799"/>
      <c r="DW457" s="802"/>
      <c r="DX457" s="799"/>
      <c r="DY457" s="805"/>
    </row>
    <row r="458" spans="2:129" ht="48.75" customHeight="1">
      <c r="B458" s="1285"/>
      <c r="C458" s="924"/>
      <c r="D458" s="927"/>
      <c r="E458" s="1800"/>
      <c r="F458" s="931"/>
      <c r="G458" s="1800"/>
      <c r="H458" s="1800"/>
      <c r="I458" s="1800"/>
      <c r="J458" s="410"/>
      <c r="K458" s="909"/>
      <c r="L458" s="1801"/>
      <c r="M458" s="918"/>
      <c r="N458" s="1800"/>
      <c r="O458" s="1802"/>
      <c r="P458" s="228"/>
      <c r="Q458" s="1803"/>
      <c r="R458" s="1800"/>
      <c r="S458" s="1800"/>
      <c r="T458" s="1800"/>
      <c r="U458" s="1800"/>
      <c r="V458" s="1802"/>
      <c r="W458" s="228"/>
      <c r="X458" s="416"/>
      <c r="Y458" s="415"/>
      <c r="Z458" s="415"/>
      <c r="AA458" s="807"/>
      <c r="AB458" s="808"/>
      <c r="AC458" s="807"/>
      <c r="AD458" s="808"/>
      <c r="AE458" s="807"/>
      <c r="AF458" s="808"/>
      <c r="AG458" s="807"/>
      <c r="AH458" s="808"/>
      <c r="AI458" s="807"/>
      <c r="AJ458" s="808"/>
      <c r="AK458" s="323">
        <f t="shared" si="2319"/>
        <v>0</v>
      </c>
      <c r="AL458" s="315"/>
      <c r="AM458" s="316">
        <v>0.8</v>
      </c>
      <c r="AN458" s="809"/>
      <c r="AO458" s="810"/>
      <c r="AP458" s="813"/>
      <c r="AQ458" s="814"/>
      <c r="AR458" s="809"/>
      <c r="AS458" s="810"/>
      <c r="AT458" s="420"/>
      <c r="AU458" s="408"/>
      <c r="AV458" s="426"/>
      <c r="AW458" s="427"/>
      <c r="AX458" s="428"/>
      <c r="AY458" s="230"/>
      <c r="AZ458" s="879"/>
      <c r="BA458" s="837"/>
      <c r="BB458" s="834"/>
      <c r="BC458" s="837"/>
      <c r="BD458" s="840"/>
      <c r="BE458" s="843"/>
      <c r="BG458" s="490"/>
      <c r="BH458" s="312">
        <v>0.4</v>
      </c>
      <c r="BI458" s="239" t="str">
        <f t="shared" ref="BI458" si="2342">IF(ISERROR(IF(V455="R.INHERENTE
2","R. INHERENTE",(IF(BD455="R.RESIDUAL
2","R. RESIDUAL"," ")))),"",(IF(V455="R.INHERENTE
2","R. INHERENTE",(IF(BD455="R.RESIDUAL
2","R. RESIDUAL"," ")))))</f>
        <v xml:space="preserve"> </v>
      </c>
      <c r="BJ458" s="236" t="str">
        <f t="shared" ref="BJ458" si="2343">IF(ISERROR(IF(V455="R.INHERENTE
7","R. INHERENTE",(IF(BD455="R.RESIDUAL
7","R. RESIDUAL"," ")))),"",(IF(V455="R.INHERENTE
7","R. INHERENTE",(IF(BD455="R.RESIDUAL
7","R. RESIDUAL"," ")))))</f>
        <v xml:space="preserve"> </v>
      </c>
      <c r="BK458" s="236" t="str">
        <f t="shared" ref="BK458" si="2344">IF(ISERROR(IF(V455="R.INHERENTE
12","R. INHERENTE",(IF(BD455="R.RESIDUAL
12","R. RESIDUAL"," ")))),"",(IF(V455="R.INHERENTE
12","R. INHERENTE",(IF(BD455="R.RESIDUAL
12","R. RESIDUAL"," ")))))</f>
        <v xml:space="preserve"> </v>
      </c>
      <c r="BL458" s="237" t="str">
        <f t="shared" ref="BL458" si="2345">IF(ISERROR(IF(V455="R.INHERENTE
17","R. INHERENTE",(IF(BD455="R.RESIDUAL
17","R. RESIDUAL"," ")))),"",(IF(V455="R.INHERENTE
17","R. INHERENTE",(IF(BD455="R.RESIDUAL
17","R. RESIDUAL"," ")))))</f>
        <v xml:space="preserve"> </v>
      </c>
      <c r="BM458" s="238" t="str">
        <f t="shared" ref="BM458" si="2346">IF(ISERROR(IF(V455="R.INHERENTE
22","R. INHERENTE",(IF(BD455="R.RESIDUAL
22","R. RESIDUAL"," ")))),"",(IF(V455="R.INHERENTE
22","R. INHERENTE",(IF(BD455="R.RESIDUAL
22","R. RESIDUAL"," ")))))</f>
        <v xml:space="preserve"> </v>
      </c>
      <c r="BN458" s="234"/>
      <c r="BO458" s="1269"/>
      <c r="BP458" s="1272"/>
      <c r="BQ458" s="887"/>
      <c r="BR458" s="887"/>
      <c r="BS458" s="1272"/>
      <c r="BT458" s="1276"/>
      <c r="BU458" s="309"/>
      <c r="BV458" s="1269"/>
      <c r="BW458" s="1272"/>
      <c r="BX458" s="1279"/>
      <c r="BY458" s="229"/>
      <c r="BZ458" s="816"/>
      <c r="CA458" s="819"/>
      <c r="CB458" s="822"/>
      <c r="CC458" s="819"/>
      <c r="CD458" s="793"/>
      <c r="CE458" s="793"/>
      <c r="CF458" s="793"/>
      <c r="CG458" s="793"/>
      <c r="CH458" s="793"/>
      <c r="CI458" s="793"/>
      <c r="CJ458" s="793"/>
      <c r="CK458" s="793"/>
      <c r="CL458" s="793"/>
      <c r="CM458" s="793"/>
      <c r="CN458" s="793"/>
      <c r="CO458" s="793"/>
      <c r="CP458" s="793"/>
      <c r="CQ458" s="793"/>
      <c r="CR458" s="793"/>
      <c r="CS458" s="793"/>
      <c r="CT458" s="796"/>
      <c r="CU458" s="248"/>
      <c r="CV458" s="816"/>
      <c r="CW458" s="819"/>
      <c r="CX458" s="822"/>
      <c r="CY458" s="819"/>
      <c r="CZ458" s="826"/>
      <c r="DA458" s="827"/>
      <c r="DB458" s="826"/>
      <c r="DC458" s="827"/>
      <c r="DD458" s="790"/>
      <c r="DE458" s="790"/>
      <c r="DF458" s="790"/>
      <c r="DG458" s="793"/>
      <c r="DH458" s="790"/>
      <c r="DI458" s="790"/>
      <c r="DJ458" s="790"/>
      <c r="DK458" s="793"/>
      <c r="DL458" s="790"/>
      <c r="DM458" s="790"/>
      <c r="DN458" s="790"/>
      <c r="DO458" s="793"/>
      <c r="DP458" s="790"/>
      <c r="DQ458" s="790"/>
      <c r="DR458" s="790"/>
      <c r="DS458" s="790"/>
      <c r="DT458" s="796"/>
      <c r="DU458" s="245"/>
      <c r="DV458" s="799"/>
      <c r="DW458" s="802"/>
      <c r="DX458" s="799"/>
      <c r="DY458" s="805"/>
    </row>
    <row r="459" spans="2:129" ht="48.75" customHeight="1">
      <c r="B459" s="1286"/>
      <c r="C459" s="925"/>
      <c r="D459" s="928"/>
      <c r="E459" s="1805"/>
      <c r="F459" s="932"/>
      <c r="G459" s="1805"/>
      <c r="H459" s="1805"/>
      <c r="I459" s="1805"/>
      <c r="J459" s="411"/>
      <c r="K459" s="910"/>
      <c r="L459" s="1806"/>
      <c r="M459" s="919"/>
      <c r="N459" s="1805"/>
      <c r="O459" s="1807"/>
      <c r="P459" s="228"/>
      <c r="Q459" s="1808"/>
      <c r="R459" s="1805"/>
      <c r="S459" s="1805"/>
      <c r="T459" s="1805"/>
      <c r="U459" s="1805"/>
      <c r="V459" s="1807"/>
      <c r="W459" s="228"/>
      <c r="X459" s="417"/>
      <c r="Y459" s="418"/>
      <c r="Z459" s="418"/>
      <c r="AA459" s="848"/>
      <c r="AB459" s="849"/>
      <c r="AC459" s="848"/>
      <c r="AD459" s="849"/>
      <c r="AE459" s="848"/>
      <c r="AF459" s="849"/>
      <c r="AG459" s="848"/>
      <c r="AH459" s="849"/>
      <c r="AI459" s="848"/>
      <c r="AJ459" s="849"/>
      <c r="AK459" s="324">
        <f t="shared" si="2319"/>
        <v>0</v>
      </c>
      <c r="AL459" s="317"/>
      <c r="AM459" s="318"/>
      <c r="AN459" s="850"/>
      <c r="AO459" s="851"/>
      <c r="AP459" s="852"/>
      <c r="AQ459" s="853"/>
      <c r="AR459" s="850"/>
      <c r="AS459" s="851"/>
      <c r="AT459" s="421"/>
      <c r="AU459" s="422"/>
      <c r="AV459" s="429"/>
      <c r="AW459" s="430"/>
      <c r="AX459" s="431"/>
      <c r="AY459" s="230"/>
      <c r="AZ459" s="880"/>
      <c r="BA459" s="838"/>
      <c r="BB459" s="835"/>
      <c r="BC459" s="838"/>
      <c r="BD459" s="841"/>
      <c r="BE459" s="844"/>
      <c r="BG459" s="490"/>
      <c r="BH459" s="313">
        <v>0.2</v>
      </c>
      <c r="BI459" s="240" t="str">
        <f t="shared" ref="BI459" si="2347">IF(ISERROR(IF(V455="R.INHERENTE
1","R. INHERENTE",(IF(BD455="R.RESIDUAL
1","R. RESIDUAL"," ")))),"",(IF(V455="R.INHERENTE
1","R. INHERENTE",(IF(BD455="R.RESIDUAL
1","R. RESIDUAL"," ")))))</f>
        <v xml:space="preserve"> </v>
      </c>
      <c r="BJ459" s="241" t="str">
        <f t="shared" ref="BJ459" si="2348">IF(ISERROR(IF(V455="R.INHERENTE
6","R. INHERENTE",(IF(BD455="R.RESIDUAL
6","R. RESIDUAL"," ")))),"",(IF(V455="R.INHERENTE
6","R. INHERENTE",(IF(BD455="R.RESIDUAL
6","R. RESIDUAL"," ")))))</f>
        <v xml:space="preserve"> </v>
      </c>
      <c r="BK459" s="242" t="str">
        <f t="shared" ref="BK459" si="2349">IF(ISERROR(IF(V455="R.INHERENTE
11","R. INHERENTE",(IF(BD455="R.RESIDUAL
11","R. RESIDUAL"," ")))),"",(IF(V455="R.INHERENTE
11","R. INHERENTE",(IF(BD455="R.RESIDUAL
11","R. RESIDUAL"," ")))))</f>
        <v xml:space="preserve"> </v>
      </c>
      <c r="BL459" s="243" t="str">
        <f t="shared" ref="BL459" si="2350">IF(ISERROR(IF(V455="R.INHERENTE
16","R. INHERENTE",(IF(BD455="R.RESIDUAL
16","R. RESIDUAL"," ")))),"",(IF(V455="R.INHERENTE
16","R. INHERENTE",(IF(BD455="R.RESIDUAL
16","R. RESIDUAL"," ")))))</f>
        <v>R. RESIDUAL</v>
      </c>
      <c r="BM459" s="244" t="str">
        <f t="shared" ref="BM459" si="2351">IF(ISERROR(IF(V455="R.INHERENTE
21","R. INHERENTE",(IF(BD455="R.RESIDUAL
21","R. RESIDUAL"," ")))),"",(IF(V455="R.INHERENTE
21","R. INHERENTE",(IF(BD455="R.RESIDUAL
21","R. RESIDUAL"," ")))))</f>
        <v xml:space="preserve"> </v>
      </c>
      <c r="BN459" s="234"/>
      <c r="BO459" s="1270"/>
      <c r="BP459" s="1273"/>
      <c r="BQ459" s="888"/>
      <c r="BR459" s="888"/>
      <c r="BS459" s="1273"/>
      <c r="BT459" s="1277"/>
      <c r="BU459" s="309"/>
      <c r="BV459" s="1270"/>
      <c r="BW459" s="1273"/>
      <c r="BX459" s="1280"/>
      <c r="BY459" s="229"/>
      <c r="BZ459" s="817"/>
      <c r="CA459" s="820"/>
      <c r="CB459" s="823"/>
      <c r="CC459" s="820"/>
      <c r="CD459" s="794"/>
      <c r="CE459" s="794"/>
      <c r="CF459" s="794"/>
      <c r="CG459" s="794"/>
      <c r="CH459" s="794"/>
      <c r="CI459" s="794"/>
      <c r="CJ459" s="794"/>
      <c r="CK459" s="794"/>
      <c r="CL459" s="794"/>
      <c r="CM459" s="794"/>
      <c r="CN459" s="794"/>
      <c r="CO459" s="794"/>
      <c r="CP459" s="794"/>
      <c r="CQ459" s="794"/>
      <c r="CR459" s="794"/>
      <c r="CS459" s="794"/>
      <c r="CT459" s="797"/>
      <c r="CU459" s="248"/>
      <c r="CV459" s="817"/>
      <c r="CW459" s="820"/>
      <c r="CX459" s="823"/>
      <c r="CY459" s="820"/>
      <c r="CZ459" s="828"/>
      <c r="DA459" s="829"/>
      <c r="DB459" s="828"/>
      <c r="DC459" s="829"/>
      <c r="DD459" s="791"/>
      <c r="DE459" s="791"/>
      <c r="DF459" s="791"/>
      <c r="DG459" s="794"/>
      <c r="DH459" s="791"/>
      <c r="DI459" s="791"/>
      <c r="DJ459" s="791"/>
      <c r="DK459" s="794"/>
      <c r="DL459" s="791"/>
      <c r="DM459" s="791"/>
      <c r="DN459" s="791"/>
      <c r="DO459" s="794"/>
      <c r="DP459" s="791"/>
      <c r="DQ459" s="791"/>
      <c r="DR459" s="791"/>
      <c r="DS459" s="791"/>
      <c r="DT459" s="797"/>
      <c r="DU459" s="245"/>
      <c r="DV459" s="800"/>
      <c r="DW459" s="803"/>
      <c r="DX459" s="800"/>
      <c r="DY459" s="806"/>
    </row>
    <row r="460" spans="2:129" ht="18" customHeight="1">
      <c r="BI460" s="321">
        <v>0.2</v>
      </c>
      <c r="BJ460" s="322">
        <v>0.4</v>
      </c>
      <c r="BK460" s="322">
        <v>0.60000000000000009</v>
      </c>
      <c r="BL460" s="322">
        <v>0.8</v>
      </c>
      <c r="BM460" s="322">
        <v>1</v>
      </c>
    </row>
    <row r="461" spans="2:129" ht="48.75" customHeight="1">
      <c r="B461" s="1284" t="s">
        <v>1831</v>
      </c>
      <c r="C461" s="923">
        <v>75</v>
      </c>
      <c r="D461" s="926" t="s">
        <v>1832</v>
      </c>
      <c r="E461" s="929" t="s">
        <v>1833</v>
      </c>
      <c r="F461" s="930" t="s">
        <v>587</v>
      </c>
      <c r="G461" s="907" t="s">
        <v>588</v>
      </c>
      <c r="H461" s="948" t="s">
        <v>673</v>
      </c>
      <c r="I461" s="1287" t="s">
        <v>1855</v>
      </c>
      <c r="J461" s="505" t="s">
        <v>1856</v>
      </c>
      <c r="K461" s="908" t="s">
        <v>1857</v>
      </c>
      <c r="L461" s="950" t="str">
        <f>IF(H461="","",(CONCATENATE("Posibilidad de afectación ",H461," ",I461," ",J461," ",J462," ",J463," ",J464," ",J465)))</f>
        <v xml:space="preserve">Posibilidad de afectación reputacional por violación de la Reserva Legal en expedientes disciplinarios debido a tratamiento inadecuado de información sujeta a confidencialidad, del manejo inadecuado de datos personales de los sujetos procesales o deficiencias en la gestión de la correspondencia y notificaciones.   </v>
      </c>
      <c r="M461" s="917" t="s">
        <v>593</v>
      </c>
      <c r="N461" s="951" t="s">
        <v>594</v>
      </c>
      <c r="O461" s="864" t="s">
        <v>595</v>
      </c>
      <c r="P461" s="228"/>
      <c r="Q461" s="865" t="s">
        <v>596</v>
      </c>
      <c r="R461" s="866">
        <f>IF(ISERROR(VLOOKUP($Q461,Listas!$E$20:$F$24,2,FALSE)),"",(VLOOKUP($Q461,Listas!$E$20:$F$24,2,FALSE)))</f>
        <v>0.8</v>
      </c>
      <c r="S461" s="867" t="str">
        <f>IF(ISERROR(VLOOKUP($R461,Listas!$E$3:$F$7,2,FALSE)),"",(VLOOKUP($R461,Listas!$E$3:$F$7,2,FALSE)))</f>
        <v>ALTA</v>
      </c>
      <c r="T461" s="868" t="s">
        <v>699</v>
      </c>
      <c r="U461" s="867">
        <f>IF(ISERROR(VLOOKUP($T461,Listas!$E$28:$F$35,2,FALSE)),"",(VLOOKUP($T461,Listas!$E$28:$F$35,2,FALSE)))</f>
        <v>0.8</v>
      </c>
      <c r="V461" s="869" t="str">
        <f t="shared" ref="V461" si="2352">IF(R461="","",(CONCATENATE("R.INHERENTE
",(IF(AND($R461=0.2,$U461=0.2),1,(IF(AND($R461=0.2,$U461=0.4),6,(IF(AND($R461=0.2,$U461=0.6),11,(IF(AND($R461=0.2,$U461=0.8),16,(IF(AND($R461=0.2,$U461=1),21,(IF(AND($R461=0.4,$U461=0.2),2,(IF(AND($R461=0.4,$U461=0.4),7,(IF(AND($R461=0.4,$U461=0.6),12,(IF(AND($R461=0.4,$U461=0.8),17,(IF(AND($R461=0.4,$U461=1),22,(IF(AND($R461=0.6,$U461=0.2),3,(IF(AND($R461=0.6,$U461=0.4),8,(IF(AND($R461=0.6,$U461=0.6),13,(IF(AND($R461=0.6,$U461=0.8),18,(IF(AND($R461=0.6,$U461=1),23,(IF(AND($R461=0.8,$U461=0.2),4,(IF(AND($R461=0.8,$U461=0.4),9,(IF(AND($R461=0.8,$U461=0.6),14,(IF(AND($R461=0.8,$U461=0.8),19,(IF(AND($R461=0.8,$U461=1),24,(IF(AND($R461=1,$U461=0.2),5,(IF(AND($R461=1,$U461=0.4),10,(IF(AND($R461=1,$U461=0.6),15,(IF(AND($R461=1,$U461=0.8),20,(IF(AND($R461=1,$U461=1),25,"")))))))))))))))))))))))))))))))))))))))))))))))))))))</f>
        <v>R.INHERENTE
19</v>
      </c>
      <c r="W461" s="228">
        <f>+VLOOKUP($V461,Listas!$D$112:$E$136,2,FALSE)</f>
        <v>19</v>
      </c>
      <c r="X461" s="412" t="s">
        <v>1858</v>
      </c>
      <c r="Y461" s="413" t="s">
        <v>599</v>
      </c>
      <c r="Z461" s="413"/>
      <c r="AA461" s="870">
        <v>25</v>
      </c>
      <c r="AB461" s="871"/>
      <c r="AC461" s="870"/>
      <c r="AD461" s="871"/>
      <c r="AE461" s="870"/>
      <c r="AF461" s="871"/>
      <c r="AG461" s="870"/>
      <c r="AH461" s="871"/>
      <c r="AI461" s="870">
        <v>15</v>
      </c>
      <c r="AJ461" s="871"/>
      <c r="AK461" s="340">
        <f t="shared" ref="AK461:AK465" si="2353">AA461+AC461+AE461+AG461+AI461</f>
        <v>40</v>
      </c>
      <c r="AL461" s="319">
        <v>0.48</v>
      </c>
      <c r="AM461" s="320"/>
      <c r="AN461" s="872" t="s">
        <v>562</v>
      </c>
      <c r="AO461" s="873"/>
      <c r="AP461" s="993" t="s">
        <v>600</v>
      </c>
      <c r="AQ461" s="994"/>
      <c r="AR461" s="872" t="s">
        <v>562</v>
      </c>
      <c r="AS461" s="873"/>
      <c r="AT461" s="494" t="s">
        <v>1859</v>
      </c>
      <c r="AU461" s="407" t="s">
        <v>798</v>
      </c>
      <c r="AV461" s="513" t="s">
        <v>1860</v>
      </c>
      <c r="AW461" s="514" t="s">
        <v>1840</v>
      </c>
      <c r="AX461" s="515" t="s">
        <v>1841</v>
      </c>
      <c r="AY461" s="247">
        <f t="shared" ref="AY461" si="2354">+(IF(AND($AZ461&gt;0,$AZ461&lt;=0.2),0.2,(IF(AND($AZ461&gt;0.2,$AZ461&lt;=0.4),0.4,(IF(AND($AZ461&gt;0.4,$AZ461&lt;=0.6),0.6,(IF(AND($AZ461&gt;0.6,$AZ461&lt;=0.8),0.8,(IF($AZ461&gt;0.8,1,""))))))))))</f>
        <v>0.6</v>
      </c>
      <c r="AZ461" s="878">
        <f t="shared" ref="AZ461" si="2355">+MIN(AL461:AL465)</f>
        <v>0.48</v>
      </c>
      <c r="BA461" s="836" t="str">
        <f t="shared" ref="BA461" si="2356">+(IF($AY461=0.2,"MUY BAJA",(IF($AY461=0.4,"BAJA",(IF($AY461=0.6,"MEDIA",(IF($AY461=0.8,"ALTA",(IF($AY461=1,"MUY ALTA",""))))))))))</f>
        <v>MEDIA</v>
      </c>
      <c r="BB461" s="833">
        <f t="shared" ref="BB461" si="2357">+MIN(AM461:AM465)</f>
        <v>0.48</v>
      </c>
      <c r="BC461" s="836" t="str">
        <f t="shared" ref="BC461" si="2358">+(IF($BF461=0.2,"MUY BAJA",(IF($BF461=0.4,"BAJA",(IF($BF461=0.6,"MEDIA",(IF($BF461=0.8,"ALTA",(IF($BF461=1,"MUY ALTA",""))))))))))</f>
        <v>MEDIA</v>
      </c>
      <c r="BD461" s="839" t="str">
        <f t="shared" ref="BD461" si="2359">IF($AY461="","",(CONCATENATE("R.RESIDUAL
",(IF(AND($AY461=0.2,$BF461=0.2),1,(IF(AND($AY461=0.2,$BF461=0.4),6,(IF(AND($AY461=0.2,$BF461=0.6),11,(IF(AND($AY461=0.2,$BF461=0.8),16,(IF(AND($AY461=0.2,$BF461=1),21,(IF(AND($AY461=0.4,$BF461=0.2),2,(IF(AND($AY461=0.4,$BF461=0.4),7,(IF(AND($AY461=0.4,$BF461=0.6),12,(IF(AND($AY461=0.4,$BF461=0.8),17,(IF(AND($AY461=0.4,$BF461=1),22,(IF(AND($AY461=0.6,$BF461=0.2),3,(IF(AND($AY461=0.6,$BF461=0.4),8,(IF(AND($AY461=0.6,$BF461=0.6),13,(IF(AND($AY461=0.6,$BF461=0.8),18,(IF(AND($AY461=0.6,$BF461=1),23,(IF(AND($AY461=0.8,$BF461=0.2),4,(IF(AND($AY461=0.8,$BF461=0.4),9,(IF(AND($AY461=0.8,$BF461=0.6),14,(IF(AND($AY461=0.8,$BF461=0.8),19,(IF(AND($AY461=0.8,$BF461=1),24,(IF(AND($AY461=1,$BF461=0.2),5,(IF(AND($AY461=1,$BF461=0.4),10,(IF(AND($AY461=1,$BF461=0.6),15,(IF(AND($AY461=1,$BF461=0.8),20,(IF(AND($AY461=1,$BF461=1),25,"")))))))))))))))))))))))))))))))))))))))))))))))))))))</f>
        <v>R.RESIDUAL
13</v>
      </c>
      <c r="BE461" s="842" t="s">
        <v>834</v>
      </c>
      <c r="BF461" s="247">
        <f t="shared" ref="BF461" si="2360">+(IF(AND($BB461&gt;0,$BB461&lt;=0.2),0.2,(IF(AND($BB461&gt;0.2,$BB461&lt;=0.4),0.4,(IF(AND($BB461&gt;0.4,$BB461&lt;=0.6),0.6,(IF(AND($BB461&gt;0.6,$BB461&lt;=0.8),0.8,(IF($BB461&gt;0.8,1,""))))))))))</f>
        <v>0.6</v>
      </c>
      <c r="BG461" s="230">
        <f>+VLOOKUP($BD461,Listas!$F$112:$G$136,2,FALSE)</f>
        <v>13</v>
      </c>
      <c r="BH461" s="312">
        <v>1</v>
      </c>
      <c r="BI461" s="231" t="str">
        <f t="shared" ref="BI461" si="2361">IF(ISERROR(IF(V461="R.INHERENTE
5","R. INHERENTE",(IF(BD461="R.RESIDUAL
5","R. RESIDUAL"," ")))),"",(IF(V461="R.INHERENTE
5","R. INHERENTE",(IF(BD461="R.RESIDUAL
5","R. RESIDUAL"," ")))))</f>
        <v xml:space="preserve"> </v>
      </c>
      <c r="BJ461" s="232" t="str">
        <f t="shared" ref="BJ461" si="2362">IF(ISERROR(IF(V461="R.INHERENTE
10","R. INHERENTE",(IF(BD461="R.RESIDUAL
10","R. RESIDUAL"," ")))),"",(IF(V461="R.INHERENTE
10","R. INHERENTE",(IF(BD461="R.RESIDUAL
10","R. RESIDUAL"," ")))))</f>
        <v xml:space="preserve"> </v>
      </c>
      <c r="BK461" s="232" t="str">
        <f t="shared" ref="BK461" si="2363">IF(ISERROR(IF(V461="R.INHERENTE
15","R. INHERENTE",(IF(BD461="R.RESIDUAL
15","R. RESIDUAL"," ")))),"",(IF(V461="R.INHERENTE
15","R. INHERENTE",(IF(BD461="R.RESIDUAL
15","R. RESIDUAL"," ")))))</f>
        <v xml:space="preserve"> </v>
      </c>
      <c r="BL461" s="232" t="str">
        <f t="shared" ref="BL461" si="2364">IF(ISERROR(IF(V461="R.INHERENTE
20","R. INHERENTE",(IF(BD461="R.RESIDUAL
20","R. RESIDUAL"," ")))),"",(IF(V461="R.INHERENTE
20","R. INHERENTE",(IF(BD461="R.RESIDUAL
20","R. RESIDUAL"," ")))))</f>
        <v xml:space="preserve"> </v>
      </c>
      <c r="BM461" s="233" t="str">
        <f t="shared" ref="BM461" si="2365">IF(ISERROR(IF(V461="R.INHERENTE
25","R. INHERENTE",(IF(BD461="R.RESIDUAL
25","R. RESIDUAL"," ")))),"",(IF(V461="R.INHERENTE
25","R. INHERENTE",(IF(BD461="R.RESIDUAL
25","R. RESIDUAL"," ")))))</f>
        <v xml:space="preserve"> </v>
      </c>
      <c r="BN461" s="234"/>
      <c r="BO461" s="967" t="s">
        <v>835</v>
      </c>
      <c r="BP461" s="854" t="s">
        <v>835</v>
      </c>
      <c r="BQ461" s="1274">
        <v>46023</v>
      </c>
      <c r="BR461" s="1274">
        <v>46357</v>
      </c>
      <c r="BS461" s="858" t="s">
        <v>1861</v>
      </c>
      <c r="BT461" s="861" t="s">
        <v>610</v>
      </c>
      <c r="BU461" s="309"/>
      <c r="BV461" s="1004" t="s">
        <v>1862</v>
      </c>
      <c r="BW461" s="1075" t="s">
        <v>1845</v>
      </c>
      <c r="BX461" s="1172" t="s">
        <v>1846</v>
      </c>
      <c r="BY461" s="229"/>
      <c r="BZ461" s="815" t="s">
        <v>614</v>
      </c>
      <c r="CA461" s="818" t="s">
        <v>615</v>
      </c>
      <c r="CB461" s="821" t="s">
        <v>616</v>
      </c>
      <c r="CC461" s="818" t="s">
        <v>617</v>
      </c>
      <c r="CD461" s="792"/>
      <c r="CE461" s="792"/>
      <c r="CF461" s="792"/>
      <c r="CG461" s="792"/>
      <c r="CH461" s="792"/>
      <c r="CI461" s="792"/>
      <c r="CJ461" s="792"/>
      <c r="CK461" s="792"/>
      <c r="CL461" s="792"/>
      <c r="CM461" s="792"/>
      <c r="CN461" s="792"/>
      <c r="CO461" s="792"/>
      <c r="CP461" s="792"/>
      <c r="CQ461" s="792"/>
      <c r="CR461" s="792"/>
      <c r="CS461" s="792"/>
      <c r="CT461" s="795" t="s">
        <v>618</v>
      </c>
      <c r="CU461" s="248"/>
      <c r="CV461" s="815" t="s">
        <v>614</v>
      </c>
      <c r="CW461" s="818" t="s">
        <v>615</v>
      </c>
      <c r="CX461" s="821" t="s">
        <v>616</v>
      </c>
      <c r="CY461" s="818" t="s">
        <v>617</v>
      </c>
      <c r="CZ461" s="824"/>
      <c r="DA461" s="825"/>
      <c r="DB461" s="824"/>
      <c r="DC461" s="825"/>
      <c r="DD461" s="789"/>
      <c r="DE461" s="789"/>
      <c r="DF461" s="789"/>
      <c r="DG461" s="792"/>
      <c r="DH461" s="789"/>
      <c r="DI461" s="789"/>
      <c r="DJ461" s="789"/>
      <c r="DK461" s="792"/>
      <c r="DL461" s="789"/>
      <c r="DM461" s="789"/>
      <c r="DN461" s="789"/>
      <c r="DO461" s="792"/>
      <c r="DP461" s="789"/>
      <c r="DQ461" s="789"/>
      <c r="DR461" s="789"/>
      <c r="DS461" s="789"/>
      <c r="DT461" s="795" t="s">
        <v>619</v>
      </c>
      <c r="DU461" s="245"/>
      <c r="DV461" s="798"/>
      <c r="DW461" s="801"/>
      <c r="DX461" s="798"/>
      <c r="DY461" s="804"/>
    </row>
    <row r="462" spans="2:129" ht="48.75" customHeight="1">
      <c r="B462" s="1285"/>
      <c r="C462" s="924"/>
      <c r="D462" s="927"/>
      <c r="E462" s="1800"/>
      <c r="F462" s="931"/>
      <c r="G462" s="1800"/>
      <c r="H462" s="1800"/>
      <c r="I462" s="1288"/>
      <c r="J462" s="506" t="s">
        <v>1863</v>
      </c>
      <c r="K462" s="909"/>
      <c r="L462" s="1801"/>
      <c r="M462" s="918"/>
      <c r="N462" s="1800"/>
      <c r="O462" s="1802"/>
      <c r="P462" s="228"/>
      <c r="Q462" s="1803"/>
      <c r="R462" s="1800"/>
      <c r="S462" s="1800"/>
      <c r="T462" s="1800"/>
      <c r="U462" s="1800"/>
      <c r="V462" s="1802"/>
      <c r="W462" s="228"/>
      <c r="X462" s="414"/>
      <c r="Y462" s="415"/>
      <c r="Z462" s="415"/>
      <c r="AA462" s="807"/>
      <c r="AB462" s="808"/>
      <c r="AC462" s="807"/>
      <c r="AD462" s="808"/>
      <c r="AE462" s="807"/>
      <c r="AF462" s="808"/>
      <c r="AG462" s="807"/>
      <c r="AH462" s="808"/>
      <c r="AI462" s="807"/>
      <c r="AJ462" s="808"/>
      <c r="AK462" s="323">
        <f t="shared" si="2353"/>
        <v>0</v>
      </c>
      <c r="AL462" s="315"/>
      <c r="AM462" s="316"/>
      <c r="AN462" s="809" t="s">
        <v>562</v>
      </c>
      <c r="AO462" s="810"/>
      <c r="AP462" s="813" t="s">
        <v>600</v>
      </c>
      <c r="AQ462" s="814"/>
      <c r="AR462" s="809" t="s">
        <v>562</v>
      </c>
      <c r="AS462" s="810"/>
      <c r="AT462" s="420"/>
      <c r="AU462" s="408"/>
      <c r="AV462" s="426"/>
      <c r="AW462" s="427"/>
      <c r="AX462" s="428"/>
      <c r="AY462" s="230"/>
      <c r="AZ462" s="879"/>
      <c r="BA462" s="837"/>
      <c r="BB462" s="834"/>
      <c r="BC462" s="837"/>
      <c r="BD462" s="840"/>
      <c r="BE462" s="843"/>
      <c r="BG462" s="490"/>
      <c r="BH462" s="312">
        <v>0.8</v>
      </c>
      <c r="BI462" s="235" t="str">
        <f t="shared" ref="BI462" si="2366">IF(ISERROR(IF(V461="R.INHERENTE
4","R. INHERENTE",(IF(BD461="R.RESIDUAL
4","R. RESIDUAL"," ")))),"",(IF(V461="R.INHERENTE
4","R. INHERENTE",(IF(BD461="R.RESIDUAL
4","R. RESIDUAL"," ")))))</f>
        <v xml:space="preserve"> </v>
      </c>
      <c r="BJ462" s="236" t="str">
        <f t="shared" ref="BJ462" si="2367">IF(ISERROR(IF(V461="R.INHERENTE
9","R. INHERENTE",(IF(BD461="R.RESIDUAL
9","R. RESIDUAL"," ")))),"",(IF(V461="R.INHERENTE
9","R. INHERENTE",(IF(BD461="R.RESIDUAL
9","R. RESIDUAL"," ")))))</f>
        <v xml:space="preserve"> </v>
      </c>
      <c r="BK462" s="237" t="str">
        <f t="shared" ref="BK462" si="2368">IF(ISERROR(IF(V461="R.INHERENTE
14","R. INHERENTE",(IF(BD461="R.RESIDUAL
14","R. RESIDUAL"," ")))),"",(IF(V461="R.INHERENTE
14","R. INHERENTE",(IF(BD461="R.RESIDUAL
14","R. RESIDUAL"," ")))))</f>
        <v xml:space="preserve"> </v>
      </c>
      <c r="BL462" s="237" t="str">
        <f t="shared" ref="BL462" si="2369">IF(ISERROR(IF(V461="R.INHERENTE
19","R. INHERENTE",(IF(BD461="R.RESIDUAL
19","R. RESIDUAL"," ")))),"",(IF(V461="R.INHERENTE
19","R. INHERENTE",(IF(BD461="R.RESIDUAL
19","R. RESIDUAL"," ")))))</f>
        <v>R. INHERENTE</v>
      </c>
      <c r="BM462" s="238" t="str">
        <f t="shared" ref="BM462" si="2370">IF(ISERROR(IF(V461="R.INHERENTE
24","R. INHERENTE",(IF(BD461="R.RESIDUAL
24","R. RESIDUAL"," ")))),"",(IF(V461="R.INHERENTE
24","R. INHERENTE",(IF(BD461="R.RESIDUAL
24","R. RESIDUAL"," ")))))</f>
        <v xml:space="preserve"> </v>
      </c>
      <c r="BN462" s="234"/>
      <c r="BO462" s="968"/>
      <c r="BP462" s="855"/>
      <c r="BQ462" s="1272"/>
      <c r="BR462" s="1272"/>
      <c r="BS462" s="859"/>
      <c r="BT462" s="862"/>
      <c r="BU462" s="309"/>
      <c r="BV462" s="1005"/>
      <c r="BW462" s="1073"/>
      <c r="BX462" s="1173"/>
      <c r="BY462" s="229"/>
      <c r="BZ462" s="816"/>
      <c r="CA462" s="819"/>
      <c r="CB462" s="822"/>
      <c r="CC462" s="819"/>
      <c r="CD462" s="793"/>
      <c r="CE462" s="793"/>
      <c r="CF462" s="793"/>
      <c r="CG462" s="793"/>
      <c r="CH462" s="793"/>
      <c r="CI462" s="793"/>
      <c r="CJ462" s="793"/>
      <c r="CK462" s="793"/>
      <c r="CL462" s="793"/>
      <c r="CM462" s="793"/>
      <c r="CN462" s="793"/>
      <c r="CO462" s="793"/>
      <c r="CP462" s="793"/>
      <c r="CQ462" s="793"/>
      <c r="CR462" s="793"/>
      <c r="CS462" s="793"/>
      <c r="CT462" s="796"/>
      <c r="CU462" s="248"/>
      <c r="CV462" s="816"/>
      <c r="CW462" s="819"/>
      <c r="CX462" s="822"/>
      <c r="CY462" s="819"/>
      <c r="CZ462" s="826"/>
      <c r="DA462" s="827"/>
      <c r="DB462" s="826"/>
      <c r="DC462" s="827"/>
      <c r="DD462" s="790"/>
      <c r="DE462" s="790"/>
      <c r="DF462" s="790"/>
      <c r="DG462" s="793"/>
      <c r="DH462" s="790"/>
      <c r="DI462" s="790"/>
      <c r="DJ462" s="790"/>
      <c r="DK462" s="793"/>
      <c r="DL462" s="790"/>
      <c r="DM462" s="790"/>
      <c r="DN462" s="790"/>
      <c r="DO462" s="793"/>
      <c r="DP462" s="790"/>
      <c r="DQ462" s="790"/>
      <c r="DR462" s="790"/>
      <c r="DS462" s="790"/>
      <c r="DT462" s="796"/>
      <c r="DU462" s="245"/>
      <c r="DV462" s="799"/>
      <c r="DW462" s="802"/>
      <c r="DX462" s="799"/>
      <c r="DY462" s="805"/>
    </row>
    <row r="463" spans="2:129" ht="48.75" customHeight="1">
      <c r="B463" s="1285"/>
      <c r="C463" s="924"/>
      <c r="D463" s="927"/>
      <c r="E463" s="1800"/>
      <c r="F463" s="931"/>
      <c r="G463" s="1800"/>
      <c r="H463" s="1800"/>
      <c r="I463" s="1288"/>
      <c r="J463" s="410"/>
      <c r="K463" s="909"/>
      <c r="L463" s="1801"/>
      <c r="M463" s="918"/>
      <c r="N463" s="1800"/>
      <c r="O463" s="1802"/>
      <c r="P463" s="228"/>
      <c r="Q463" s="1803"/>
      <c r="R463" s="1800"/>
      <c r="S463" s="1800"/>
      <c r="T463" s="1800"/>
      <c r="U463" s="1800"/>
      <c r="V463" s="1802"/>
      <c r="W463" s="228"/>
      <c r="X463" s="414"/>
      <c r="Y463" s="415"/>
      <c r="Z463" s="415"/>
      <c r="AA463" s="807"/>
      <c r="AB463" s="808"/>
      <c r="AC463" s="807"/>
      <c r="AD463" s="808"/>
      <c r="AE463" s="807"/>
      <c r="AF463" s="808"/>
      <c r="AG463" s="807"/>
      <c r="AH463" s="808"/>
      <c r="AI463" s="807"/>
      <c r="AJ463" s="808"/>
      <c r="AK463" s="323">
        <f t="shared" si="2353"/>
        <v>0</v>
      </c>
      <c r="AL463" s="315"/>
      <c r="AM463" s="316">
        <v>0.48</v>
      </c>
      <c r="AN463" s="809"/>
      <c r="AO463" s="810"/>
      <c r="AP463" s="813"/>
      <c r="AQ463" s="814"/>
      <c r="AR463" s="809"/>
      <c r="AS463" s="810"/>
      <c r="AT463" s="420"/>
      <c r="AU463" s="408"/>
      <c r="AV463" s="426"/>
      <c r="AW463" s="427"/>
      <c r="AX463" s="428"/>
      <c r="AY463" s="230"/>
      <c r="AZ463" s="879"/>
      <c r="BA463" s="837"/>
      <c r="BB463" s="834"/>
      <c r="BC463" s="837"/>
      <c r="BD463" s="840"/>
      <c r="BE463" s="843"/>
      <c r="BG463" s="490"/>
      <c r="BH463" s="312">
        <v>0.60000000000000009</v>
      </c>
      <c r="BI463" s="235" t="str">
        <f t="shared" ref="BI463" si="2371">IF(ISERROR(IF(V461="R.INHERENTE
3","R. INHERENTE",(IF(BD461="R.RESIDUAL
3","R. RESIDUAL"," ")))),"",(IF(V461="R.INHERENTE
3","R. INHERENTE",(IF(BD461="R.RESIDUAL
3","R. RESIDUAL"," ")))))</f>
        <v xml:space="preserve"> </v>
      </c>
      <c r="BJ463" s="236" t="str">
        <f t="shared" ref="BJ463" si="2372">IF(ISERROR(IF(V461="R.INHERENTE
8","R. INHERENTE",(IF(BD461="R.RESIDUAL
8","R. RESIDUAL"," ")))),"",(IF(V461="R.INHERENTE
8","R. INHERENTE",(IF(BD461="R.RESIDUAL
8","R. RESIDUAL"," ")))))</f>
        <v xml:space="preserve"> </v>
      </c>
      <c r="BK463" s="236" t="str">
        <f t="shared" ref="BK463" si="2373">IF(ISERROR(IF(V461="R.INHERENTE
13","R. INHERENTE",(IF(BD461="R.RESIDUAL
13","R. RESIDUAL"," ")))),"",(IF(V461="R.INHERENTE
13","R. INHERENTE",(IF(BD461="R.RESIDUAL
13","R. RESIDUAL"," ")))))</f>
        <v>R. RESIDUAL</v>
      </c>
      <c r="BL463" s="237" t="str">
        <f t="shared" ref="BL463" si="2374">IF(ISERROR(IF(V461="R.INHERENTE
18","R. INHERENTE",(IF(BD461="R.RESIDUAL
18","R. RESIDUAL"," ")))),"",(IF(V461="R.INHERENTE
18","R. INHERENTE",(IF(BD461="R.RESIDUAL
18","R. RESIDUAL"," ")))))</f>
        <v xml:space="preserve"> </v>
      </c>
      <c r="BM463" s="238" t="str">
        <f t="shared" ref="BM463" si="2375">IF(ISERROR(IF(V461="R.INHERENTE
23","R. INHERENTE",(IF(BD461="R.RESIDUAL
23","R. RESIDUAL"," ")))),"",(IF(V461="R.INHERENTE
23","R. INHERENTE",(IF(BD461="R.RESIDUAL
23","R. RESIDUAL"," ")))))</f>
        <v xml:space="preserve"> </v>
      </c>
      <c r="BN463" s="234"/>
      <c r="BO463" s="968"/>
      <c r="BP463" s="855"/>
      <c r="BQ463" s="1272"/>
      <c r="BR463" s="1272"/>
      <c r="BS463" s="859"/>
      <c r="BT463" s="862"/>
      <c r="BU463" s="309"/>
      <c r="BV463" s="1005"/>
      <c r="BW463" s="1073"/>
      <c r="BX463" s="1173"/>
      <c r="BY463" s="229"/>
      <c r="BZ463" s="816"/>
      <c r="CA463" s="819"/>
      <c r="CB463" s="822"/>
      <c r="CC463" s="819"/>
      <c r="CD463" s="793"/>
      <c r="CE463" s="793"/>
      <c r="CF463" s="793"/>
      <c r="CG463" s="793"/>
      <c r="CH463" s="793"/>
      <c r="CI463" s="793"/>
      <c r="CJ463" s="793"/>
      <c r="CK463" s="793"/>
      <c r="CL463" s="793"/>
      <c r="CM463" s="793"/>
      <c r="CN463" s="793"/>
      <c r="CO463" s="793"/>
      <c r="CP463" s="793"/>
      <c r="CQ463" s="793"/>
      <c r="CR463" s="793"/>
      <c r="CS463" s="793"/>
      <c r="CT463" s="796"/>
      <c r="CU463" s="248"/>
      <c r="CV463" s="816"/>
      <c r="CW463" s="819"/>
      <c r="CX463" s="822"/>
      <c r="CY463" s="819"/>
      <c r="CZ463" s="826"/>
      <c r="DA463" s="827"/>
      <c r="DB463" s="826"/>
      <c r="DC463" s="827"/>
      <c r="DD463" s="790"/>
      <c r="DE463" s="790"/>
      <c r="DF463" s="790"/>
      <c r="DG463" s="793"/>
      <c r="DH463" s="790"/>
      <c r="DI463" s="790"/>
      <c r="DJ463" s="790"/>
      <c r="DK463" s="793"/>
      <c r="DL463" s="790"/>
      <c r="DM463" s="790"/>
      <c r="DN463" s="790"/>
      <c r="DO463" s="793"/>
      <c r="DP463" s="790"/>
      <c r="DQ463" s="790"/>
      <c r="DR463" s="790"/>
      <c r="DS463" s="790"/>
      <c r="DT463" s="796"/>
      <c r="DU463" s="245"/>
      <c r="DV463" s="799"/>
      <c r="DW463" s="802"/>
      <c r="DX463" s="799"/>
      <c r="DY463" s="805"/>
    </row>
    <row r="464" spans="2:129" ht="48.75" customHeight="1">
      <c r="B464" s="1285"/>
      <c r="C464" s="924"/>
      <c r="D464" s="927"/>
      <c r="E464" s="1800"/>
      <c r="F464" s="931"/>
      <c r="G464" s="1800"/>
      <c r="H464" s="1800"/>
      <c r="I464" s="1288"/>
      <c r="J464" s="410"/>
      <c r="K464" s="909"/>
      <c r="L464" s="1801"/>
      <c r="M464" s="918"/>
      <c r="N464" s="1800"/>
      <c r="O464" s="1802"/>
      <c r="P464" s="228"/>
      <c r="Q464" s="1803"/>
      <c r="R464" s="1800"/>
      <c r="S464" s="1800"/>
      <c r="T464" s="1800"/>
      <c r="U464" s="1800"/>
      <c r="V464" s="1802"/>
      <c r="W464" s="228"/>
      <c r="X464" s="416"/>
      <c r="Y464" s="415"/>
      <c r="Z464" s="415"/>
      <c r="AA464" s="807"/>
      <c r="AB464" s="808"/>
      <c r="AC464" s="807"/>
      <c r="AD464" s="808"/>
      <c r="AE464" s="807"/>
      <c r="AF464" s="808"/>
      <c r="AG464" s="807"/>
      <c r="AH464" s="808"/>
      <c r="AI464" s="807"/>
      <c r="AJ464" s="808"/>
      <c r="AK464" s="323">
        <f t="shared" si="2353"/>
        <v>0</v>
      </c>
      <c r="AL464" s="315"/>
      <c r="AM464" s="316"/>
      <c r="AN464" s="809"/>
      <c r="AO464" s="810"/>
      <c r="AP464" s="813"/>
      <c r="AQ464" s="814"/>
      <c r="AR464" s="809"/>
      <c r="AS464" s="810"/>
      <c r="AT464" s="420"/>
      <c r="AU464" s="408"/>
      <c r="AV464" s="426"/>
      <c r="AW464" s="427"/>
      <c r="AX464" s="428"/>
      <c r="AY464" s="230"/>
      <c r="AZ464" s="879"/>
      <c r="BA464" s="837"/>
      <c r="BB464" s="834"/>
      <c r="BC464" s="837"/>
      <c r="BD464" s="840"/>
      <c r="BE464" s="843"/>
      <c r="BG464" s="490"/>
      <c r="BH464" s="312">
        <v>0.4</v>
      </c>
      <c r="BI464" s="239" t="str">
        <f t="shared" ref="BI464" si="2376">IF(ISERROR(IF(V461="R.INHERENTE
2","R. INHERENTE",(IF(BD461="R.RESIDUAL
2","R. RESIDUAL"," ")))),"",(IF(V461="R.INHERENTE
2","R. INHERENTE",(IF(BD461="R.RESIDUAL
2","R. RESIDUAL"," ")))))</f>
        <v xml:space="preserve"> </v>
      </c>
      <c r="BJ464" s="236" t="str">
        <f t="shared" ref="BJ464" si="2377">IF(ISERROR(IF(V461="R.INHERENTE
7","R. INHERENTE",(IF(BD461="R.RESIDUAL
7","R. RESIDUAL"," ")))),"",(IF(V461="R.INHERENTE
7","R. INHERENTE",(IF(BD461="R.RESIDUAL
7","R. RESIDUAL"," ")))))</f>
        <v xml:space="preserve"> </v>
      </c>
      <c r="BK464" s="236" t="str">
        <f t="shared" ref="BK464" si="2378">IF(ISERROR(IF(V461="R.INHERENTE
12","R. INHERENTE",(IF(BD461="R.RESIDUAL
12","R. RESIDUAL"," ")))),"",(IF(V461="R.INHERENTE
12","R. INHERENTE",(IF(BD461="R.RESIDUAL
12","R. RESIDUAL"," ")))))</f>
        <v xml:space="preserve"> </v>
      </c>
      <c r="BL464" s="237" t="str">
        <f t="shared" ref="BL464" si="2379">IF(ISERROR(IF(V461="R.INHERENTE
17","R. INHERENTE",(IF(BD461="R.RESIDUAL
17","R. RESIDUAL"," ")))),"",(IF(V461="R.INHERENTE
17","R. INHERENTE",(IF(BD461="R.RESIDUAL
17","R. RESIDUAL"," ")))))</f>
        <v xml:space="preserve"> </v>
      </c>
      <c r="BM464" s="238" t="str">
        <f t="shared" ref="BM464" si="2380">IF(ISERROR(IF(V461="R.INHERENTE
22","R. INHERENTE",(IF(BD461="R.RESIDUAL
22","R. RESIDUAL"," ")))),"",(IF(V461="R.INHERENTE
22","R. INHERENTE",(IF(BD461="R.RESIDUAL
22","R. RESIDUAL"," ")))))</f>
        <v xml:space="preserve"> </v>
      </c>
      <c r="BN464" s="234"/>
      <c r="BO464" s="968"/>
      <c r="BP464" s="855"/>
      <c r="BQ464" s="1272"/>
      <c r="BR464" s="1272"/>
      <c r="BS464" s="859"/>
      <c r="BT464" s="862"/>
      <c r="BU464" s="309"/>
      <c r="BV464" s="1005"/>
      <c r="BW464" s="1073"/>
      <c r="BX464" s="1173"/>
      <c r="BY464" s="229"/>
      <c r="BZ464" s="816"/>
      <c r="CA464" s="819"/>
      <c r="CB464" s="822"/>
      <c r="CC464" s="819"/>
      <c r="CD464" s="793"/>
      <c r="CE464" s="793"/>
      <c r="CF464" s="793"/>
      <c r="CG464" s="793"/>
      <c r="CH464" s="793"/>
      <c r="CI464" s="793"/>
      <c r="CJ464" s="793"/>
      <c r="CK464" s="793"/>
      <c r="CL464" s="793"/>
      <c r="CM464" s="793"/>
      <c r="CN464" s="793"/>
      <c r="CO464" s="793"/>
      <c r="CP464" s="793"/>
      <c r="CQ464" s="793"/>
      <c r="CR464" s="793"/>
      <c r="CS464" s="793"/>
      <c r="CT464" s="796"/>
      <c r="CU464" s="248"/>
      <c r="CV464" s="816"/>
      <c r="CW464" s="819"/>
      <c r="CX464" s="822"/>
      <c r="CY464" s="819"/>
      <c r="CZ464" s="826"/>
      <c r="DA464" s="827"/>
      <c r="DB464" s="826"/>
      <c r="DC464" s="827"/>
      <c r="DD464" s="790"/>
      <c r="DE464" s="790"/>
      <c r="DF464" s="790"/>
      <c r="DG464" s="793"/>
      <c r="DH464" s="790"/>
      <c r="DI464" s="790"/>
      <c r="DJ464" s="790"/>
      <c r="DK464" s="793"/>
      <c r="DL464" s="790"/>
      <c r="DM464" s="790"/>
      <c r="DN464" s="790"/>
      <c r="DO464" s="793"/>
      <c r="DP464" s="790"/>
      <c r="DQ464" s="790"/>
      <c r="DR464" s="790"/>
      <c r="DS464" s="790"/>
      <c r="DT464" s="796"/>
      <c r="DU464" s="245"/>
      <c r="DV464" s="799"/>
      <c r="DW464" s="802"/>
      <c r="DX464" s="799"/>
      <c r="DY464" s="805"/>
    </row>
    <row r="465" spans="2:129" ht="48.75" customHeight="1" thickBot="1">
      <c r="B465" s="1286"/>
      <c r="C465" s="925"/>
      <c r="D465" s="928"/>
      <c r="E465" s="1805"/>
      <c r="F465" s="932"/>
      <c r="G465" s="1805"/>
      <c r="H465" s="1805"/>
      <c r="I465" s="1289"/>
      <c r="J465" s="411"/>
      <c r="K465" s="910"/>
      <c r="L465" s="1806"/>
      <c r="M465" s="919"/>
      <c r="N465" s="1805"/>
      <c r="O465" s="1807"/>
      <c r="P465" s="228"/>
      <c r="Q465" s="1808"/>
      <c r="R465" s="1805"/>
      <c r="S465" s="1805"/>
      <c r="T465" s="1805"/>
      <c r="U465" s="1805"/>
      <c r="V465" s="1807"/>
      <c r="W465" s="228"/>
      <c r="X465" s="417"/>
      <c r="Y465" s="418"/>
      <c r="Z465" s="418"/>
      <c r="AA465" s="848"/>
      <c r="AB465" s="849"/>
      <c r="AC465" s="848"/>
      <c r="AD465" s="849"/>
      <c r="AE465" s="848"/>
      <c r="AF465" s="849"/>
      <c r="AG465" s="848"/>
      <c r="AH465" s="849"/>
      <c r="AI465" s="848"/>
      <c r="AJ465" s="849"/>
      <c r="AK465" s="324">
        <f t="shared" si="2353"/>
        <v>0</v>
      </c>
      <c r="AL465" s="317"/>
      <c r="AM465" s="318"/>
      <c r="AN465" s="850"/>
      <c r="AO465" s="851"/>
      <c r="AP465" s="852"/>
      <c r="AQ465" s="853"/>
      <c r="AR465" s="850"/>
      <c r="AS465" s="851"/>
      <c r="AT465" s="421"/>
      <c r="AU465" s="422"/>
      <c r="AV465" s="429"/>
      <c r="AW465" s="430"/>
      <c r="AX465" s="431"/>
      <c r="AY465" s="230"/>
      <c r="AZ465" s="880"/>
      <c r="BA465" s="838"/>
      <c r="BB465" s="835"/>
      <c r="BC465" s="838"/>
      <c r="BD465" s="841"/>
      <c r="BE465" s="844"/>
      <c r="BG465" s="490"/>
      <c r="BH465" s="313">
        <v>0.2</v>
      </c>
      <c r="BI465" s="240" t="str">
        <f t="shared" ref="BI465" si="2381">IF(ISERROR(IF(V461="R.INHERENTE
1","R. INHERENTE",(IF(BD461="R.RESIDUAL
1","R. RESIDUAL"," ")))),"",(IF(V461="R.INHERENTE
1","R. INHERENTE",(IF(BD461="R.RESIDUAL
1","R. RESIDUAL"," ")))))</f>
        <v xml:space="preserve"> </v>
      </c>
      <c r="BJ465" s="241" t="str">
        <f t="shared" ref="BJ465" si="2382">IF(ISERROR(IF(V461="R.INHERENTE
6","R. INHERENTE",(IF(BD461="R.RESIDUAL
6","R. RESIDUAL"," ")))),"",(IF(V461="R.INHERENTE
6","R. INHERENTE",(IF(BD461="R.RESIDUAL
6","R. RESIDUAL"," ")))))</f>
        <v xml:space="preserve"> </v>
      </c>
      <c r="BK465" s="242" t="str">
        <f t="shared" ref="BK465" si="2383">IF(ISERROR(IF(V461="R.INHERENTE
11","R. INHERENTE",(IF(BD461="R.RESIDUAL
11","R. RESIDUAL"," ")))),"",(IF(V461="R.INHERENTE
11","R. INHERENTE",(IF(BD461="R.RESIDUAL
11","R. RESIDUAL"," ")))))</f>
        <v xml:space="preserve"> </v>
      </c>
      <c r="BL465" s="243" t="str">
        <f t="shared" ref="BL465" si="2384">IF(ISERROR(IF(V461="R.INHERENTE
16","R. INHERENTE",(IF(BD461="R.RESIDUAL
16","R. RESIDUAL"," ")))),"",(IF(V461="R.INHERENTE
16","R. INHERENTE",(IF(BD461="R.RESIDUAL
16","R. RESIDUAL"," ")))))</f>
        <v xml:space="preserve"> </v>
      </c>
      <c r="BM465" s="244" t="str">
        <f t="shared" ref="BM465" si="2385">IF(ISERROR(IF(V461="R.INHERENTE
21","R. INHERENTE",(IF(BD461="R.RESIDUAL
21","R. RESIDUAL"," ")))),"",(IF(V461="R.INHERENTE
21","R. INHERENTE",(IF(BD461="R.RESIDUAL
21","R. RESIDUAL"," ")))))</f>
        <v xml:space="preserve"> </v>
      </c>
      <c r="BN465" s="234"/>
      <c r="BO465" s="969"/>
      <c r="BP465" s="856"/>
      <c r="BQ465" s="1273"/>
      <c r="BR465" s="1273"/>
      <c r="BS465" s="860"/>
      <c r="BT465" s="863"/>
      <c r="BU465" s="309"/>
      <c r="BV465" s="1006"/>
      <c r="BW465" s="1074"/>
      <c r="BX465" s="1174"/>
      <c r="BY465" s="229"/>
      <c r="BZ465" s="817"/>
      <c r="CA465" s="820"/>
      <c r="CB465" s="823"/>
      <c r="CC465" s="820"/>
      <c r="CD465" s="794"/>
      <c r="CE465" s="794"/>
      <c r="CF465" s="794"/>
      <c r="CG465" s="794"/>
      <c r="CH465" s="794"/>
      <c r="CI465" s="794"/>
      <c r="CJ465" s="794"/>
      <c r="CK465" s="794"/>
      <c r="CL465" s="794"/>
      <c r="CM465" s="794"/>
      <c r="CN465" s="794"/>
      <c r="CO465" s="794"/>
      <c r="CP465" s="794"/>
      <c r="CQ465" s="794"/>
      <c r="CR465" s="794"/>
      <c r="CS465" s="794"/>
      <c r="CT465" s="797"/>
      <c r="CU465" s="248"/>
      <c r="CV465" s="817"/>
      <c r="CW465" s="820"/>
      <c r="CX465" s="823"/>
      <c r="CY465" s="820"/>
      <c r="CZ465" s="828"/>
      <c r="DA465" s="829"/>
      <c r="DB465" s="828"/>
      <c r="DC465" s="829"/>
      <c r="DD465" s="791"/>
      <c r="DE465" s="791"/>
      <c r="DF465" s="791"/>
      <c r="DG465" s="794"/>
      <c r="DH465" s="791"/>
      <c r="DI465" s="791"/>
      <c r="DJ465" s="791"/>
      <c r="DK465" s="794"/>
      <c r="DL465" s="791"/>
      <c r="DM465" s="791"/>
      <c r="DN465" s="791"/>
      <c r="DO465" s="794"/>
      <c r="DP465" s="791"/>
      <c r="DQ465" s="791"/>
      <c r="DR465" s="791"/>
      <c r="DS465" s="791"/>
      <c r="DT465" s="797"/>
      <c r="DU465" s="245"/>
      <c r="DV465" s="800"/>
      <c r="DW465" s="803"/>
      <c r="DX465" s="800"/>
      <c r="DY465" s="806"/>
    </row>
    <row r="466" spans="2:129" ht="18" customHeight="1">
      <c r="BI466" s="321">
        <v>0.2</v>
      </c>
      <c r="BJ466" s="322">
        <v>0.4</v>
      </c>
      <c r="BK466" s="322">
        <v>0.60000000000000009</v>
      </c>
      <c r="BL466" s="322">
        <v>0.8</v>
      </c>
      <c r="BM466" s="322">
        <v>1</v>
      </c>
    </row>
    <row r="467" spans="2:129" ht="48.75" customHeight="1">
      <c r="B467" s="1284" t="s">
        <v>1831</v>
      </c>
      <c r="C467" s="923">
        <v>76</v>
      </c>
      <c r="D467" s="926" t="s">
        <v>1864</v>
      </c>
      <c r="E467" s="929" t="s">
        <v>1865</v>
      </c>
      <c r="F467" s="930" t="s">
        <v>587</v>
      </c>
      <c r="G467" s="907" t="s">
        <v>588</v>
      </c>
      <c r="H467" s="948" t="s">
        <v>673</v>
      </c>
      <c r="I467" s="949" t="s">
        <v>1866</v>
      </c>
      <c r="J467" s="409" t="s">
        <v>1867</v>
      </c>
      <c r="K467" s="908" t="s">
        <v>1868</v>
      </c>
      <c r="L467" s="950" t="str">
        <f>IF(H467="","",(CONCATENATE("Posibilidad de afectación ",H467," ",I467," ",J467," ",J468," ",J469," ",J470," ",J471)))</f>
        <v xml:space="preserve">Posibilidad de afectación reputacional por resultados erróneos e inconsistencias en los trabajos de auditoría interna, debido a debilidades en el conocimiento, inexperiencia del personal auditor y adherencia al procedimiento.   </v>
      </c>
      <c r="M467" s="917" t="s">
        <v>593</v>
      </c>
      <c r="N467" s="951" t="s">
        <v>698</v>
      </c>
      <c r="O467" s="864" t="s">
        <v>595</v>
      </c>
      <c r="P467" s="228"/>
      <c r="Q467" s="865" t="s">
        <v>596</v>
      </c>
      <c r="R467" s="866">
        <f>IF(ISERROR(VLOOKUP($Q467,Listas!$E$20:$F$24,2,FALSE)),"",(VLOOKUP($Q467,Listas!$E$20:$F$24,2,FALSE)))</f>
        <v>0.8</v>
      </c>
      <c r="S467" s="867" t="str">
        <f>IF(ISERROR(VLOOKUP($R467,Listas!$E$3:$F$7,2,FALSE)),"",(VLOOKUP($R467,Listas!$E$3:$F$7,2,FALSE)))</f>
        <v>ALTA</v>
      </c>
      <c r="T467" s="868" t="s">
        <v>699</v>
      </c>
      <c r="U467" s="867">
        <f>IF(ISERROR(VLOOKUP($T467,Listas!$E$28:$F$35,2,FALSE)),"",(VLOOKUP($T467,Listas!$E$28:$F$35,2,FALSE)))</f>
        <v>0.8</v>
      </c>
      <c r="V467" s="869" t="str">
        <f t="shared" ref="V467" si="2386">IF(R467="","",(CONCATENATE("R.INHERENTE
",(IF(AND($R467=0.2,$U467=0.2),1,(IF(AND($R467=0.2,$U467=0.4),6,(IF(AND($R467=0.2,$U467=0.6),11,(IF(AND($R467=0.2,$U467=0.8),16,(IF(AND($R467=0.2,$U467=1),21,(IF(AND($R467=0.4,$U467=0.2),2,(IF(AND($R467=0.4,$U467=0.4),7,(IF(AND($R467=0.4,$U467=0.6),12,(IF(AND($R467=0.4,$U467=0.8),17,(IF(AND($R467=0.4,$U467=1),22,(IF(AND($R467=0.6,$U467=0.2),3,(IF(AND($R467=0.6,$U467=0.4),8,(IF(AND($R467=0.6,$U467=0.6),13,(IF(AND($R467=0.6,$U467=0.8),18,(IF(AND($R467=0.6,$U467=1),23,(IF(AND($R467=0.8,$U467=0.2),4,(IF(AND($R467=0.8,$U467=0.4),9,(IF(AND($R467=0.8,$U467=0.6),14,(IF(AND($R467=0.8,$U467=0.8),19,(IF(AND($R467=0.8,$U467=1),24,(IF(AND($R467=1,$U467=0.2),5,(IF(AND($R467=1,$U467=0.4),10,(IF(AND($R467=1,$U467=0.6),15,(IF(AND($R467=1,$U467=0.8),20,(IF(AND($R467=1,$U467=1),25,"")))))))))))))))))))))))))))))))))))))))))))))))))))))</f>
        <v>R.INHERENTE
19</v>
      </c>
      <c r="W467" s="228">
        <f>+VLOOKUP($V467,Listas!$D$112:$E$136,2,FALSE)</f>
        <v>19</v>
      </c>
      <c r="X467" s="412" t="s">
        <v>1869</v>
      </c>
      <c r="Y467" s="413" t="s">
        <v>599</v>
      </c>
      <c r="Z467" s="413"/>
      <c r="AA467" s="870">
        <v>25</v>
      </c>
      <c r="AB467" s="871"/>
      <c r="AC467" s="870"/>
      <c r="AD467" s="871"/>
      <c r="AE467" s="870"/>
      <c r="AF467" s="871"/>
      <c r="AG467" s="870"/>
      <c r="AH467" s="871"/>
      <c r="AI467" s="870">
        <v>15</v>
      </c>
      <c r="AJ467" s="871"/>
      <c r="AK467" s="340">
        <f t="shared" ref="AK467:AK471" si="2387">AA467+AC467+AE467+AG467+AI467</f>
        <v>40</v>
      </c>
      <c r="AL467" s="319">
        <v>0.48</v>
      </c>
      <c r="AM467" s="320"/>
      <c r="AN467" s="872" t="s">
        <v>562</v>
      </c>
      <c r="AO467" s="873"/>
      <c r="AP467" s="993" t="s">
        <v>600</v>
      </c>
      <c r="AQ467" s="994"/>
      <c r="AR467" s="872" t="s">
        <v>562</v>
      </c>
      <c r="AS467" s="873"/>
      <c r="AT467" s="419" t="s">
        <v>1870</v>
      </c>
      <c r="AU467" s="407" t="s">
        <v>602</v>
      </c>
      <c r="AV467" s="423" t="s">
        <v>1871</v>
      </c>
      <c r="AW467" s="424" t="s">
        <v>1872</v>
      </c>
      <c r="AX467" s="425" t="s">
        <v>1873</v>
      </c>
      <c r="AY467" s="247">
        <f t="shared" ref="AY467" si="2388">+(IF(AND($AZ467&gt;0,$AZ467&lt;=0.2),0.2,(IF(AND($AZ467&gt;0.2,$AZ467&lt;=0.4),0.4,(IF(AND($AZ467&gt;0.4,$AZ467&lt;=0.6),0.6,(IF(AND($AZ467&gt;0.6,$AZ467&lt;=0.8),0.8,(IF($AZ467&gt;0.8,1,""))))))))))</f>
        <v>0.4</v>
      </c>
      <c r="AZ467" s="878">
        <f t="shared" ref="AZ467" si="2389">+MIN(AL467:AL471)</f>
        <v>0.33600000000000002</v>
      </c>
      <c r="BA467" s="836" t="str">
        <f t="shared" ref="BA467" si="2390">+(IF($AY467=0.2,"MUY BAJA",(IF($AY467=0.4,"BAJA",(IF($AY467=0.6,"MEDIA",(IF($AY467=0.8,"ALTA",(IF($AY467=1,"MUY ALTA",""))))))))))</f>
        <v>BAJA</v>
      </c>
      <c r="BB467" s="833">
        <f t="shared" ref="BB467" si="2391">+MIN(AM467:AM471)</f>
        <v>1</v>
      </c>
      <c r="BC467" s="836" t="str">
        <f t="shared" ref="BC467" si="2392">+(IF($BF467=0.2,"MUY BAJA",(IF($BF467=0.4,"BAJA",(IF($BF467=0.6,"MEDIA",(IF($BF467=0.8,"ALTA",(IF($BF467=1,"MUY ALTA",""))))))))))</f>
        <v>MUY ALTA</v>
      </c>
      <c r="BD467" s="839" t="str">
        <f t="shared" ref="BD467" si="2393">IF($AY467="","",(CONCATENATE("R.RESIDUAL
",(IF(AND($AY467=0.2,$BF467=0.2),1,(IF(AND($AY467=0.2,$BF467=0.4),6,(IF(AND($AY467=0.2,$BF467=0.6),11,(IF(AND($AY467=0.2,$BF467=0.8),16,(IF(AND($AY467=0.2,$BF467=1),21,(IF(AND($AY467=0.4,$BF467=0.2),2,(IF(AND($AY467=0.4,$BF467=0.4),7,(IF(AND($AY467=0.4,$BF467=0.6),12,(IF(AND($AY467=0.4,$BF467=0.8),17,(IF(AND($AY467=0.4,$BF467=1),22,(IF(AND($AY467=0.6,$BF467=0.2),3,(IF(AND($AY467=0.6,$BF467=0.4),8,(IF(AND($AY467=0.6,$BF467=0.6),13,(IF(AND($AY467=0.6,$BF467=0.8),18,(IF(AND($AY467=0.6,$BF467=1),23,(IF(AND($AY467=0.8,$BF467=0.2),4,(IF(AND($AY467=0.8,$BF467=0.4),9,(IF(AND($AY467=0.8,$BF467=0.6),14,(IF(AND($AY467=0.8,$BF467=0.8),19,(IF(AND($AY467=0.8,$BF467=1),24,(IF(AND($AY467=1,$BF467=0.2),5,(IF(AND($AY467=1,$BF467=0.4),10,(IF(AND($AY467=1,$BF467=0.6),15,(IF(AND($AY467=1,$BF467=0.8),20,(IF(AND($AY467=1,$BF467=1),25,"")))))))))))))))))))))))))))))))))))))))))))))))))))))</f>
        <v>R.RESIDUAL
22</v>
      </c>
      <c r="BE467" s="842" t="s">
        <v>834</v>
      </c>
      <c r="BF467" s="247">
        <f t="shared" ref="BF467" si="2394">+(IF(AND($BB467&gt;0,$BB467&lt;=0.2),0.2,(IF(AND($BB467&gt;0.2,$BB467&lt;=0.4),0.4,(IF(AND($BB467&gt;0.4,$BB467&lt;=0.6),0.6,(IF(AND($BB467&gt;0.6,$BB467&lt;=0.8),0.8,(IF($BB467&gt;0.8,1,""))))))))))</f>
        <v>1</v>
      </c>
      <c r="BG467" s="230">
        <f>+VLOOKUP($BD467,Listas!$F$112:$G$136,2,FALSE)</f>
        <v>22</v>
      </c>
      <c r="BH467" s="312">
        <v>1</v>
      </c>
      <c r="BI467" s="231" t="str">
        <f t="shared" ref="BI467" si="2395">IF(ISERROR(IF(V467="R.INHERENTE
5","R. INHERENTE",(IF(BD467="R.RESIDUAL
5","R. RESIDUAL"," ")))),"",(IF(V467="R.INHERENTE
5","R. INHERENTE",(IF(BD467="R.RESIDUAL
5","R. RESIDUAL"," ")))))</f>
        <v xml:space="preserve"> </v>
      </c>
      <c r="BJ467" s="232" t="str">
        <f t="shared" ref="BJ467" si="2396">IF(ISERROR(IF(V467="R.INHERENTE
10","R. INHERENTE",(IF(BD467="R.RESIDUAL
10","R. RESIDUAL"," ")))),"",(IF(V467="R.INHERENTE
10","R. INHERENTE",(IF(BD467="R.RESIDUAL
10","R. RESIDUAL"," ")))))</f>
        <v xml:space="preserve"> </v>
      </c>
      <c r="BK467" s="232" t="str">
        <f t="shared" ref="BK467" si="2397">IF(ISERROR(IF(V467="R.INHERENTE
15","R. INHERENTE",(IF(BD467="R.RESIDUAL
15","R. RESIDUAL"," ")))),"",(IF(V467="R.INHERENTE
15","R. INHERENTE",(IF(BD467="R.RESIDUAL
15","R. RESIDUAL"," ")))))</f>
        <v xml:space="preserve"> </v>
      </c>
      <c r="BL467" s="232" t="str">
        <f t="shared" ref="BL467" si="2398">IF(ISERROR(IF(V467="R.INHERENTE
20","R. INHERENTE",(IF(BD467="R.RESIDUAL
20","R. RESIDUAL"," ")))),"",(IF(V467="R.INHERENTE
20","R. INHERENTE",(IF(BD467="R.RESIDUAL
20","R. RESIDUAL"," ")))))</f>
        <v xml:space="preserve"> </v>
      </c>
      <c r="BM467" s="233" t="str">
        <f t="shared" ref="BM467" si="2399">IF(ISERROR(IF(V467="R.INHERENTE
25","R. INHERENTE",(IF(BD467="R.RESIDUAL
25","R. RESIDUAL"," ")))),"",(IF(V467="R.INHERENTE
25","R. INHERENTE",(IF(BD467="R.RESIDUAL
25","R. RESIDUAL"," ")))))</f>
        <v xml:space="preserve"> </v>
      </c>
      <c r="BN467" s="234"/>
      <c r="BO467" s="967" t="s">
        <v>835</v>
      </c>
      <c r="BP467" s="854" t="s">
        <v>835</v>
      </c>
      <c r="BQ467" s="886">
        <v>46023</v>
      </c>
      <c r="BR467" s="886">
        <v>46357</v>
      </c>
      <c r="BS467" s="858" t="s">
        <v>835</v>
      </c>
      <c r="BT467" s="861"/>
      <c r="BU467" s="309"/>
      <c r="BV467" s="845" t="s">
        <v>1874</v>
      </c>
      <c r="BW467" s="854" t="s">
        <v>1875</v>
      </c>
      <c r="BX467" s="830" t="s">
        <v>1876</v>
      </c>
      <c r="BY467" s="229"/>
      <c r="BZ467" s="815" t="s">
        <v>614</v>
      </c>
      <c r="CA467" s="818" t="s">
        <v>615</v>
      </c>
      <c r="CB467" s="821" t="s">
        <v>616</v>
      </c>
      <c r="CC467" s="818" t="s">
        <v>617</v>
      </c>
      <c r="CD467" s="792"/>
      <c r="CE467" s="792"/>
      <c r="CF467" s="792"/>
      <c r="CG467" s="792"/>
      <c r="CH467" s="792"/>
      <c r="CI467" s="792"/>
      <c r="CJ467" s="792"/>
      <c r="CK467" s="792"/>
      <c r="CL467" s="792"/>
      <c r="CM467" s="792"/>
      <c r="CN467" s="792"/>
      <c r="CO467" s="792"/>
      <c r="CP467" s="792"/>
      <c r="CQ467" s="792"/>
      <c r="CR467" s="792"/>
      <c r="CS467" s="792"/>
      <c r="CT467" s="795" t="s">
        <v>618</v>
      </c>
      <c r="CU467" s="248"/>
      <c r="CV467" s="815" t="s">
        <v>614</v>
      </c>
      <c r="CW467" s="818" t="s">
        <v>615</v>
      </c>
      <c r="CX467" s="821" t="s">
        <v>616</v>
      </c>
      <c r="CY467" s="818" t="s">
        <v>617</v>
      </c>
      <c r="CZ467" s="824"/>
      <c r="DA467" s="825"/>
      <c r="DB467" s="824"/>
      <c r="DC467" s="825"/>
      <c r="DD467" s="789"/>
      <c r="DE467" s="789"/>
      <c r="DF467" s="789"/>
      <c r="DG467" s="792"/>
      <c r="DH467" s="789"/>
      <c r="DI467" s="789"/>
      <c r="DJ467" s="789"/>
      <c r="DK467" s="792"/>
      <c r="DL467" s="789"/>
      <c r="DM467" s="789"/>
      <c r="DN467" s="789"/>
      <c r="DO467" s="792"/>
      <c r="DP467" s="789"/>
      <c r="DQ467" s="789"/>
      <c r="DR467" s="789"/>
      <c r="DS467" s="789"/>
      <c r="DT467" s="795" t="s">
        <v>619</v>
      </c>
      <c r="DU467" s="245"/>
      <c r="DV467" s="798"/>
      <c r="DW467" s="801"/>
      <c r="DX467" s="798"/>
      <c r="DY467" s="804"/>
    </row>
    <row r="468" spans="2:129" ht="48.75" customHeight="1">
      <c r="B468" s="1285"/>
      <c r="C468" s="924"/>
      <c r="D468" s="927"/>
      <c r="E468" s="1800"/>
      <c r="F468" s="931"/>
      <c r="G468" s="1800"/>
      <c r="H468" s="1800"/>
      <c r="I468" s="1800"/>
      <c r="J468" s="410" t="s">
        <v>1877</v>
      </c>
      <c r="K468" s="909"/>
      <c r="L468" s="1801"/>
      <c r="M468" s="918"/>
      <c r="N468" s="1800"/>
      <c r="O468" s="1802"/>
      <c r="P468" s="228"/>
      <c r="Q468" s="1803"/>
      <c r="R468" s="1800"/>
      <c r="S468" s="1800"/>
      <c r="T468" s="1800"/>
      <c r="U468" s="1800"/>
      <c r="V468" s="1802"/>
      <c r="W468" s="228"/>
      <c r="X468" s="414" t="s">
        <v>1878</v>
      </c>
      <c r="Y468" s="415" t="s">
        <v>599</v>
      </c>
      <c r="Z468" s="415"/>
      <c r="AA468" s="807"/>
      <c r="AB468" s="808"/>
      <c r="AC468" s="807">
        <v>15</v>
      </c>
      <c r="AD468" s="808"/>
      <c r="AE468" s="807"/>
      <c r="AF468" s="808"/>
      <c r="AG468" s="807"/>
      <c r="AH468" s="808"/>
      <c r="AI468" s="807">
        <v>15</v>
      </c>
      <c r="AJ468" s="808"/>
      <c r="AK468" s="323">
        <f t="shared" si="2387"/>
        <v>30</v>
      </c>
      <c r="AL468" s="315">
        <v>0.33600000000000002</v>
      </c>
      <c r="AM468" s="316"/>
      <c r="AN468" s="809" t="s">
        <v>562</v>
      </c>
      <c r="AO468" s="810"/>
      <c r="AP468" s="813" t="s">
        <v>600</v>
      </c>
      <c r="AQ468" s="814"/>
      <c r="AR468" s="809" t="s">
        <v>562</v>
      </c>
      <c r="AS468" s="810"/>
      <c r="AT468" s="420" t="s">
        <v>1879</v>
      </c>
      <c r="AU468" s="408" t="s">
        <v>602</v>
      </c>
      <c r="AV468" s="426" t="s">
        <v>1880</v>
      </c>
      <c r="AW468" s="427" t="s">
        <v>1872</v>
      </c>
      <c r="AX468" s="428" t="s">
        <v>1873</v>
      </c>
      <c r="AY468" s="230"/>
      <c r="AZ468" s="879"/>
      <c r="BA468" s="837"/>
      <c r="BB468" s="834"/>
      <c r="BC468" s="837"/>
      <c r="BD468" s="840"/>
      <c r="BE468" s="843"/>
      <c r="BG468" s="490"/>
      <c r="BH468" s="312">
        <v>0.8</v>
      </c>
      <c r="BI468" s="235" t="str">
        <f t="shared" ref="BI468" si="2400">IF(ISERROR(IF(V467="R.INHERENTE
4","R. INHERENTE",(IF(BD467="R.RESIDUAL
4","R. RESIDUAL"," ")))),"",(IF(V467="R.INHERENTE
4","R. INHERENTE",(IF(BD467="R.RESIDUAL
4","R. RESIDUAL"," ")))))</f>
        <v xml:space="preserve"> </v>
      </c>
      <c r="BJ468" s="236" t="str">
        <f t="shared" ref="BJ468" si="2401">IF(ISERROR(IF(V467="R.INHERENTE
9","R. INHERENTE",(IF(BD467="R.RESIDUAL
9","R. RESIDUAL"," ")))),"",(IF(V467="R.INHERENTE
9","R. INHERENTE",(IF(BD467="R.RESIDUAL
9","R. RESIDUAL"," ")))))</f>
        <v xml:space="preserve"> </v>
      </c>
      <c r="BK468" s="237" t="str">
        <f t="shared" ref="BK468" si="2402">IF(ISERROR(IF(V467="R.INHERENTE
14","R. INHERENTE",(IF(BD467="R.RESIDUAL
14","R. RESIDUAL"," ")))),"",(IF(V467="R.INHERENTE
14","R. INHERENTE",(IF(BD467="R.RESIDUAL
14","R. RESIDUAL"," ")))))</f>
        <v xml:space="preserve"> </v>
      </c>
      <c r="BL468" s="237" t="str">
        <f t="shared" ref="BL468" si="2403">IF(ISERROR(IF(V467="R.INHERENTE
19","R. INHERENTE",(IF(BD467="R.RESIDUAL
19","R. RESIDUAL"," ")))),"",(IF(V467="R.INHERENTE
19","R. INHERENTE",(IF(BD467="R.RESIDUAL
19","R. RESIDUAL"," ")))))</f>
        <v>R. INHERENTE</v>
      </c>
      <c r="BM468" s="238" t="str">
        <f t="shared" ref="BM468" si="2404">IF(ISERROR(IF(V467="R.INHERENTE
24","R. INHERENTE",(IF(BD467="R.RESIDUAL
24","R. RESIDUAL"," ")))),"",(IF(V467="R.INHERENTE
24","R. INHERENTE",(IF(BD467="R.RESIDUAL
24","R. RESIDUAL"," ")))))</f>
        <v xml:space="preserve"> </v>
      </c>
      <c r="BN468" s="234"/>
      <c r="BO468" s="968"/>
      <c r="BP468" s="855"/>
      <c r="BQ468" s="887"/>
      <c r="BR468" s="887"/>
      <c r="BS468" s="859"/>
      <c r="BT468" s="862"/>
      <c r="BU468" s="309"/>
      <c r="BV468" s="846"/>
      <c r="BW468" s="859"/>
      <c r="BX468" s="831"/>
      <c r="BY468" s="229"/>
      <c r="BZ468" s="816"/>
      <c r="CA468" s="819"/>
      <c r="CB468" s="822"/>
      <c r="CC468" s="819"/>
      <c r="CD468" s="793"/>
      <c r="CE468" s="793"/>
      <c r="CF468" s="793"/>
      <c r="CG468" s="793"/>
      <c r="CH468" s="793"/>
      <c r="CI468" s="793"/>
      <c r="CJ468" s="793"/>
      <c r="CK468" s="793"/>
      <c r="CL468" s="793"/>
      <c r="CM468" s="793"/>
      <c r="CN468" s="793"/>
      <c r="CO468" s="793"/>
      <c r="CP468" s="793"/>
      <c r="CQ468" s="793"/>
      <c r="CR468" s="793"/>
      <c r="CS468" s="793"/>
      <c r="CT468" s="796"/>
      <c r="CU468" s="248"/>
      <c r="CV468" s="816"/>
      <c r="CW468" s="819"/>
      <c r="CX468" s="822"/>
      <c r="CY468" s="819"/>
      <c r="CZ468" s="826"/>
      <c r="DA468" s="827"/>
      <c r="DB468" s="826"/>
      <c r="DC468" s="827"/>
      <c r="DD468" s="790"/>
      <c r="DE468" s="790"/>
      <c r="DF468" s="790"/>
      <c r="DG468" s="793"/>
      <c r="DH468" s="790"/>
      <c r="DI468" s="790"/>
      <c r="DJ468" s="790"/>
      <c r="DK468" s="793"/>
      <c r="DL468" s="790"/>
      <c r="DM468" s="790"/>
      <c r="DN468" s="790"/>
      <c r="DO468" s="793"/>
      <c r="DP468" s="790"/>
      <c r="DQ468" s="790"/>
      <c r="DR468" s="790"/>
      <c r="DS468" s="790"/>
      <c r="DT468" s="796"/>
      <c r="DU468" s="245"/>
      <c r="DV468" s="799"/>
      <c r="DW468" s="802"/>
      <c r="DX468" s="799"/>
      <c r="DY468" s="805"/>
    </row>
    <row r="469" spans="2:129" ht="48.75" customHeight="1">
      <c r="B469" s="1285"/>
      <c r="C469" s="924"/>
      <c r="D469" s="927"/>
      <c r="E469" s="1800"/>
      <c r="F469" s="931"/>
      <c r="G469" s="1800"/>
      <c r="H469" s="1800"/>
      <c r="I469" s="1800"/>
      <c r="J469" s="410"/>
      <c r="K469" s="909"/>
      <c r="L469" s="1801"/>
      <c r="M469" s="918"/>
      <c r="N469" s="1800"/>
      <c r="O469" s="1802"/>
      <c r="P469" s="228"/>
      <c r="Q469" s="1803"/>
      <c r="R469" s="1800"/>
      <c r="S469" s="1800"/>
      <c r="T469" s="1800"/>
      <c r="U469" s="1800"/>
      <c r="V469" s="1802"/>
      <c r="W469" s="228"/>
      <c r="X469" s="414"/>
      <c r="Y469" s="415"/>
      <c r="Z469" s="415"/>
      <c r="AA469" s="807"/>
      <c r="AB469" s="808"/>
      <c r="AC469" s="807"/>
      <c r="AD469" s="808"/>
      <c r="AE469" s="807"/>
      <c r="AF469" s="808"/>
      <c r="AG469" s="807"/>
      <c r="AH469" s="808"/>
      <c r="AI469" s="807"/>
      <c r="AJ469" s="808"/>
      <c r="AK469" s="323">
        <f t="shared" si="2387"/>
        <v>0</v>
      </c>
      <c r="AL469" s="315"/>
      <c r="AM469" s="316">
        <v>1</v>
      </c>
      <c r="AN469" s="809"/>
      <c r="AO469" s="810"/>
      <c r="AP469" s="813"/>
      <c r="AQ469" s="814"/>
      <c r="AR469" s="809"/>
      <c r="AS469" s="810"/>
      <c r="AT469" s="420"/>
      <c r="AU469" s="408"/>
      <c r="AV469" s="426"/>
      <c r="AW469" s="427"/>
      <c r="AX469" s="428"/>
      <c r="AY469" s="230"/>
      <c r="AZ469" s="879"/>
      <c r="BA469" s="837"/>
      <c r="BB469" s="834"/>
      <c r="BC469" s="837"/>
      <c r="BD469" s="840"/>
      <c r="BE469" s="843"/>
      <c r="BG469" s="490"/>
      <c r="BH469" s="312">
        <v>0.60000000000000009</v>
      </c>
      <c r="BI469" s="235" t="str">
        <f t="shared" ref="BI469" si="2405">IF(ISERROR(IF(V467="R.INHERENTE
3","R. INHERENTE",(IF(BD467="R.RESIDUAL
3","R. RESIDUAL"," ")))),"",(IF(V467="R.INHERENTE
3","R. INHERENTE",(IF(BD467="R.RESIDUAL
3","R. RESIDUAL"," ")))))</f>
        <v xml:space="preserve"> </v>
      </c>
      <c r="BJ469" s="236" t="str">
        <f t="shared" ref="BJ469" si="2406">IF(ISERROR(IF(V467="R.INHERENTE
8","R. INHERENTE",(IF(BD467="R.RESIDUAL
8","R. RESIDUAL"," ")))),"",(IF(V467="R.INHERENTE
8","R. INHERENTE",(IF(BD467="R.RESIDUAL
8","R. RESIDUAL"," ")))))</f>
        <v xml:space="preserve"> </v>
      </c>
      <c r="BK469" s="236" t="str">
        <f t="shared" ref="BK469" si="2407">IF(ISERROR(IF(V467="R.INHERENTE
13","R. INHERENTE",(IF(BD467="R.RESIDUAL
13","R. RESIDUAL"," ")))),"",(IF(V467="R.INHERENTE
13","R. INHERENTE",(IF(BD467="R.RESIDUAL
13","R. RESIDUAL"," ")))))</f>
        <v xml:space="preserve"> </v>
      </c>
      <c r="BL469" s="237" t="str">
        <f t="shared" ref="BL469" si="2408">IF(ISERROR(IF(V467="R.INHERENTE
18","R. INHERENTE",(IF(BD467="R.RESIDUAL
18","R. RESIDUAL"," ")))),"",(IF(V467="R.INHERENTE
18","R. INHERENTE",(IF(BD467="R.RESIDUAL
18","R. RESIDUAL"," ")))))</f>
        <v xml:space="preserve"> </v>
      </c>
      <c r="BM469" s="238" t="str">
        <f t="shared" ref="BM469" si="2409">IF(ISERROR(IF(V467="R.INHERENTE
23","R. INHERENTE",(IF(BD467="R.RESIDUAL
23","R. RESIDUAL"," ")))),"",(IF(V467="R.INHERENTE
23","R. INHERENTE",(IF(BD467="R.RESIDUAL
23","R. RESIDUAL"," ")))))</f>
        <v xml:space="preserve"> </v>
      </c>
      <c r="BN469" s="234"/>
      <c r="BO469" s="968"/>
      <c r="BP469" s="855"/>
      <c r="BQ469" s="887"/>
      <c r="BR469" s="887"/>
      <c r="BS469" s="859"/>
      <c r="BT469" s="862"/>
      <c r="BU469" s="309"/>
      <c r="BV469" s="846"/>
      <c r="BW469" s="859"/>
      <c r="BX469" s="831"/>
      <c r="BY469" s="229"/>
      <c r="BZ469" s="816"/>
      <c r="CA469" s="819"/>
      <c r="CB469" s="822"/>
      <c r="CC469" s="819"/>
      <c r="CD469" s="793"/>
      <c r="CE469" s="793"/>
      <c r="CF469" s="793"/>
      <c r="CG469" s="793"/>
      <c r="CH469" s="793"/>
      <c r="CI469" s="793"/>
      <c r="CJ469" s="793"/>
      <c r="CK469" s="793"/>
      <c r="CL469" s="793"/>
      <c r="CM469" s="793"/>
      <c r="CN469" s="793"/>
      <c r="CO469" s="793"/>
      <c r="CP469" s="793"/>
      <c r="CQ469" s="793"/>
      <c r="CR469" s="793"/>
      <c r="CS469" s="793"/>
      <c r="CT469" s="796"/>
      <c r="CU469" s="248"/>
      <c r="CV469" s="816"/>
      <c r="CW469" s="819"/>
      <c r="CX469" s="822"/>
      <c r="CY469" s="819"/>
      <c r="CZ469" s="826"/>
      <c r="DA469" s="827"/>
      <c r="DB469" s="826"/>
      <c r="DC469" s="827"/>
      <c r="DD469" s="790"/>
      <c r="DE469" s="790"/>
      <c r="DF469" s="790"/>
      <c r="DG469" s="793"/>
      <c r="DH469" s="790"/>
      <c r="DI469" s="790"/>
      <c r="DJ469" s="790"/>
      <c r="DK469" s="793"/>
      <c r="DL469" s="790"/>
      <c r="DM469" s="790"/>
      <c r="DN469" s="790"/>
      <c r="DO469" s="793"/>
      <c r="DP469" s="790"/>
      <c r="DQ469" s="790"/>
      <c r="DR469" s="790"/>
      <c r="DS469" s="790"/>
      <c r="DT469" s="796"/>
      <c r="DU469" s="245"/>
      <c r="DV469" s="799"/>
      <c r="DW469" s="802"/>
      <c r="DX469" s="799"/>
      <c r="DY469" s="805"/>
    </row>
    <row r="470" spans="2:129" ht="48.75" customHeight="1">
      <c r="B470" s="1285"/>
      <c r="C470" s="924"/>
      <c r="D470" s="927"/>
      <c r="E470" s="1800"/>
      <c r="F470" s="931"/>
      <c r="G470" s="1800"/>
      <c r="H470" s="1800"/>
      <c r="I470" s="1800"/>
      <c r="J470" s="410"/>
      <c r="K470" s="909"/>
      <c r="L470" s="1801"/>
      <c r="M470" s="918"/>
      <c r="N470" s="1800"/>
      <c r="O470" s="1802"/>
      <c r="P470" s="228"/>
      <c r="Q470" s="1803"/>
      <c r="R470" s="1800"/>
      <c r="S470" s="1800"/>
      <c r="T470" s="1800"/>
      <c r="U470" s="1800"/>
      <c r="V470" s="1802"/>
      <c r="W470" s="228"/>
      <c r="X470" s="416"/>
      <c r="Y470" s="415"/>
      <c r="Z470" s="415"/>
      <c r="AA470" s="807"/>
      <c r="AB470" s="808"/>
      <c r="AC470" s="807"/>
      <c r="AD470" s="808"/>
      <c r="AE470" s="807"/>
      <c r="AF470" s="808"/>
      <c r="AG470" s="807"/>
      <c r="AH470" s="808"/>
      <c r="AI470" s="807"/>
      <c r="AJ470" s="808"/>
      <c r="AK470" s="323">
        <f t="shared" si="2387"/>
        <v>0</v>
      </c>
      <c r="AL470" s="315"/>
      <c r="AM470" s="316"/>
      <c r="AN470" s="809"/>
      <c r="AO470" s="810"/>
      <c r="AP470" s="813"/>
      <c r="AQ470" s="814"/>
      <c r="AR470" s="809"/>
      <c r="AS470" s="810"/>
      <c r="AT470" s="420"/>
      <c r="AU470" s="408"/>
      <c r="AV470" s="426"/>
      <c r="AW470" s="427"/>
      <c r="AX470" s="428"/>
      <c r="AY470" s="230"/>
      <c r="AZ470" s="879"/>
      <c r="BA470" s="837"/>
      <c r="BB470" s="834"/>
      <c r="BC470" s="837"/>
      <c r="BD470" s="840"/>
      <c r="BE470" s="843"/>
      <c r="BG470" s="490"/>
      <c r="BH470" s="312">
        <v>0.4</v>
      </c>
      <c r="BI470" s="239" t="str">
        <f t="shared" ref="BI470" si="2410">IF(ISERROR(IF(V467="R.INHERENTE
2","R. INHERENTE",(IF(BD467="R.RESIDUAL
2","R. RESIDUAL"," ")))),"",(IF(V467="R.INHERENTE
2","R. INHERENTE",(IF(BD467="R.RESIDUAL
2","R. RESIDUAL"," ")))))</f>
        <v xml:space="preserve"> </v>
      </c>
      <c r="BJ470" s="236" t="str">
        <f t="shared" ref="BJ470" si="2411">IF(ISERROR(IF(V467="R.INHERENTE
7","R. INHERENTE",(IF(BD467="R.RESIDUAL
7","R. RESIDUAL"," ")))),"",(IF(V467="R.INHERENTE
7","R. INHERENTE",(IF(BD467="R.RESIDUAL
7","R. RESIDUAL"," ")))))</f>
        <v xml:space="preserve"> </v>
      </c>
      <c r="BK470" s="236" t="str">
        <f t="shared" ref="BK470" si="2412">IF(ISERROR(IF(V467="R.INHERENTE
12","R. INHERENTE",(IF(BD467="R.RESIDUAL
12","R. RESIDUAL"," ")))),"",(IF(V467="R.INHERENTE
12","R. INHERENTE",(IF(BD467="R.RESIDUAL
12","R. RESIDUAL"," ")))))</f>
        <v xml:space="preserve"> </v>
      </c>
      <c r="BL470" s="237" t="str">
        <f t="shared" ref="BL470" si="2413">IF(ISERROR(IF(V467="R.INHERENTE
17","R. INHERENTE",(IF(BD467="R.RESIDUAL
17","R. RESIDUAL"," ")))),"",(IF(V467="R.INHERENTE
17","R. INHERENTE",(IF(BD467="R.RESIDUAL
17","R. RESIDUAL"," ")))))</f>
        <v xml:space="preserve"> </v>
      </c>
      <c r="BM470" s="238" t="str">
        <f t="shared" ref="BM470" si="2414">IF(ISERROR(IF(V467="R.INHERENTE
22","R. INHERENTE",(IF(BD467="R.RESIDUAL
22","R. RESIDUAL"," ")))),"",(IF(V467="R.INHERENTE
22","R. INHERENTE",(IF(BD467="R.RESIDUAL
22","R. RESIDUAL"," ")))))</f>
        <v>R. RESIDUAL</v>
      </c>
      <c r="BN470" s="234"/>
      <c r="BO470" s="968"/>
      <c r="BP470" s="855"/>
      <c r="BQ470" s="887"/>
      <c r="BR470" s="887"/>
      <c r="BS470" s="859"/>
      <c r="BT470" s="862"/>
      <c r="BU470" s="309"/>
      <c r="BV470" s="846"/>
      <c r="BW470" s="859"/>
      <c r="BX470" s="831"/>
      <c r="BY470" s="229"/>
      <c r="BZ470" s="816"/>
      <c r="CA470" s="819"/>
      <c r="CB470" s="822"/>
      <c r="CC470" s="819"/>
      <c r="CD470" s="793"/>
      <c r="CE470" s="793"/>
      <c r="CF470" s="793"/>
      <c r="CG470" s="793"/>
      <c r="CH470" s="793"/>
      <c r="CI470" s="793"/>
      <c r="CJ470" s="793"/>
      <c r="CK470" s="793"/>
      <c r="CL470" s="793"/>
      <c r="CM470" s="793"/>
      <c r="CN470" s="793"/>
      <c r="CO470" s="793"/>
      <c r="CP470" s="793"/>
      <c r="CQ470" s="793"/>
      <c r="CR470" s="793"/>
      <c r="CS470" s="793"/>
      <c r="CT470" s="796"/>
      <c r="CU470" s="248"/>
      <c r="CV470" s="816"/>
      <c r="CW470" s="819"/>
      <c r="CX470" s="822"/>
      <c r="CY470" s="819"/>
      <c r="CZ470" s="826"/>
      <c r="DA470" s="827"/>
      <c r="DB470" s="826"/>
      <c r="DC470" s="827"/>
      <c r="DD470" s="790"/>
      <c r="DE470" s="790"/>
      <c r="DF470" s="790"/>
      <c r="DG470" s="793"/>
      <c r="DH470" s="790"/>
      <c r="DI470" s="790"/>
      <c r="DJ470" s="790"/>
      <c r="DK470" s="793"/>
      <c r="DL470" s="790"/>
      <c r="DM470" s="790"/>
      <c r="DN470" s="790"/>
      <c r="DO470" s="793"/>
      <c r="DP470" s="790"/>
      <c r="DQ470" s="790"/>
      <c r="DR470" s="790"/>
      <c r="DS470" s="790"/>
      <c r="DT470" s="796"/>
      <c r="DU470" s="245"/>
      <c r="DV470" s="799"/>
      <c r="DW470" s="802"/>
      <c r="DX470" s="799"/>
      <c r="DY470" s="805"/>
    </row>
    <row r="471" spans="2:129" ht="48.75" customHeight="1">
      <c r="B471" s="1286"/>
      <c r="C471" s="925"/>
      <c r="D471" s="928"/>
      <c r="E471" s="1805"/>
      <c r="F471" s="932"/>
      <c r="G471" s="1805"/>
      <c r="H471" s="1805"/>
      <c r="I471" s="1805"/>
      <c r="J471" s="411"/>
      <c r="K471" s="910"/>
      <c r="L471" s="1806"/>
      <c r="M471" s="919"/>
      <c r="N471" s="1805"/>
      <c r="O471" s="1807"/>
      <c r="P471" s="228"/>
      <c r="Q471" s="1808"/>
      <c r="R471" s="1805"/>
      <c r="S471" s="1805"/>
      <c r="T471" s="1805"/>
      <c r="U471" s="1805"/>
      <c r="V471" s="1807"/>
      <c r="W471" s="228"/>
      <c r="X471" s="417"/>
      <c r="Y471" s="418"/>
      <c r="Z471" s="418"/>
      <c r="AA471" s="848"/>
      <c r="AB471" s="849"/>
      <c r="AC471" s="848"/>
      <c r="AD471" s="849"/>
      <c r="AE471" s="848"/>
      <c r="AF471" s="849"/>
      <c r="AG471" s="848"/>
      <c r="AH471" s="849"/>
      <c r="AI471" s="848"/>
      <c r="AJ471" s="849"/>
      <c r="AK471" s="324">
        <f t="shared" si="2387"/>
        <v>0</v>
      </c>
      <c r="AL471" s="317"/>
      <c r="AM471" s="318"/>
      <c r="AN471" s="850"/>
      <c r="AO471" s="851"/>
      <c r="AP471" s="852"/>
      <c r="AQ471" s="853"/>
      <c r="AR471" s="850"/>
      <c r="AS471" s="851"/>
      <c r="AT471" s="421"/>
      <c r="AU471" s="422"/>
      <c r="AV471" s="429"/>
      <c r="AW471" s="430"/>
      <c r="AX471" s="431"/>
      <c r="AY471" s="230"/>
      <c r="AZ471" s="880"/>
      <c r="BA471" s="838"/>
      <c r="BB471" s="835"/>
      <c r="BC471" s="838"/>
      <c r="BD471" s="841"/>
      <c r="BE471" s="844"/>
      <c r="BG471" s="490"/>
      <c r="BH471" s="313">
        <v>0.2</v>
      </c>
      <c r="BI471" s="240" t="str">
        <f t="shared" ref="BI471" si="2415">IF(ISERROR(IF(V467="R.INHERENTE
1","R. INHERENTE",(IF(BD467="R.RESIDUAL
1","R. RESIDUAL"," ")))),"",(IF(V467="R.INHERENTE
1","R. INHERENTE",(IF(BD467="R.RESIDUAL
1","R. RESIDUAL"," ")))))</f>
        <v xml:space="preserve"> </v>
      </c>
      <c r="BJ471" s="241" t="str">
        <f t="shared" ref="BJ471" si="2416">IF(ISERROR(IF(V467="R.INHERENTE
6","R. INHERENTE",(IF(BD467="R.RESIDUAL
6","R. RESIDUAL"," ")))),"",(IF(V467="R.INHERENTE
6","R. INHERENTE",(IF(BD467="R.RESIDUAL
6","R. RESIDUAL"," ")))))</f>
        <v xml:space="preserve"> </v>
      </c>
      <c r="BK471" s="242" t="str">
        <f t="shared" ref="BK471" si="2417">IF(ISERROR(IF(V467="R.INHERENTE
11","R. INHERENTE",(IF(BD467="R.RESIDUAL
11","R. RESIDUAL"," ")))),"",(IF(V467="R.INHERENTE
11","R. INHERENTE",(IF(BD467="R.RESIDUAL
11","R. RESIDUAL"," ")))))</f>
        <v xml:space="preserve"> </v>
      </c>
      <c r="BL471" s="243" t="str">
        <f t="shared" ref="BL471" si="2418">IF(ISERROR(IF(V467="R.INHERENTE
16","R. INHERENTE",(IF(BD467="R.RESIDUAL
16","R. RESIDUAL"," ")))),"",(IF(V467="R.INHERENTE
16","R. INHERENTE",(IF(BD467="R.RESIDUAL
16","R. RESIDUAL"," ")))))</f>
        <v xml:space="preserve"> </v>
      </c>
      <c r="BM471" s="244" t="str">
        <f t="shared" ref="BM471" si="2419">IF(ISERROR(IF(V467="R.INHERENTE
21","R. INHERENTE",(IF(BD467="R.RESIDUAL
21","R. RESIDUAL"," ")))),"",(IF(V467="R.INHERENTE
21","R. INHERENTE",(IF(BD467="R.RESIDUAL
21","R. RESIDUAL"," ")))))</f>
        <v xml:space="preserve"> </v>
      </c>
      <c r="BN471" s="234"/>
      <c r="BO471" s="969"/>
      <c r="BP471" s="856"/>
      <c r="BQ471" s="888"/>
      <c r="BR471" s="888"/>
      <c r="BS471" s="860"/>
      <c r="BT471" s="863"/>
      <c r="BU471" s="309"/>
      <c r="BV471" s="847"/>
      <c r="BW471" s="860"/>
      <c r="BX471" s="832"/>
      <c r="BY471" s="229"/>
      <c r="BZ471" s="817"/>
      <c r="CA471" s="820"/>
      <c r="CB471" s="823"/>
      <c r="CC471" s="820"/>
      <c r="CD471" s="794"/>
      <c r="CE471" s="794"/>
      <c r="CF471" s="794"/>
      <c r="CG471" s="794"/>
      <c r="CH471" s="794"/>
      <c r="CI471" s="794"/>
      <c r="CJ471" s="794"/>
      <c r="CK471" s="794"/>
      <c r="CL471" s="794"/>
      <c r="CM471" s="794"/>
      <c r="CN471" s="794"/>
      <c r="CO471" s="794"/>
      <c r="CP471" s="794"/>
      <c r="CQ471" s="794"/>
      <c r="CR471" s="794"/>
      <c r="CS471" s="794"/>
      <c r="CT471" s="797"/>
      <c r="CU471" s="248"/>
      <c r="CV471" s="817"/>
      <c r="CW471" s="820"/>
      <c r="CX471" s="823"/>
      <c r="CY471" s="820"/>
      <c r="CZ471" s="828"/>
      <c r="DA471" s="829"/>
      <c r="DB471" s="828"/>
      <c r="DC471" s="829"/>
      <c r="DD471" s="791"/>
      <c r="DE471" s="791"/>
      <c r="DF471" s="791"/>
      <c r="DG471" s="794"/>
      <c r="DH471" s="791"/>
      <c r="DI471" s="791"/>
      <c r="DJ471" s="791"/>
      <c r="DK471" s="794"/>
      <c r="DL471" s="791"/>
      <c r="DM471" s="791"/>
      <c r="DN471" s="791"/>
      <c r="DO471" s="794"/>
      <c r="DP471" s="791"/>
      <c r="DQ471" s="791"/>
      <c r="DR471" s="791"/>
      <c r="DS471" s="791"/>
      <c r="DT471" s="797"/>
      <c r="DU471" s="245"/>
      <c r="DV471" s="800"/>
      <c r="DW471" s="803"/>
      <c r="DX471" s="800"/>
      <c r="DY471" s="806"/>
    </row>
    <row r="473" spans="2:129" ht="58.5" customHeight="1">
      <c r="B473" s="884" t="s">
        <v>108</v>
      </c>
      <c r="C473" s="884"/>
      <c r="D473" s="884"/>
      <c r="E473" s="885" t="s">
        <v>1881</v>
      </c>
      <c r="F473" s="885"/>
      <c r="G473" s="885"/>
      <c r="H473" s="885"/>
    </row>
    <row r="474" spans="2:129" ht="55.5" customHeight="1">
      <c r="B474" s="884" t="s">
        <v>110</v>
      </c>
      <c r="C474" s="884"/>
      <c r="D474" s="884"/>
      <c r="E474" s="885" t="s">
        <v>111</v>
      </c>
      <c r="F474" s="885"/>
      <c r="G474" s="885"/>
      <c r="H474" s="885"/>
    </row>
    <row r="475" spans="2:129" ht="53.25" customHeight="1">
      <c r="B475" s="884" t="s">
        <v>112</v>
      </c>
      <c r="C475" s="884"/>
      <c r="D475" s="884"/>
      <c r="E475" s="885" t="s">
        <v>113</v>
      </c>
      <c r="F475" s="885"/>
      <c r="G475" s="885"/>
      <c r="H475" s="885"/>
    </row>
  </sheetData>
  <protectedRanges>
    <protectedRange password="CC55" sqref="AT14:AY14 BP12:BY13 AS7:DU7 BI12:BN13 AS532:DU1048576 BO11 AS9:AS15 AZ9:BC15 AT9:AY12 BO9 BD9:BN10 BP9:DU10" name="Rango1"/>
    <protectedRange password="CC55" sqref="CA8:CB8 BA8:BB8 AV8:AY8 BX8:BY8 CX8:DU8" name="Rango1_1"/>
    <protectedRange password="CC55" sqref="AS3:DU6" name="Rango1_2"/>
  </protectedRanges>
  <dataConsolidate/>
  <mergeCells count="9386">
    <mergeCell ref="DT35:DT39"/>
    <mergeCell ref="DV35:DV39"/>
    <mergeCell ref="DW35:DW39"/>
    <mergeCell ref="DX35:DX39"/>
    <mergeCell ref="DY35:DY39"/>
    <mergeCell ref="AA36:AB36"/>
    <mergeCell ref="AC36:AD36"/>
    <mergeCell ref="AE36:AF36"/>
    <mergeCell ref="AG36:AH36"/>
    <mergeCell ref="AI36:AJ36"/>
    <mergeCell ref="AN36:AO36"/>
    <mergeCell ref="AP36:AQ36"/>
    <mergeCell ref="AR36:AS36"/>
    <mergeCell ref="AA37:AB37"/>
    <mergeCell ref="AC37:AD37"/>
    <mergeCell ref="AE37:AF37"/>
    <mergeCell ref="AG37:AH37"/>
    <mergeCell ref="AI37:AJ37"/>
    <mergeCell ref="AN37:AO37"/>
    <mergeCell ref="AP37:AQ37"/>
    <mergeCell ref="AR37:AS37"/>
    <mergeCell ref="AA38:AB38"/>
    <mergeCell ref="AC38:AD38"/>
    <mergeCell ref="AE38:AF38"/>
    <mergeCell ref="AG38:AH38"/>
    <mergeCell ref="AI38:AJ38"/>
    <mergeCell ref="AN38:AO38"/>
    <mergeCell ref="AP38:AQ38"/>
    <mergeCell ref="AR38:AS38"/>
    <mergeCell ref="AA39:AB39"/>
    <mergeCell ref="AC39:AD39"/>
    <mergeCell ref="AE39:AF39"/>
    <mergeCell ref="DB35:DC39"/>
    <mergeCell ref="DD35:DD39"/>
    <mergeCell ref="DE35:DE39"/>
    <mergeCell ref="DF35:DF39"/>
    <mergeCell ref="DG35:DG39"/>
    <mergeCell ref="DH35:DH39"/>
    <mergeCell ref="DI35:DI39"/>
    <mergeCell ref="DJ35:DJ39"/>
    <mergeCell ref="DK35:DK39"/>
    <mergeCell ref="DL35:DL39"/>
    <mergeCell ref="DM35:DM39"/>
    <mergeCell ref="DN35:DN39"/>
    <mergeCell ref="DO35:DO39"/>
    <mergeCell ref="DP35:DP39"/>
    <mergeCell ref="DQ35:DQ39"/>
    <mergeCell ref="DR35:DR39"/>
    <mergeCell ref="DS35:DS39"/>
    <mergeCell ref="CI35:CI39"/>
    <mergeCell ref="CJ35:CJ39"/>
    <mergeCell ref="CK35:CK39"/>
    <mergeCell ref="CL35:CL39"/>
    <mergeCell ref="CM35:CM39"/>
    <mergeCell ref="CN35:CN39"/>
    <mergeCell ref="CO35:CO39"/>
    <mergeCell ref="CP35:CP39"/>
    <mergeCell ref="CQ35:CQ39"/>
    <mergeCell ref="CR35:CR39"/>
    <mergeCell ref="CS35:CS39"/>
    <mergeCell ref="CT35:CT39"/>
    <mergeCell ref="CV35:CV39"/>
    <mergeCell ref="CW35:CW39"/>
    <mergeCell ref="CX35:CX39"/>
    <mergeCell ref="CY35:CY39"/>
    <mergeCell ref="CZ35:DA39"/>
    <mergeCell ref="BP35:BP39"/>
    <mergeCell ref="BQ35:BQ39"/>
    <mergeCell ref="BR35:BR39"/>
    <mergeCell ref="BS35:BS39"/>
    <mergeCell ref="BT35:BT39"/>
    <mergeCell ref="BV35:BV39"/>
    <mergeCell ref="BW35:BW39"/>
    <mergeCell ref="BX35:BX39"/>
    <mergeCell ref="BZ35:BZ39"/>
    <mergeCell ref="CA35:CA39"/>
    <mergeCell ref="CB35:CB39"/>
    <mergeCell ref="CC35:CC39"/>
    <mergeCell ref="CD35:CD39"/>
    <mergeCell ref="CE35:CE39"/>
    <mergeCell ref="CF35:CF39"/>
    <mergeCell ref="CG35:CG39"/>
    <mergeCell ref="CH35:CH39"/>
    <mergeCell ref="U35:U39"/>
    <mergeCell ref="V35:V39"/>
    <mergeCell ref="AA35:AB35"/>
    <mergeCell ref="AC35:AD35"/>
    <mergeCell ref="AE35:AF35"/>
    <mergeCell ref="AG35:AH35"/>
    <mergeCell ref="AI35:AJ35"/>
    <mergeCell ref="AN35:AO35"/>
    <mergeCell ref="AP35:AQ35"/>
    <mergeCell ref="AR35:AS35"/>
    <mergeCell ref="AZ35:AZ39"/>
    <mergeCell ref="BA35:BA39"/>
    <mergeCell ref="BB35:BB39"/>
    <mergeCell ref="BC35:BC39"/>
    <mergeCell ref="BD35:BD39"/>
    <mergeCell ref="BE35:BE39"/>
    <mergeCell ref="BO35:BO39"/>
    <mergeCell ref="AG39:AH39"/>
    <mergeCell ref="AI39:AJ39"/>
    <mergeCell ref="AN39:AO39"/>
    <mergeCell ref="AP39:AQ39"/>
    <mergeCell ref="AR39:AS39"/>
    <mergeCell ref="B35:B39"/>
    <mergeCell ref="C35:C39"/>
    <mergeCell ref="D35:D39"/>
    <mergeCell ref="E35:E39"/>
    <mergeCell ref="F35:F39"/>
    <mergeCell ref="G35:G39"/>
    <mergeCell ref="H35:H39"/>
    <mergeCell ref="I35:I39"/>
    <mergeCell ref="K35:K39"/>
    <mergeCell ref="L35:L39"/>
    <mergeCell ref="M35:M39"/>
    <mergeCell ref="N35:N39"/>
    <mergeCell ref="O35:O39"/>
    <mergeCell ref="Q35:Q39"/>
    <mergeCell ref="R35:R39"/>
    <mergeCell ref="S35:S39"/>
    <mergeCell ref="T35:T39"/>
    <mergeCell ref="DT65:DT69"/>
    <mergeCell ref="DV65:DV69"/>
    <mergeCell ref="DW65:DW69"/>
    <mergeCell ref="DX65:DX69"/>
    <mergeCell ref="DY65:DY69"/>
    <mergeCell ref="AA66:AB66"/>
    <mergeCell ref="AC66:AD66"/>
    <mergeCell ref="AE66:AF66"/>
    <mergeCell ref="AG66:AH66"/>
    <mergeCell ref="AI66:AJ66"/>
    <mergeCell ref="AN66:AO66"/>
    <mergeCell ref="AP66:AQ66"/>
    <mergeCell ref="AR66:AS66"/>
    <mergeCell ref="AA67:AB67"/>
    <mergeCell ref="AC67:AD67"/>
    <mergeCell ref="AE67:AF67"/>
    <mergeCell ref="AG67:AH67"/>
    <mergeCell ref="AI67:AJ67"/>
    <mergeCell ref="AN67:AO67"/>
    <mergeCell ref="AP67:AQ67"/>
    <mergeCell ref="AR67:AS67"/>
    <mergeCell ref="AA68:AB68"/>
    <mergeCell ref="AC68:AD68"/>
    <mergeCell ref="AE68:AF68"/>
    <mergeCell ref="AG68:AH68"/>
    <mergeCell ref="AI68:AJ68"/>
    <mergeCell ref="AN68:AO68"/>
    <mergeCell ref="AP68:AQ68"/>
    <mergeCell ref="AR68:AS68"/>
    <mergeCell ref="AA69:AB69"/>
    <mergeCell ref="AC69:AD69"/>
    <mergeCell ref="AE69:AF69"/>
    <mergeCell ref="DB65:DC69"/>
    <mergeCell ref="DD65:DD69"/>
    <mergeCell ref="DE65:DE69"/>
    <mergeCell ref="DF65:DF69"/>
    <mergeCell ref="DG65:DG69"/>
    <mergeCell ref="DH65:DH69"/>
    <mergeCell ref="DI65:DI69"/>
    <mergeCell ref="DJ65:DJ69"/>
    <mergeCell ref="DK65:DK69"/>
    <mergeCell ref="DL65:DL69"/>
    <mergeCell ref="DM65:DM69"/>
    <mergeCell ref="DN65:DN69"/>
    <mergeCell ref="DO65:DO69"/>
    <mergeCell ref="DP65:DP69"/>
    <mergeCell ref="DQ65:DQ69"/>
    <mergeCell ref="DR65:DR69"/>
    <mergeCell ref="DS65:DS69"/>
    <mergeCell ref="CI65:CI69"/>
    <mergeCell ref="CJ65:CJ69"/>
    <mergeCell ref="CK65:CK69"/>
    <mergeCell ref="CL65:CL69"/>
    <mergeCell ref="CM65:CM69"/>
    <mergeCell ref="CN65:CN69"/>
    <mergeCell ref="CO65:CO69"/>
    <mergeCell ref="CP65:CP69"/>
    <mergeCell ref="CQ65:CQ69"/>
    <mergeCell ref="CR65:CR69"/>
    <mergeCell ref="CS65:CS69"/>
    <mergeCell ref="CT65:CT69"/>
    <mergeCell ref="CV65:CV69"/>
    <mergeCell ref="CW65:CW69"/>
    <mergeCell ref="CX65:CX69"/>
    <mergeCell ref="CY65:CY69"/>
    <mergeCell ref="CZ65:DA69"/>
    <mergeCell ref="BP65:BP69"/>
    <mergeCell ref="BQ65:BQ69"/>
    <mergeCell ref="BR65:BR69"/>
    <mergeCell ref="BS65:BS69"/>
    <mergeCell ref="BT65:BT69"/>
    <mergeCell ref="BV65:BV69"/>
    <mergeCell ref="BW65:BW69"/>
    <mergeCell ref="BX65:BX69"/>
    <mergeCell ref="BZ65:BZ69"/>
    <mergeCell ref="CA65:CA69"/>
    <mergeCell ref="CB65:CB69"/>
    <mergeCell ref="CC65:CC69"/>
    <mergeCell ref="CD65:CD69"/>
    <mergeCell ref="CE65:CE69"/>
    <mergeCell ref="CF65:CF69"/>
    <mergeCell ref="CG65:CG69"/>
    <mergeCell ref="CH65:CH69"/>
    <mergeCell ref="AE65:AF65"/>
    <mergeCell ref="AG65:AH65"/>
    <mergeCell ref="AI65:AJ65"/>
    <mergeCell ref="AN65:AO65"/>
    <mergeCell ref="AP65:AQ65"/>
    <mergeCell ref="AR65:AS65"/>
    <mergeCell ref="AZ65:AZ69"/>
    <mergeCell ref="BA65:BA69"/>
    <mergeCell ref="BB65:BB69"/>
    <mergeCell ref="BC65:BC69"/>
    <mergeCell ref="BD65:BD69"/>
    <mergeCell ref="BE65:BE69"/>
    <mergeCell ref="BO65:BO69"/>
    <mergeCell ref="AG69:AH69"/>
    <mergeCell ref="AI69:AJ69"/>
    <mergeCell ref="AN69:AO69"/>
    <mergeCell ref="AP69:AQ69"/>
    <mergeCell ref="AR69:AS69"/>
    <mergeCell ref="AG224:AH224"/>
    <mergeCell ref="AI224:AJ224"/>
    <mergeCell ref="AN224:AO224"/>
    <mergeCell ref="AP224:AQ224"/>
    <mergeCell ref="AR224:AS224"/>
    <mergeCell ref="AA225:AB225"/>
    <mergeCell ref="AC225:AD225"/>
    <mergeCell ref="AE225:AF225"/>
    <mergeCell ref="AG225:AH225"/>
    <mergeCell ref="AI225:AJ225"/>
    <mergeCell ref="AN225:AO225"/>
    <mergeCell ref="AP225:AQ225"/>
    <mergeCell ref="AR225:AS225"/>
    <mergeCell ref="B65:B69"/>
    <mergeCell ref="C65:C69"/>
    <mergeCell ref="D65:D69"/>
    <mergeCell ref="E65:E69"/>
    <mergeCell ref="F65:F69"/>
    <mergeCell ref="G65:G69"/>
    <mergeCell ref="H65:H69"/>
    <mergeCell ref="I65:I69"/>
    <mergeCell ref="K65:K69"/>
    <mergeCell ref="L65:L69"/>
    <mergeCell ref="M65:M69"/>
    <mergeCell ref="N65:N69"/>
    <mergeCell ref="O65:O69"/>
    <mergeCell ref="Q65:Q69"/>
    <mergeCell ref="R65:R69"/>
    <mergeCell ref="S65:S69"/>
    <mergeCell ref="T65:T69"/>
    <mergeCell ref="U65:U69"/>
    <mergeCell ref="V65:V69"/>
    <mergeCell ref="DD221:DD225"/>
    <mergeCell ref="DE221:DE225"/>
    <mergeCell ref="DF221:DF225"/>
    <mergeCell ref="DG221:DG225"/>
    <mergeCell ref="DH221:DH225"/>
    <mergeCell ref="DI221:DI225"/>
    <mergeCell ref="DJ221:DJ225"/>
    <mergeCell ref="DK221:DK225"/>
    <mergeCell ref="DL221:DL225"/>
    <mergeCell ref="DM221:DM225"/>
    <mergeCell ref="DN221:DN225"/>
    <mergeCell ref="DO221:DO225"/>
    <mergeCell ref="DP221:DP225"/>
    <mergeCell ref="DQ221:DQ225"/>
    <mergeCell ref="DR221:DR225"/>
    <mergeCell ref="DS221:DS225"/>
    <mergeCell ref="DT221:DT225"/>
    <mergeCell ref="CJ221:CJ225"/>
    <mergeCell ref="CK221:CK225"/>
    <mergeCell ref="CL221:CL225"/>
    <mergeCell ref="CM221:CM225"/>
    <mergeCell ref="CN221:CN225"/>
    <mergeCell ref="CO221:CO225"/>
    <mergeCell ref="CP221:CP225"/>
    <mergeCell ref="CQ221:CQ225"/>
    <mergeCell ref="CR221:CR225"/>
    <mergeCell ref="CS221:CS225"/>
    <mergeCell ref="CT221:CT225"/>
    <mergeCell ref="CV221:CV225"/>
    <mergeCell ref="CW221:CW225"/>
    <mergeCell ref="CX221:CX225"/>
    <mergeCell ref="CY221:CY225"/>
    <mergeCell ref="CZ221:DA225"/>
    <mergeCell ref="DB221:DC225"/>
    <mergeCell ref="BQ221:BQ225"/>
    <mergeCell ref="BR221:BR225"/>
    <mergeCell ref="BS221:BS225"/>
    <mergeCell ref="BT221:BT225"/>
    <mergeCell ref="BV221:BV225"/>
    <mergeCell ref="BW221:BW225"/>
    <mergeCell ref="BX221:BX225"/>
    <mergeCell ref="BZ221:BZ225"/>
    <mergeCell ref="CA221:CA225"/>
    <mergeCell ref="CB221:CB225"/>
    <mergeCell ref="CC221:CC225"/>
    <mergeCell ref="CD221:CD225"/>
    <mergeCell ref="CE221:CE225"/>
    <mergeCell ref="CF221:CF225"/>
    <mergeCell ref="CG221:CG225"/>
    <mergeCell ref="CH221:CH225"/>
    <mergeCell ref="CI221:CI225"/>
    <mergeCell ref="AG221:AH221"/>
    <mergeCell ref="AI221:AJ221"/>
    <mergeCell ref="AN221:AO221"/>
    <mergeCell ref="AP221:AQ221"/>
    <mergeCell ref="AR221:AS221"/>
    <mergeCell ref="AZ221:AZ225"/>
    <mergeCell ref="BA221:BA225"/>
    <mergeCell ref="BB221:BB225"/>
    <mergeCell ref="BC221:BC225"/>
    <mergeCell ref="BD221:BD225"/>
    <mergeCell ref="BE221:BE225"/>
    <mergeCell ref="BO221:BO225"/>
    <mergeCell ref="BP221:BP225"/>
    <mergeCell ref="AA222:AB222"/>
    <mergeCell ref="AC222:AD222"/>
    <mergeCell ref="AE222:AF222"/>
    <mergeCell ref="AG222:AH222"/>
    <mergeCell ref="AI222:AJ222"/>
    <mergeCell ref="AN222:AO222"/>
    <mergeCell ref="AP222:AQ222"/>
    <mergeCell ref="AR222:AS222"/>
    <mergeCell ref="AA223:AB223"/>
    <mergeCell ref="AC223:AD223"/>
    <mergeCell ref="AE223:AF223"/>
    <mergeCell ref="AG223:AH223"/>
    <mergeCell ref="AI223:AJ223"/>
    <mergeCell ref="AN223:AO223"/>
    <mergeCell ref="AP223:AQ223"/>
    <mergeCell ref="AR223:AS223"/>
    <mergeCell ref="AA224:AB224"/>
    <mergeCell ref="AC224:AD224"/>
    <mergeCell ref="AE224:AF224"/>
    <mergeCell ref="C221:C225"/>
    <mergeCell ref="D221:D225"/>
    <mergeCell ref="E221:E225"/>
    <mergeCell ref="F221:F225"/>
    <mergeCell ref="G221:G225"/>
    <mergeCell ref="H221:H225"/>
    <mergeCell ref="I221:I225"/>
    <mergeCell ref="K221:K225"/>
    <mergeCell ref="L221:L225"/>
    <mergeCell ref="M221:M225"/>
    <mergeCell ref="N221:N225"/>
    <mergeCell ref="O221:O225"/>
    <mergeCell ref="Q221:Q225"/>
    <mergeCell ref="R221:R225"/>
    <mergeCell ref="S221:S225"/>
    <mergeCell ref="T221:T225"/>
    <mergeCell ref="U221:U225"/>
    <mergeCell ref="M437:M441"/>
    <mergeCell ref="M443:M447"/>
    <mergeCell ref="M449:M453"/>
    <mergeCell ref="M455:M459"/>
    <mergeCell ref="M461:M465"/>
    <mergeCell ref="M467:M471"/>
    <mergeCell ref="M305:M309"/>
    <mergeCell ref="M311:M315"/>
    <mergeCell ref="M317:M321"/>
    <mergeCell ref="M323:M327"/>
    <mergeCell ref="M329:M333"/>
    <mergeCell ref="M335:M339"/>
    <mergeCell ref="M341:M345"/>
    <mergeCell ref="M347:M351"/>
    <mergeCell ref="M353:M357"/>
    <mergeCell ref="M359:M363"/>
    <mergeCell ref="M365:M369"/>
    <mergeCell ref="M371:M375"/>
    <mergeCell ref="M377:M381"/>
    <mergeCell ref="M383:M387"/>
    <mergeCell ref="M389:M393"/>
    <mergeCell ref="M395:M399"/>
    <mergeCell ref="M401:M405"/>
    <mergeCell ref="M407:M411"/>
    <mergeCell ref="AE434:AF434"/>
    <mergeCell ref="AG434:AH434"/>
    <mergeCell ref="AI434:AJ434"/>
    <mergeCell ref="AN434:AO434"/>
    <mergeCell ref="AP434:AQ434"/>
    <mergeCell ref="AR434:AS434"/>
    <mergeCell ref="AA435:AB435"/>
    <mergeCell ref="AC435:AD435"/>
    <mergeCell ref="AE435:AF435"/>
    <mergeCell ref="AG435:AH435"/>
    <mergeCell ref="AI435:AJ435"/>
    <mergeCell ref="M83:M87"/>
    <mergeCell ref="M89:M93"/>
    <mergeCell ref="M95:M99"/>
    <mergeCell ref="M101:M105"/>
    <mergeCell ref="M107:M111"/>
    <mergeCell ref="M113:M117"/>
    <mergeCell ref="M119:M123"/>
    <mergeCell ref="M125:M129"/>
    <mergeCell ref="M131:M135"/>
    <mergeCell ref="M137:M141"/>
    <mergeCell ref="M203:M207"/>
    <mergeCell ref="M209:M213"/>
    <mergeCell ref="M215:M219"/>
    <mergeCell ref="M413:M417"/>
    <mergeCell ref="M419:M423"/>
    <mergeCell ref="M425:M429"/>
    <mergeCell ref="M431:M435"/>
    <mergeCell ref="V221:V225"/>
    <mergeCell ref="AA221:AB221"/>
    <mergeCell ref="AC221:AD221"/>
    <mergeCell ref="AE221:AF221"/>
    <mergeCell ref="DE431:DE435"/>
    <mergeCell ref="DF431:DF435"/>
    <mergeCell ref="DG431:DG435"/>
    <mergeCell ref="DH431:DH435"/>
    <mergeCell ref="DI431:DI435"/>
    <mergeCell ref="DJ431:DJ435"/>
    <mergeCell ref="DK431:DK435"/>
    <mergeCell ref="DL431:DL435"/>
    <mergeCell ref="DM431:DM435"/>
    <mergeCell ref="DN431:DN435"/>
    <mergeCell ref="DO431:DO435"/>
    <mergeCell ref="DP431:DP435"/>
    <mergeCell ref="DQ431:DQ435"/>
    <mergeCell ref="DR431:DR435"/>
    <mergeCell ref="DS431:DS435"/>
    <mergeCell ref="DT431:DT435"/>
    <mergeCell ref="DV431:DV435"/>
    <mergeCell ref="CK431:CK435"/>
    <mergeCell ref="CL431:CL435"/>
    <mergeCell ref="CM431:CM435"/>
    <mergeCell ref="CN431:CN435"/>
    <mergeCell ref="CO431:CO435"/>
    <mergeCell ref="CP431:CP435"/>
    <mergeCell ref="CQ431:CQ435"/>
    <mergeCell ref="CR431:CR435"/>
    <mergeCell ref="CS431:CS435"/>
    <mergeCell ref="CT431:CT435"/>
    <mergeCell ref="CV431:CV435"/>
    <mergeCell ref="CW431:CW435"/>
    <mergeCell ref="CX431:CX435"/>
    <mergeCell ref="CY431:CY435"/>
    <mergeCell ref="CZ431:DA435"/>
    <mergeCell ref="DB431:DC435"/>
    <mergeCell ref="DD431:DD435"/>
    <mergeCell ref="BS431:BS435"/>
    <mergeCell ref="AR435:AS435"/>
    <mergeCell ref="BT431:BT435"/>
    <mergeCell ref="BV431:BV435"/>
    <mergeCell ref="BW431:BW435"/>
    <mergeCell ref="BX431:BX435"/>
    <mergeCell ref="BZ431:BZ435"/>
    <mergeCell ref="CA431:CA435"/>
    <mergeCell ref="CB431:CB435"/>
    <mergeCell ref="CC431:CC435"/>
    <mergeCell ref="CD431:CD435"/>
    <mergeCell ref="CE431:CE435"/>
    <mergeCell ref="CF431:CF435"/>
    <mergeCell ref="CG431:CG435"/>
    <mergeCell ref="CH431:CH435"/>
    <mergeCell ref="CI431:CI435"/>
    <mergeCell ref="CJ431:CJ435"/>
    <mergeCell ref="AR432:AS432"/>
    <mergeCell ref="AR433:AS433"/>
    <mergeCell ref="AC431:AD431"/>
    <mergeCell ref="AE431:AF431"/>
    <mergeCell ref="AG431:AH431"/>
    <mergeCell ref="AI431:AJ431"/>
    <mergeCell ref="AN431:AO431"/>
    <mergeCell ref="AP431:AQ431"/>
    <mergeCell ref="AR431:AS431"/>
    <mergeCell ref="AZ431:AZ435"/>
    <mergeCell ref="BA431:BA435"/>
    <mergeCell ref="BB431:BB435"/>
    <mergeCell ref="BC431:BC435"/>
    <mergeCell ref="BD431:BD435"/>
    <mergeCell ref="BE431:BE435"/>
    <mergeCell ref="BO431:BO435"/>
    <mergeCell ref="BP431:BP435"/>
    <mergeCell ref="BQ431:BQ435"/>
    <mergeCell ref="BR431:BR435"/>
    <mergeCell ref="AN435:AO435"/>
    <mergeCell ref="AP435:AQ435"/>
    <mergeCell ref="AC432:AD432"/>
    <mergeCell ref="AE432:AF432"/>
    <mergeCell ref="AG432:AH432"/>
    <mergeCell ref="AI432:AJ432"/>
    <mergeCell ref="AN432:AO432"/>
    <mergeCell ref="AP432:AQ432"/>
    <mergeCell ref="AC433:AD433"/>
    <mergeCell ref="AE433:AF433"/>
    <mergeCell ref="AG433:AH433"/>
    <mergeCell ref="AI433:AJ433"/>
    <mergeCell ref="AN433:AO433"/>
    <mergeCell ref="AP433:AQ433"/>
    <mergeCell ref="AC434:AD434"/>
    <mergeCell ref="C431:C435"/>
    <mergeCell ref="D431:D435"/>
    <mergeCell ref="E431:E435"/>
    <mergeCell ref="G431:G435"/>
    <mergeCell ref="H431:H435"/>
    <mergeCell ref="I431:I435"/>
    <mergeCell ref="L431:L435"/>
    <mergeCell ref="N431:N435"/>
    <mergeCell ref="O431:O435"/>
    <mergeCell ref="Q431:Q435"/>
    <mergeCell ref="R431:R435"/>
    <mergeCell ref="S431:S435"/>
    <mergeCell ref="T431:T435"/>
    <mergeCell ref="U431:U435"/>
    <mergeCell ref="V431:V435"/>
    <mergeCell ref="AA431:AB431"/>
    <mergeCell ref="AA432:AB432"/>
    <mergeCell ref="AA433:AB433"/>
    <mergeCell ref="AA434:AB434"/>
    <mergeCell ref="F431:F435"/>
    <mergeCell ref="DF407:DF411"/>
    <mergeCell ref="DG407:DG411"/>
    <mergeCell ref="DH407:DH411"/>
    <mergeCell ref="DI407:DI411"/>
    <mergeCell ref="DJ407:DJ411"/>
    <mergeCell ref="DK407:DK411"/>
    <mergeCell ref="DL407:DL411"/>
    <mergeCell ref="DM407:DM411"/>
    <mergeCell ref="DN407:DN411"/>
    <mergeCell ref="DO407:DO411"/>
    <mergeCell ref="DP407:DP411"/>
    <mergeCell ref="DQ407:DQ411"/>
    <mergeCell ref="DR407:DR411"/>
    <mergeCell ref="DS407:DS411"/>
    <mergeCell ref="DT407:DT411"/>
    <mergeCell ref="DV407:DV411"/>
    <mergeCell ref="DW407:DW411"/>
    <mergeCell ref="CL407:CL411"/>
    <mergeCell ref="CM407:CM411"/>
    <mergeCell ref="CN407:CN411"/>
    <mergeCell ref="CO407:CO411"/>
    <mergeCell ref="CP407:CP411"/>
    <mergeCell ref="CQ407:CQ411"/>
    <mergeCell ref="CR407:CR411"/>
    <mergeCell ref="CS407:CS411"/>
    <mergeCell ref="CT407:CT411"/>
    <mergeCell ref="CV407:CV411"/>
    <mergeCell ref="CW407:CW411"/>
    <mergeCell ref="CX407:CX411"/>
    <mergeCell ref="CY407:CY411"/>
    <mergeCell ref="CZ407:DA411"/>
    <mergeCell ref="DB407:DC411"/>
    <mergeCell ref="DD407:DD411"/>
    <mergeCell ref="DE407:DE411"/>
    <mergeCell ref="BS407:BS411"/>
    <mergeCell ref="BT407:BT411"/>
    <mergeCell ref="BV407:BV411"/>
    <mergeCell ref="BW407:BW411"/>
    <mergeCell ref="BX407:BX411"/>
    <mergeCell ref="BZ407:BZ411"/>
    <mergeCell ref="CA407:CA411"/>
    <mergeCell ref="CB407:CB411"/>
    <mergeCell ref="CC407:CC411"/>
    <mergeCell ref="CD407:CD411"/>
    <mergeCell ref="CE407:CE411"/>
    <mergeCell ref="CF407:CF411"/>
    <mergeCell ref="CG407:CG411"/>
    <mergeCell ref="CH407:CH411"/>
    <mergeCell ref="CI407:CI411"/>
    <mergeCell ref="CJ407:CJ411"/>
    <mergeCell ref="CK407:CK411"/>
    <mergeCell ref="BP407:BP411"/>
    <mergeCell ref="BQ407:BQ411"/>
    <mergeCell ref="BR407:BR411"/>
    <mergeCell ref="AC408:AD408"/>
    <mergeCell ref="AE408:AF408"/>
    <mergeCell ref="AG408:AH408"/>
    <mergeCell ref="AI408:AJ408"/>
    <mergeCell ref="AN408:AO408"/>
    <mergeCell ref="AP408:AQ408"/>
    <mergeCell ref="AR408:AS408"/>
    <mergeCell ref="AC409:AD409"/>
    <mergeCell ref="AE409:AF409"/>
    <mergeCell ref="AG409:AH409"/>
    <mergeCell ref="AI409:AJ409"/>
    <mergeCell ref="AN409:AO409"/>
    <mergeCell ref="AP409:AQ409"/>
    <mergeCell ref="AR409:AS409"/>
    <mergeCell ref="AC410:AD410"/>
    <mergeCell ref="AE410:AF410"/>
    <mergeCell ref="AG410:AH410"/>
    <mergeCell ref="AI410:AJ410"/>
    <mergeCell ref="AN410:AO410"/>
    <mergeCell ref="AP410:AQ410"/>
    <mergeCell ref="AR410:AS410"/>
    <mergeCell ref="AC411:AD411"/>
    <mergeCell ref="AE411:AF411"/>
    <mergeCell ref="AG411:AH411"/>
    <mergeCell ref="AI411:AJ411"/>
    <mergeCell ref="AN411:AO411"/>
    <mergeCell ref="AP411:AQ411"/>
    <mergeCell ref="AC407:AD407"/>
    <mergeCell ref="AE407:AF407"/>
    <mergeCell ref="AG407:AH407"/>
    <mergeCell ref="AI407:AJ407"/>
    <mergeCell ref="AN407:AO407"/>
    <mergeCell ref="AP407:AQ407"/>
    <mergeCell ref="AR407:AS407"/>
    <mergeCell ref="AZ407:AZ411"/>
    <mergeCell ref="BA407:BA411"/>
    <mergeCell ref="BB407:BB411"/>
    <mergeCell ref="BC407:BC411"/>
    <mergeCell ref="BD407:BD411"/>
    <mergeCell ref="AA411:AB411"/>
    <mergeCell ref="AR411:AS411"/>
    <mergeCell ref="BE407:BE411"/>
    <mergeCell ref="BO407:BO411"/>
    <mergeCell ref="AI332:AJ332"/>
    <mergeCell ref="AN332:AO332"/>
    <mergeCell ref="AP332:AQ332"/>
    <mergeCell ref="AR332:AS332"/>
    <mergeCell ref="AA333:AB333"/>
    <mergeCell ref="AC333:AD333"/>
    <mergeCell ref="AE333:AF333"/>
    <mergeCell ref="AG333:AH333"/>
    <mergeCell ref="AI333:AJ333"/>
    <mergeCell ref="AN333:AO333"/>
    <mergeCell ref="AP333:AQ333"/>
    <mergeCell ref="AR333:AS333"/>
    <mergeCell ref="AE401:AF401"/>
    <mergeCell ref="AG401:AH401"/>
    <mergeCell ref="AI401:AJ401"/>
    <mergeCell ref="AN401:AO401"/>
    <mergeCell ref="AP401:AQ401"/>
    <mergeCell ref="AR401:AS401"/>
    <mergeCell ref="E407:E411"/>
    <mergeCell ref="G407:G411"/>
    <mergeCell ref="H407:H411"/>
    <mergeCell ref="I407:I411"/>
    <mergeCell ref="L407:L411"/>
    <mergeCell ref="N407:N411"/>
    <mergeCell ref="O407:O411"/>
    <mergeCell ref="Q407:Q411"/>
    <mergeCell ref="R407:R411"/>
    <mergeCell ref="S407:S411"/>
    <mergeCell ref="T407:T411"/>
    <mergeCell ref="U407:U411"/>
    <mergeCell ref="V407:V411"/>
    <mergeCell ref="AA407:AB407"/>
    <mergeCell ref="AA408:AB408"/>
    <mergeCell ref="AA409:AB409"/>
    <mergeCell ref="AA410:AB410"/>
    <mergeCell ref="DE329:DE333"/>
    <mergeCell ref="DF329:DF333"/>
    <mergeCell ref="DG329:DG333"/>
    <mergeCell ref="DH329:DH333"/>
    <mergeCell ref="DI329:DI333"/>
    <mergeCell ref="DJ329:DJ333"/>
    <mergeCell ref="DK329:DK333"/>
    <mergeCell ref="DL329:DL333"/>
    <mergeCell ref="DM329:DM333"/>
    <mergeCell ref="DN329:DN333"/>
    <mergeCell ref="DO329:DO333"/>
    <mergeCell ref="DP329:DP333"/>
    <mergeCell ref="DQ329:DQ333"/>
    <mergeCell ref="DR329:DR333"/>
    <mergeCell ref="DS329:DS333"/>
    <mergeCell ref="DT329:DT333"/>
    <mergeCell ref="DV329:DV333"/>
    <mergeCell ref="CK329:CK333"/>
    <mergeCell ref="CL329:CL333"/>
    <mergeCell ref="CM329:CM333"/>
    <mergeCell ref="CN329:CN333"/>
    <mergeCell ref="CO329:CO333"/>
    <mergeCell ref="CP329:CP333"/>
    <mergeCell ref="CQ329:CQ333"/>
    <mergeCell ref="CR329:CR333"/>
    <mergeCell ref="CS329:CS333"/>
    <mergeCell ref="CT329:CT333"/>
    <mergeCell ref="CV329:CV333"/>
    <mergeCell ref="CW329:CW333"/>
    <mergeCell ref="CX329:CX333"/>
    <mergeCell ref="CY329:CY333"/>
    <mergeCell ref="CZ329:DA333"/>
    <mergeCell ref="DB329:DC333"/>
    <mergeCell ref="DD329:DD333"/>
    <mergeCell ref="BR329:BR333"/>
    <mergeCell ref="BS329:BS333"/>
    <mergeCell ref="BT329:BT333"/>
    <mergeCell ref="BV329:BV333"/>
    <mergeCell ref="BW329:BW333"/>
    <mergeCell ref="BX329:BX333"/>
    <mergeCell ref="BZ329:BZ333"/>
    <mergeCell ref="CA329:CA333"/>
    <mergeCell ref="CB329:CB333"/>
    <mergeCell ref="CC329:CC333"/>
    <mergeCell ref="CD329:CD333"/>
    <mergeCell ref="CE329:CE333"/>
    <mergeCell ref="CF329:CF333"/>
    <mergeCell ref="CG329:CG333"/>
    <mergeCell ref="CH329:CH333"/>
    <mergeCell ref="CI329:CI333"/>
    <mergeCell ref="CJ329:CJ333"/>
    <mergeCell ref="AN329:AO329"/>
    <mergeCell ref="AP329:AQ329"/>
    <mergeCell ref="AR329:AS329"/>
    <mergeCell ref="AZ329:AZ333"/>
    <mergeCell ref="BA329:BA333"/>
    <mergeCell ref="BB329:BB333"/>
    <mergeCell ref="BC329:BC333"/>
    <mergeCell ref="BD329:BD333"/>
    <mergeCell ref="BE329:BE333"/>
    <mergeCell ref="BO329:BO333"/>
    <mergeCell ref="BP329:BP333"/>
    <mergeCell ref="BQ329:BQ333"/>
    <mergeCell ref="AA330:AB330"/>
    <mergeCell ref="AC330:AD330"/>
    <mergeCell ref="AE330:AF330"/>
    <mergeCell ref="AG330:AH330"/>
    <mergeCell ref="AI330:AJ330"/>
    <mergeCell ref="AN330:AO330"/>
    <mergeCell ref="AP330:AQ330"/>
    <mergeCell ref="AR330:AS330"/>
    <mergeCell ref="AA331:AB331"/>
    <mergeCell ref="AC331:AD331"/>
    <mergeCell ref="AE331:AF331"/>
    <mergeCell ref="AG331:AH331"/>
    <mergeCell ref="AI331:AJ331"/>
    <mergeCell ref="AN331:AO331"/>
    <mergeCell ref="AP331:AQ331"/>
    <mergeCell ref="AR331:AS331"/>
    <mergeCell ref="AA332:AB332"/>
    <mergeCell ref="AC332:AD332"/>
    <mergeCell ref="AE332:AF332"/>
    <mergeCell ref="AG332:AH332"/>
    <mergeCell ref="AN308:AO308"/>
    <mergeCell ref="AP308:AQ308"/>
    <mergeCell ref="AR308:AS308"/>
    <mergeCell ref="AA309:AB309"/>
    <mergeCell ref="AC309:AD309"/>
    <mergeCell ref="AE309:AF309"/>
    <mergeCell ref="AG309:AH309"/>
    <mergeCell ref="AI309:AJ309"/>
    <mergeCell ref="AN309:AO309"/>
    <mergeCell ref="AP309:AQ309"/>
    <mergeCell ref="AR309:AS309"/>
    <mergeCell ref="B329:B333"/>
    <mergeCell ref="C329:C333"/>
    <mergeCell ref="D329:D333"/>
    <mergeCell ref="E329:E333"/>
    <mergeCell ref="G329:G333"/>
    <mergeCell ref="H329:H333"/>
    <mergeCell ref="I329:I333"/>
    <mergeCell ref="L329:L333"/>
    <mergeCell ref="N329:N333"/>
    <mergeCell ref="O329:O333"/>
    <mergeCell ref="Q329:Q333"/>
    <mergeCell ref="R329:R333"/>
    <mergeCell ref="S329:S333"/>
    <mergeCell ref="T329:T333"/>
    <mergeCell ref="U329:U333"/>
    <mergeCell ref="V329:V333"/>
    <mergeCell ref="AA329:AB329"/>
    <mergeCell ref="AC329:AD329"/>
    <mergeCell ref="AE329:AF329"/>
    <mergeCell ref="AG329:AH329"/>
    <mergeCell ref="AI329:AJ329"/>
    <mergeCell ref="DI305:DI309"/>
    <mergeCell ref="DJ305:DJ309"/>
    <mergeCell ref="DK305:DK309"/>
    <mergeCell ref="DH305:DH309"/>
    <mergeCell ref="DL305:DL309"/>
    <mergeCell ref="DM305:DM309"/>
    <mergeCell ref="DN305:DN309"/>
    <mergeCell ref="DO305:DO309"/>
    <mergeCell ref="DP305:DP309"/>
    <mergeCell ref="DQ305:DQ309"/>
    <mergeCell ref="DR305:DR309"/>
    <mergeCell ref="DS305:DS309"/>
    <mergeCell ref="DT305:DT309"/>
    <mergeCell ref="DV305:DV309"/>
    <mergeCell ref="DW305:DW309"/>
    <mergeCell ref="DX305:DX309"/>
    <mergeCell ref="DY305:DY309"/>
    <mergeCell ref="CM305:CM309"/>
    <mergeCell ref="CN305:CN309"/>
    <mergeCell ref="CO305:CO309"/>
    <mergeCell ref="CP305:CP309"/>
    <mergeCell ref="CQ305:CQ309"/>
    <mergeCell ref="CR305:CR309"/>
    <mergeCell ref="CS305:CS309"/>
    <mergeCell ref="CT305:CT309"/>
    <mergeCell ref="CV305:CV309"/>
    <mergeCell ref="CW305:CW309"/>
    <mergeCell ref="CX305:CX309"/>
    <mergeCell ref="CY305:CY309"/>
    <mergeCell ref="CZ305:DA309"/>
    <mergeCell ref="DB305:DC309"/>
    <mergeCell ref="DD305:DD309"/>
    <mergeCell ref="DE305:DE309"/>
    <mergeCell ref="DF305:DF309"/>
    <mergeCell ref="BT305:BT309"/>
    <mergeCell ref="BV305:BV309"/>
    <mergeCell ref="BW305:BW309"/>
    <mergeCell ref="BX305:BX309"/>
    <mergeCell ref="BZ305:BZ309"/>
    <mergeCell ref="CA305:CA309"/>
    <mergeCell ref="CB305:CB309"/>
    <mergeCell ref="CC305:CC309"/>
    <mergeCell ref="CD305:CD309"/>
    <mergeCell ref="CE305:CE309"/>
    <mergeCell ref="CF305:CF309"/>
    <mergeCell ref="CG305:CG309"/>
    <mergeCell ref="CH305:CH309"/>
    <mergeCell ref="CI305:CI309"/>
    <mergeCell ref="CJ305:CJ309"/>
    <mergeCell ref="CK305:CK309"/>
    <mergeCell ref="CL305:CL309"/>
    <mergeCell ref="AE305:AF305"/>
    <mergeCell ref="AG305:AH305"/>
    <mergeCell ref="AI305:AJ305"/>
    <mergeCell ref="AN305:AO305"/>
    <mergeCell ref="AP305:AQ305"/>
    <mergeCell ref="AR305:AS305"/>
    <mergeCell ref="AZ305:AZ309"/>
    <mergeCell ref="BA305:BA309"/>
    <mergeCell ref="BB305:BB309"/>
    <mergeCell ref="BC305:BC309"/>
    <mergeCell ref="BD305:BD309"/>
    <mergeCell ref="BE305:BE309"/>
    <mergeCell ref="BO305:BO309"/>
    <mergeCell ref="BP305:BP309"/>
    <mergeCell ref="BQ305:BQ309"/>
    <mergeCell ref="BR305:BR309"/>
    <mergeCell ref="BS305:BS309"/>
    <mergeCell ref="AE306:AF306"/>
    <mergeCell ref="AG306:AH306"/>
    <mergeCell ref="AI306:AJ306"/>
    <mergeCell ref="AN306:AO306"/>
    <mergeCell ref="AP306:AQ306"/>
    <mergeCell ref="AR306:AS306"/>
    <mergeCell ref="AE307:AF307"/>
    <mergeCell ref="AG307:AH307"/>
    <mergeCell ref="AI307:AJ307"/>
    <mergeCell ref="AN307:AO307"/>
    <mergeCell ref="AP307:AQ307"/>
    <mergeCell ref="AR307:AS307"/>
    <mergeCell ref="AE308:AF308"/>
    <mergeCell ref="AG308:AH308"/>
    <mergeCell ref="AI308:AJ308"/>
    <mergeCell ref="C305:C309"/>
    <mergeCell ref="D305:D309"/>
    <mergeCell ref="E305:E309"/>
    <mergeCell ref="G305:G309"/>
    <mergeCell ref="H305:H309"/>
    <mergeCell ref="I305:I309"/>
    <mergeCell ref="L305:L309"/>
    <mergeCell ref="N305:N309"/>
    <mergeCell ref="O305:O309"/>
    <mergeCell ref="Q305:Q309"/>
    <mergeCell ref="R305:R309"/>
    <mergeCell ref="S305:S309"/>
    <mergeCell ref="T305:T309"/>
    <mergeCell ref="U305:U309"/>
    <mergeCell ref="V305:V309"/>
    <mergeCell ref="AA305:AB305"/>
    <mergeCell ref="AC305:AD305"/>
    <mergeCell ref="AA306:AB306"/>
    <mergeCell ref="AC306:AD306"/>
    <mergeCell ref="AA307:AB307"/>
    <mergeCell ref="AC307:AD307"/>
    <mergeCell ref="AA308:AB308"/>
    <mergeCell ref="AC308:AD308"/>
    <mergeCell ref="DL299:DL303"/>
    <mergeCell ref="DM299:DM303"/>
    <mergeCell ref="DN299:DN303"/>
    <mergeCell ref="DJ299:DJ303"/>
    <mergeCell ref="DK299:DK303"/>
    <mergeCell ref="DO299:DO303"/>
    <mergeCell ref="DP299:DP303"/>
    <mergeCell ref="DQ299:DQ303"/>
    <mergeCell ref="DR299:DR303"/>
    <mergeCell ref="DS299:DS303"/>
    <mergeCell ref="DT299:DT303"/>
    <mergeCell ref="DV299:DV303"/>
    <mergeCell ref="DW299:DW303"/>
    <mergeCell ref="DX299:DX303"/>
    <mergeCell ref="DY299:DY303"/>
    <mergeCell ref="AA300:AB300"/>
    <mergeCell ref="AC300:AD300"/>
    <mergeCell ref="AE300:AF300"/>
    <mergeCell ref="AG300:AH300"/>
    <mergeCell ref="AI300:AJ300"/>
    <mergeCell ref="AN300:AO300"/>
    <mergeCell ref="AP300:AQ300"/>
    <mergeCell ref="AR300:AS300"/>
    <mergeCell ref="AA301:AB301"/>
    <mergeCell ref="AC301:AD301"/>
    <mergeCell ref="AE301:AF301"/>
    <mergeCell ref="AG301:AH301"/>
    <mergeCell ref="AI301:AJ301"/>
    <mergeCell ref="AN301:AO301"/>
    <mergeCell ref="AP301:AQ301"/>
    <mergeCell ref="AR301:AS301"/>
    <mergeCell ref="AA302:AB302"/>
    <mergeCell ref="CM299:CM303"/>
    <mergeCell ref="CN299:CN303"/>
    <mergeCell ref="CO299:CO303"/>
    <mergeCell ref="CP299:CP303"/>
    <mergeCell ref="CQ299:CQ303"/>
    <mergeCell ref="CR299:CR303"/>
    <mergeCell ref="CS299:CS303"/>
    <mergeCell ref="CT299:CT303"/>
    <mergeCell ref="CV299:CV303"/>
    <mergeCell ref="CW299:CW303"/>
    <mergeCell ref="CX299:CX303"/>
    <mergeCell ref="CY299:CY303"/>
    <mergeCell ref="CZ299:DA303"/>
    <mergeCell ref="DB299:DC303"/>
    <mergeCell ref="DD299:DD303"/>
    <mergeCell ref="DE299:DE303"/>
    <mergeCell ref="DF299:DF303"/>
    <mergeCell ref="BT299:BT303"/>
    <mergeCell ref="BV299:BV303"/>
    <mergeCell ref="BW299:BW303"/>
    <mergeCell ref="BX299:BX303"/>
    <mergeCell ref="BZ299:BZ303"/>
    <mergeCell ref="CA299:CA303"/>
    <mergeCell ref="CB299:CB303"/>
    <mergeCell ref="CC299:CC303"/>
    <mergeCell ref="CD299:CD303"/>
    <mergeCell ref="CE299:CE303"/>
    <mergeCell ref="CF299:CF303"/>
    <mergeCell ref="CG299:CG303"/>
    <mergeCell ref="CH299:CH303"/>
    <mergeCell ref="CI299:CI303"/>
    <mergeCell ref="CJ299:CJ303"/>
    <mergeCell ref="CK299:CK303"/>
    <mergeCell ref="CL299:CL303"/>
    <mergeCell ref="AE299:AF299"/>
    <mergeCell ref="AG299:AH299"/>
    <mergeCell ref="AI299:AJ299"/>
    <mergeCell ref="AN299:AO299"/>
    <mergeCell ref="AP299:AQ299"/>
    <mergeCell ref="AR299:AS299"/>
    <mergeCell ref="AZ299:AZ303"/>
    <mergeCell ref="BA299:BA303"/>
    <mergeCell ref="BB299:BB303"/>
    <mergeCell ref="BC299:BC303"/>
    <mergeCell ref="BD299:BD303"/>
    <mergeCell ref="BE299:BE303"/>
    <mergeCell ref="BO299:BO303"/>
    <mergeCell ref="BP299:BP303"/>
    <mergeCell ref="BQ299:BQ303"/>
    <mergeCell ref="BR299:BR303"/>
    <mergeCell ref="BS299:BS303"/>
    <mergeCell ref="AE302:AF302"/>
    <mergeCell ref="AG302:AH302"/>
    <mergeCell ref="AI302:AJ302"/>
    <mergeCell ref="AN302:AO302"/>
    <mergeCell ref="AP302:AQ302"/>
    <mergeCell ref="AR302:AS302"/>
    <mergeCell ref="AE303:AF303"/>
    <mergeCell ref="AG303:AH303"/>
    <mergeCell ref="AI303:AJ303"/>
    <mergeCell ref="AN303:AO303"/>
    <mergeCell ref="AP303:AQ303"/>
    <mergeCell ref="AR303:AS303"/>
    <mergeCell ref="C299:C303"/>
    <mergeCell ref="D299:D303"/>
    <mergeCell ref="E299:E303"/>
    <mergeCell ref="G299:G303"/>
    <mergeCell ref="H299:H303"/>
    <mergeCell ref="I299:I303"/>
    <mergeCell ref="L299:L303"/>
    <mergeCell ref="N299:N303"/>
    <mergeCell ref="O299:O303"/>
    <mergeCell ref="Q299:Q303"/>
    <mergeCell ref="R299:R303"/>
    <mergeCell ref="S299:S303"/>
    <mergeCell ref="T299:T303"/>
    <mergeCell ref="U299:U303"/>
    <mergeCell ref="V299:V303"/>
    <mergeCell ref="AA299:AB299"/>
    <mergeCell ref="AC299:AD299"/>
    <mergeCell ref="AC302:AD302"/>
    <mergeCell ref="AA303:AB303"/>
    <mergeCell ref="AC303:AD303"/>
    <mergeCell ref="M299:M303"/>
    <mergeCell ref="F299:F303"/>
    <mergeCell ref="DL197:DL201"/>
    <mergeCell ref="DM197:DM201"/>
    <mergeCell ref="DN197:DN201"/>
    <mergeCell ref="DO197:DO201"/>
    <mergeCell ref="DP197:DP201"/>
    <mergeCell ref="DQ197:DQ201"/>
    <mergeCell ref="DR197:DR201"/>
    <mergeCell ref="DS197:DS201"/>
    <mergeCell ref="DT197:DT201"/>
    <mergeCell ref="DV197:DV201"/>
    <mergeCell ref="DW197:DW201"/>
    <mergeCell ref="DX197:DX201"/>
    <mergeCell ref="AA201:AB201"/>
    <mergeCell ref="AC201:AD201"/>
    <mergeCell ref="AE201:AF201"/>
    <mergeCell ref="AG201:AH201"/>
    <mergeCell ref="AI201:AJ201"/>
    <mergeCell ref="AN201:AO201"/>
    <mergeCell ref="AP201:AQ201"/>
    <mergeCell ref="AR201:AS201"/>
    <mergeCell ref="CM197:CM201"/>
    <mergeCell ref="CN197:CN201"/>
    <mergeCell ref="CO197:CO201"/>
    <mergeCell ref="CP197:CP201"/>
    <mergeCell ref="CQ197:CQ201"/>
    <mergeCell ref="CR197:CR201"/>
    <mergeCell ref="CS197:CS201"/>
    <mergeCell ref="CT197:CT201"/>
    <mergeCell ref="CV197:CV201"/>
    <mergeCell ref="CW197:CW201"/>
    <mergeCell ref="CX197:CX201"/>
    <mergeCell ref="CY197:CY201"/>
    <mergeCell ref="CZ197:DA201"/>
    <mergeCell ref="DB197:DC201"/>
    <mergeCell ref="DD197:DD201"/>
    <mergeCell ref="DE197:DE201"/>
    <mergeCell ref="DF197:DF201"/>
    <mergeCell ref="BT197:BT201"/>
    <mergeCell ref="BV197:BV201"/>
    <mergeCell ref="BW197:BW201"/>
    <mergeCell ref="BX197:BX201"/>
    <mergeCell ref="BZ197:BZ201"/>
    <mergeCell ref="CA197:CA201"/>
    <mergeCell ref="CB197:CB201"/>
    <mergeCell ref="CC197:CC201"/>
    <mergeCell ref="CD197:CD201"/>
    <mergeCell ref="CE197:CE201"/>
    <mergeCell ref="CF197:CF201"/>
    <mergeCell ref="CG197:CG201"/>
    <mergeCell ref="CH197:CH201"/>
    <mergeCell ref="CI197:CI201"/>
    <mergeCell ref="CJ197:CJ201"/>
    <mergeCell ref="CK197:CK201"/>
    <mergeCell ref="CL197:CL201"/>
    <mergeCell ref="AN197:AO197"/>
    <mergeCell ref="AP197:AQ197"/>
    <mergeCell ref="AR197:AS197"/>
    <mergeCell ref="AZ197:AZ201"/>
    <mergeCell ref="BA197:BA201"/>
    <mergeCell ref="BB197:BB201"/>
    <mergeCell ref="BC197:BC201"/>
    <mergeCell ref="BD197:BD201"/>
    <mergeCell ref="BE197:BE201"/>
    <mergeCell ref="BO197:BO201"/>
    <mergeCell ref="BP197:BP201"/>
    <mergeCell ref="BQ197:BQ201"/>
    <mergeCell ref="BR197:BR201"/>
    <mergeCell ref="BS197:BS201"/>
    <mergeCell ref="AE198:AF198"/>
    <mergeCell ref="AG198:AH198"/>
    <mergeCell ref="AI198:AJ198"/>
    <mergeCell ref="AN198:AO198"/>
    <mergeCell ref="AP198:AQ198"/>
    <mergeCell ref="AR198:AS198"/>
    <mergeCell ref="AE199:AF199"/>
    <mergeCell ref="AG199:AH199"/>
    <mergeCell ref="AI199:AJ199"/>
    <mergeCell ref="AN199:AO199"/>
    <mergeCell ref="AP199:AQ199"/>
    <mergeCell ref="AR199:AS199"/>
    <mergeCell ref="AE200:AF200"/>
    <mergeCell ref="AG200:AH200"/>
    <mergeCell ref="AI200:AJ200"/>
    <mergeCell ref="AN200:AO200"/>
    <mergeCell ref="AP200:AQ200"/>
    <mergeCell ref="AR200:AS200"/>
    <mergeCell ref="DH449:DH453"/>
    <mergeCell ref="DI449:DI453"/>
    <mergeCell ref="DJ449:DJ453"/>
    <mergeCell ref="C197:C201"/>
    <mergeCell ref="D197:D201"/>
    <mergeCell ref="E197:E201"/>
    <mergeCell ref="G197:G201"/>
    <mergeCell ref="H197:H201"/>
    <mergeCell ref="I197:I201"/>
    <mergeCell ref="L197:L201"/>
    <mergeCell ref="N197:N201"/>
    <mergeCell ref="O197:O201"/>
    <mergeCell ref="Q197:Q201"/>
    <mergeCell ref="R197:R201"/>
    <mergeCell ref="S197:S201"/>
    <mergeCell ref="T197:T201"/>
    <mergeCell ref="U197:U201"/>
    <mergeCell ref="V197:V201"/>
    <mergeCell ref="AA197:AB197"/>
    <mergeCell ref="AC197:AD197"/>
    <mergeCell ref="AA198:AB198"/>
    <mergeCell ref="AC198:AD198"/>
    <mergeCell ref="AA199:AB199"/>
    <mergeCell ref="AC199:AD199"/>
    <mergeCell ref="AA200:AB200"/>
    <mergeCell ref="AC200:AD200"/>
    <mergeCell ref="F197:F201"/>
    <mergeCell ref="K197:K201"/>
    <mergeCell ref="M197:M201"/>
    <mergeCell ref="AE197:AF197"/>
    <mergeCell ref="AG197:AH197"/>
    <mergeCell ref="AI197:AJ197"/>
    <mergeCell ref="DH425:DH429"/>
    <mergeCell ref="DI425:DI429"/>
    <mergeCell ref="DJ425:DJ429"/>
    <mergeCell ref="DK425:DK429"/>
    <mergeCell ref="DH437:DH441"/>
    <mergeCell ref="DI437:DI441"/>
    <mergeCell ref="DJ437:DJ441"/>
    <mergeCell ref="DK437:DK441"/>
    <mergeCell ref="DH443:DH447"/>
    <mergeCell ref="DI443:DI447"/>
    <mergeCell ref="DJ443:DJ447"/>
    <mergeCell ref="DK443:DK447"/>
    <mergeCell ref="CQ53:CQ57"/>
    <mergeCell ref="CR53:CR57"/>
    <mergeCell ref="CS53:CS57"/>
    <mergeCell ref="CT53:CT57"/>
    <mergeCell ref="CV53:CV57"/>
    <mergeCell ref="CW53:CW57"/>
    <mergeCell ref="CX53:CX57"/>
    <mergeCell ref="DG197:DG201"/>
    <mergeCell ref="DH197:DH201"/>
    <mergeCell ref="DI197:DI201"/>
    <mergeCell ref="DJ197:DJ201"/>
    <mergeCell ref="DK197:DK201"/>
    <mergeCell ref="DG299:DG303"/>
    <mergeCell ref="DH299:DH303"/>
    <mergeCell ref="DI299:DI303"/>
    <mergeCell ref="DG305:DG309"/>
    <mergeCell ref="CY53:CY57"/>
    <mergeCell ref="CZ53:DA57"/>
    <mergeCell ref="DB53:DC57"/>
    <mergeCell ref="DD53:DD57"/>
    <mergeCell ref="C7:AE7"/>
    <mergeCell ref="Q9:V9"/>
    <mergeCell ref="X10:AX10"/>
    <mergeCell ref="AP14:AQ14"/>
    <mergeCell ref="DK449:DK453"/>
    <mergeCell ref="DH413:DH417"/>
    <mergeCell ref="DI413:DI417"/>
    <mergeCell ref="DJ413:DJ417"/>
    <mergeCell ref="DK23:DK27"/>
    <mergeCell ref="DH41:DH45"/>
    <mergeCell ref="DI41:DI45"/>
    <mergeCell ref="DJ41:DJ45"/>
    <mergeCell ref="DK41:DK45"/>
    <mergeCell ref="DH47:DH51"/>
    <mergeCell ref="DI47:DI51"/>
    <mergeCell ref="DJ47:DJ51"/>
    <mergeCell ref="DK47:DK51"/>
    <mergeCell ref="DH53:DH57"/>
    <mergeCell ref="DI53:DI57"/>
    <mergeCell ref="DJ53:DJ57"/>
    <mergeCell ref="DK53:DK57"/>
    <mergeCell ref="DH59:DH63"/>
    <mergeCell ref="DI59:DI63"/>
    <mergeCell ref="DJ59:DJ63"/>
    <mergeCell ref="DK59:DK63"/>
    <mergeCell ref="DK413:DK417"/>
    <mergeCell ref="DH419:DH423"/>
    <mergeCell ref="DI419:DI423"/>
    <mergeCell ref="DJ419:DJ423"/>
    <mergeCell ref="DK419:DK423"/>
    <mergeCell ref="DH23:DH27"/>
    <mergeCell ref="DI23:DI27"/>
    <mergeCell ref="B8:V8"/>
    <mergeCell ref="B9:O9"/>
    <mergeCell ref="B10:O10"/>
    <mergeCell ref="P9:P10"/>
    <mergeCell ref="CH23:CH27"/>
    <mergeCell ref="CI23:CI27"/>
    <mergeCell ref="CJ23:CJ27"/>
    <mergeCell ref="CK23:CK27"/>
    <mergeCell ref="CH29:CH33"/>
    <mergeCell ref="CI29:CI33"/>
    <mergeCell ref="CJ29:CJ33"/>
    <mergeCell ref="CK29:CK33"/>
    <mergeCell ref="B17:B21"/>
    <mergeCell ref="B11:B16"/>
    <mergeCell ref="B23:B27"/>
    <mergeCell ref="B29:B33"/>
    <mergeCell ref="AZ8:BX8"/>
    <mergeCell ref="BZ8:DU8"/>
    <mergeCell ref="X8:AX8"/>
    <mergeCell ref="G23:G27"/>
    <mergeCell ref="AE26:AF26"/>
    <mergeCell ref="AE27:AF27"/>
    <mergeCell ref="AE30:AF30"/>
    <mergeCell ref="AA30:AB30"/>
    <mergeCell ref="DJ23:DJ27"/>
    <mergeCell ref="M23:M27"/>
    <mergeCell ref="M29:M33"/>
    <mergeCell ref="F17:F21"/>
    <mergeCell ref="N23:N27"/>
    <mergeCell ref="R13:S16"/>
    <mergeCell ref="AT13:AX14"/>
    <mergeCell ref="AN19:AO19"/>
    <mergeCell ref="DN53:DN57"/>
    <mergeCell ref="DO53:DO57"/>
    <mergeCell ref="DP53:DP57"/>
    <mergeCell ref="DQ53:DQ57"/>
    <mergeCell ref="DR53:DR57"/>
    <mergeCell ref="DS53:DS57"/>
    <mergeCell ref="DT53:DT57"/>
    <mergeCell ref="AA54:AB54"/>
    <mergeCell ref="AC54:AD54"/>
    <mergeCell ref="AE54:AF54"/>
    <mergeCell ref="AG54:AH54"/>
    <mergeCell ref="AI54:AJ54"/>
    <mergeCell ref="AN54:AO54"/>
    <mergeCell ref="AP54:AQ54"/>
    <mergeCell ref="AR54:AS54"/>
    <mergeCell ref="AA55:AB55"/>
    <mergeCell ref="AC55:AD55"/>
    <mergeCell ref="AE55:AF55"/>
    <mergeCell ref="AG55:AH55"/>
    <mergeCell ref="AI55:AJ55"/>
    <mergeCell ref="AN55:AO55"/>
    <mergeCell ref="AP55:AQ55"/>
    <mergeCell ref="AR55:AS55"/>
    <mergeCell ref="AA56:AB56"/>
    <mergeCell ref="AC56:AD56"/>
    <mergeCell ref="AE56:AF56"/>
    <mergeCell ref="AG56:AH56"/>
    <mergeCell ref="AI56:AJ56"/>
    <mergeCell ref="AN56:AO56"/>
    <mergeCell ref="AP56:AQ56"/>
    <mergeCell ref="AR56:AS56"/>
    <mergeCell ref="AA57:AB57"/>
    <mergeCell ref="DL53:DL57"/>
    <mergeCell ref="DM53:DM57"/>
    <mergeCell ref="BS53:BS57"/>
    <mergeCell ref="BT53:BT57"/>
    <mergeCell ref="BV53:BV57"/>
    <mergeCell ref="BW53:BW57"/>
    <mergeCell ref="BX53:BX57"/>
    <mergeCell ref="BZ53:BZ57"/>
    <mergeCell ref="CA53:CA57"/>
    <mergeCell ref="CB53:CB57"/>
    <mergeCell ref="CC53:CC57"/>
    <mergeCell ref="CD53:CD57"/>
    <mergeCell ref="CE53:CE57"/>
    <mergeCell ref="CF53:CF57"/>
    <mergeCell ref="CG53:CG57"/>
    <mergeCell ref="CL53:CL57"/>
    <mergeCell ref="CM53:CM57"/>
    <mergeCell ref="CN53:CN57"/>
    <mergeCell ref="CO53:CO57"/>
    <mergeCell ref="CH53:CH57"/>
    <mergeCell ref="CI53:CI57"/>
    <mergeCell ref="CJ53:CJ57"/>
    <mergeCell ref="CK53:CK57"/>
    <mergeCell ref="CP53:CP57"/>
    <mergeCell ref="AZ53:AZ57"/>
    <mergeCell ref="BA53:BA57"/>
    <mergeCell ref="BB53:BB57"/>
    <mergeCell ref="BC53:BC57"/>
    <mergeCell ref="BD53:BD57"/>
    <mergeCell ref="BE53:BE57"/>
    <mergeCell ref="BO53:BO57"/>
    <mergeCell ref="BP53:BP57"/>
    <mergeCell ref="BQ53:BQ57"/>
    <mergeCell ref="BR53:BR57"/>
    <mergeCell ref="AI57:AJ57"/>
    <mergeCell ref="AN57:AO57"/>
    <mergeCell ref="AP57:AQ57"/>
    <mergeCell ref="AR57:AS57"/>
    <mergeCell ref="DE53:DE57"/>
    <mergeCell ref="DF53:DF57"/>
    <mergeCell ref="DG53:DG57"/>
    <mergeCell ref="B53:B57"/>
    <mergeCell ref="C53:C57"/>
    <mergeCell ref="D53:D57"/>
    <mergeCell ref="E53:E57"/>
    <mergeCell ref="G53:G57"/>
    <mergeCell ref="H53:H57"/>
    <mergeCell ref="I53:I57"/>
    <mergeCell ref="L53:L57"/>
    <mergeCell ref="N53:N57"/>
    <mergeCell ref="O53:O57"/>
    <mergeCell ref="Q53:Q57"/>
    <mergeCell ref="R53:R57"/>
    <mergeCell ref="S53:S57"/>
    <mergeCell ref="T53:T57"/>
    <mergeCell ref="U53:U57"/>
    <mergeCell ref="V53:V57"/>
    <mergeCell ref="AA53:AB53"/>
    <mergeCell ref="M53:M57"/>
    <mergeCell ref="F53:F57"/>
    <mergeCell ref="DN47:DN51"/>
    <mergeCell ref="DO47:DO51"/>
    <mergeCell ref="DP47:DP51"/>
    <mergeCell ref="DQ47:DQ51"/>
    <mergeCell ref="DR47:DR51"/>
    <mergeCell ref="DS47:DS51"/>
    <mergeCell ref="DT47:DT51"/>
    <mergeCell ref="AA49:AB49"/>
    <mergeCell ref="AC49:AD49"/>
    <mergeCell ref="AE49:AF49"/>
    <mergeCell ref="AG49:AH49"/>
    <mergeCell ref="AI49:AJ49"/>
    <mergeCell ref="AN49:AO49"/>
    <mergeCell ref="AP49:AQ49"/>
    <mergeCell ref="AR49:AS49"/>
    <mergeCell ref="AA50:AB50"/>
    <mergeCell ref="AC50:AD50"/>
    <mergeCell ref="AE50:AF50"/>
    <mergeCell ref="AG50:AH50"/>
    <mergeCell ref="AI50:AJ50"/>
    <mergeCell ref="AN50:AO50"/>
    <mergeCell ref="AP50:AQ50"/>
    <mergeCell ref="AR50:AS50"/>
    <mergeCell ref="AA51:AB51"/>
    <mergeCell ref="CP47:CP51"/>
    <mergeCell ref="CQ47:CQ51"/>
    <mergeCell ref="CR47:CR51"/>
    <mergeCell ref="CS47:CS51"/>
    <mergeCell ref="CT47:CT51"/>
    <mergeCell ref="CV47:CV51"/>
    <mergeCell ref="CW47:CW51"/>
    <mergeCell ref="CX47:CX51"/>
    <mergeCell ref="CY47:CY51"/>
    <mergeCell ref="CZ47:DA51"/>
    <mergeCell ref="DB47:DC51"/>
    <mergeCell ref="DD47:DD51"/>
    <mergeCell ref="DE47:DE51"/>
    <mergeCell ref="DF47:DF51"/>
    <mergeCell ref="DG47:DG51"/>
    <mergeCell ref="DL47:DL51"/>
    <mergeCell ref="DM47:DM51"/>
    <mergeCell ref="BV47:BV51"/>
    <mergeCell ref="BW47:BW51"/>
    <mergeCell ref="BX47:BX51"/>
    <mergeCell ref="BZ47:BZ51"/>
    <mergeCell ref="CA47:CA51"/>
    <mergeCell ref="CB47:CB51"/>
    <mergeCell ref="CC47:CC51"/>
    <mergeCell ref="CD47:CD51"/>
    <mergeCell ref="CE47:CE51"/>
    <mergeCell ref="CF47:CF51"/>
    <mergeCell ref="CG47:CG51"/>
    <mergeCell ref="CL47:CL51"/>
    <mergeCell ref="CM47:CM51"/>
    <mergeCell ref="CN47:CN51"/>
    <mergeCell ref="CO47:CO51"/>
    <mergeCell ref="CH47:CH51"/>
    <mergeCell ref="CI47:CI51"/>
    <mergeCell ref="CJ47:CJ51"/>
    <mergeCell ref="CK47:CK51"/>
    <mergeCell ref="BE47:BE51"/>
    <mergeCell ref="BO47:BO51"/>
    <mergeCell ref="BP47:BP51"/>
    <mergeCell ref="BQ47:BQ51"/>
    <mergeCell ref="BR47:BR51"/>
    <mergeCell ref="AC51:AD51"/>
    <mergeCell ref="AE51:AF51"/>
    <mergeCell ref="AG51:AH51"/>
    <mergeCell ref="AI51:AJ51"/>
    <mergeCell ref="AN51:AO51"/>
    <mergeCell ref="AP51:AQ51"/>
    <mergeCell ref="AR51:AS51"/>
    <mergeCell ref="BS47:BS51"/>
    <mergeCell ref="BT47:BT51"/>
    <mergeCell ref="B47:B51"/>
    <mergeCell ref="C47:C51"/>
    <mergeCell ref="D47:D51"/>
    <mergeCell ref="E47:E51"/>
    <mergeCell ref="G47:G51"/>
    <mergeCell ref="H47:H51"/>
    <mergeCell ref="I47:I51"/>
    <mergeCell ref="L47:L51"/>
    <mergeCell ref="N47:N51"/>
    <mergeCell ref="O47:O51"/>
    <mergeCell ref="Q47:Q51"/>
    <mergeCell ref="R47:R51"/>
    <mergeCell ref="S47:S51"/>
    <mergeCell ref="T47:T51"/>
    <mergeCell ref="U47:U51"/>
    <mergeCell ref="V47:V51"/>
    <mergeCell ref="M47:M51"/>
    <mergeCell ref="F47:F51"/>
    <mergeCell ref="DT41:DT45"/>
    <mergeCell ref="AA42:AB42"/>
    <mergeCell ref="AC42:AD42"/>
    <mergeCell ref="AE42:AF42"/>
    <mergeCell ref="AG42:AH42"/>
    <mergeCell ref="AI42:AJ42"/>
    <mergeCell ref="AN42:AO42"/>
    <mergeCell ref="AP42:AQ42"/>
    <mergeCell ref="AR42:AS42"/>
    <mergeCell ref="AA43:AB43"/>
    <mergeCell ref="AC43:AD43"/>
    <mergeCell ref="AE43:AF43"/>
    <mergeCell ref="AG43:AH43"/>
    <mergeCell ref="AI43:AJ43"/>
    <mergeCell ref="AN43:AO43"/>
    <mergeCell ref="AP43:AQ43"/>
    <mergeCell ref="AR43:AS43"/>
    <mergeCell ref="AA44:AB44"/>
    <mergeCell ref="AC44:AD44"/>
    <mergeCell ref="AE44:AF44"/>
    <mergeCell ref="AG44:AH44"/>
    <mergeCell ref="AI44:AJ44"/>
    <mergeCell ref="AN44:AO44"/>
    <mergeCell ref="AP44:AQ44"/>
    <mergeCell ref="AR44:AS44"/>
    <mergeCell ref="AA45:AB45"/>
    <mergeCell ref="CR41:CR45"/>
    <mergeCell ref="CS41:CS45"/>
    <mergeCell ref="CH41:CH45"/>
    <mergeCell ref="CI41:CI45"/>
    <mergeCell ref="CJ41:CJ45"/>
    <mergeCell ref="CK41:CK45"/>
    <mergeCell ref="CX41:CX45"/>
    <mergeCell ref="CY41:CY45"/>
    <mergeCell ref="CZ41:DA45"/>
    <mergeCell ref="DB41:DC45"/>
    <mergeCell ref="DD41:DD45"/>
    <mergeCell ref="DE41:DE45"/>
    <mergeCell ref="DF41:DF45"/>
    <mergeCell ref="DG41:DG45"/>
    <mergeCell ref="DL41:DL45"/>
    <mergeCell ref="DM41:DM45"/>
    <mergeCell ref="DN41:DN45"/>
    <mergeCell ref="DO41:DO45"/>
    <mergeCell ref="BV41:BV45"/>
    <mergeCell ref="BW41:BW45"/>
    <mergeCell ref="BX41:BX45"/>
    <mergeCell ref="BZ41:BZ45"/>
    <mergeCell ref="CA41:CA45"/>
    <mergeCell ref="CB41:CB45"/>
    <mergeCell ref="CC41:CC45"/>
    <mergeCell ref="CD41:CD45"/>
    <mergeCell ref="CE41:CE45"/>
    <mergeCell ref="CF41:CF45"/>
    <mergeCell ref="CG41:CG45"/>
    <mergeCell ref="CL41:CL45"/>
    <mergeCell ref="CM41:CM45"/>
    <mergeCell ref="CN41:CN45"/>
    <mergeCell ref="CO41:CO45"/>
    <mergeCell ref="CP41:CP45"/>
    <mergeCell ref="CQ41:CQ45"/>
    <mergeCell ref="BE41:BE45"/>
    <mergeCell ref="BO41:BO45"/>
    <mergeCell ref="BP41:BP45"/>
    <mergeCell ref="BQ41:BQ45"/>
    <mergeCell ref="BR41:BR45"/>
    <mergeCell ref="AC45:AD45"/>
    <mergeCell ref="AE45:AF45"/>
    <mergeCell ref="AG45:AH45"/>
    <mergeCell ref="AI45:AJ45"/>
    <mergeCell ref="AN45:AO45"/>
    <mergeCell ref="AP45:AQ45"/>
    <mergeCell ref="AR45:AS45"/>
    <mergeCell ref="AE41:AF41"/>
    <mergeCell ref="AG41:AH41"/>
    <mergeCell ref="CT41:CT45"/>
    <mergeCell ref="CV41:CV45"/>
    <mergeCell ref="CW41:CW45"/>
    <mergeCell ref="B41:B45"/>
    <mergeCell ref="C41:C45"/>
    <mergeCell ref="D41:D45"/>
    <mergeCell ref="E41:E45"/>
    <mergeCell ref="G41:G45"/>
    <mergeCell ref="H41:H45"/>
    <mergeCell ref="I41:I45"/>
    <mergeCell ref="L41:L45"/>
    <mergeCell ref="N41:N45"/>
    <mergeCell ref="O41:O45"/>
    <mergeCell ref="Q41:Q45"/>
    <mergeCell ref="R41:R45"/>
    <mergeCell ref="S41:S45"/>
    <mergeCell ref="T41:T45"/>
    <mergeCell ref="U41:U45"/>
    <mergeCell ref="V41:V45"/>
    <mergeCell ref="AA41:AB41"/>
    <mergeCell ref="M41:M45"/>
    <mergeCell ref="DN467:DN471"/>
    <mergeCell ref="DO467:DO471"/>
    <mergeCell ref="DP467:DP471"/>
    <mergeCell ref="DQ467:DQ471"/>
    <mergeCell ref="DR467:DR471"/>
    <mergeCell ref="DS467:DS471"/>
    <mergeCell ref="DT467:DT471"/>
    <mergeCell ref="AA468:AB468"/>
    <mergeCell ref="AC468:AD468"/>
    <mergeCell ref="AE468:AF468"/>
    <mergeCell ref="AG468:AH468"/>
    <mergeCell ref="AI468:AJ468"/>
    <mergeCell ref="AN468:AO468"/>
    <mergeCell ref="AP468:AQ468"/>
    <mergeCell ref="AR468:AS468"/>
    <mergeCell ref="AA469:AB469"/>
    <mergeCell ref="AC469:AD469"/>
    <mergeCell ref="AE469:AF469"/>
    <mergeCell ref="AG469:AH469"/>
    <mergeCell ref="AI469:AJ469"/>
    <mergeCell ref="AN469:AO469"/>
    <mergeCell ref="AP469:AQ469"/>
    <mergeCell ref="AR469:AS469"/>
    <mergeCell ref="AA470:AB470"/>
    <mergeCell ref="AC470:AD470"/>
    <mergeCell ref="AE470:AF470"/>
    <mergeCell ref="AG470:AH470"/>
    <mergeCell ref="AI470:AJ470"/>
    <mergeCell ref="AN470:AO470"/>
    <mergeCell ref="AP470:AQ470"/>
    <mergeCell ref="AR470:AS470"/>
    <mergeCell ref="AA471:AB471"/>
    <mergeCell ref="CP467:CP471"/>
    <mergeCell ref="CQ467:CQ471"/>
    <mergeCell ref="CR467:CR471"/>
    <mergeCell ref="CS467:CS471"/>
    <mergeCell ref="CT467:CT471"/>
    <mergeCell ref="CV467:CV471"/>
    <mergeCell ref="CW467:CW471"/>
    <mergeCell ref="CX467:CX471"/>
    <mergeCell ref="CY467:CY471"/>
    <mergeCell ref="CZ467:DA471"/>
    <mergeCell ref="DB467:DC471"/>
    <mergeCell ref="DD467:DD471"/>
    <mergeCell ref="DE467:DE471"/>
    <mergeCell ref="DF467:DF471"/>
    <mergeCell ref="DG467:DG471"/>
    <mergeCell ref="DL467:DL471"/>
    <mergeCell ref="DM467:DM471"/>
    <mergeCell ref="DH467:DH471"/>
    <mergeCell ref="DI467:DI471"/>
    <mergeCell ref="DJ467:DJ471"/>
    <mergeCell ref="DK467:DK471"/>
    <mergeCell ref="BS467:BS471"/>
    <mergeCell ref="BT467:BT471"/>
    <mergeCell ref="BV467:BV471"/>
    <mergeCell ref="BW467:BW471"/>
    <mergeCell ref="BX467:BX471"/>
    <mergeCell ref="BZ467:BZ471"/>
    <mergeCell ref="CA467:CA471"/>
    <mergeCell ref="CB467:CB471"/>
    <mergeCell ref="CC467:CC471"/>
    <mergeCell ref="CD467:CD471"/>
    <mergeCell ref="CE467:CE471"/>
    <mergeCell ref="CF467:CF471"/>
    <mergeCell ref="CG467:CG471"/>
    <mergeCell ref="CL467:CL471"/>
    <mergeCell ref="CM467:CM471"/>
    <mergeCell ref="CN467:CN471"/>
    <mergeCell ref="CO467:CO471"/>
    <mergeCell ref="CH467:CH471"/>
    <mergeCell ref="CI467:CI471"/>
    <mergeCell ref="CJ467:CJ471"/>
    <mergeCell ref="CK467:CK471"/>
    <mergeCell ref="AC467:AD467"/>
    <mergeCell ref="AE467:AF467"/>
    <mergeCell ref="AG467:AH467"/>
    <mergeCell ref="AI467:AJ467"/>
    <mergeCell ref="AN467:AO467"/>
    <mergeCell ref="AP467:AQ467"/>
    <mergeCell ref="AR467:AS467"/>
    <mergeCell ref="AZ467:AZ471"/>
    <mergeCell ref="BA467:BA471"/>
    <mergeCell ref="BB467:BB471"/>
    <mergeCell ref="BC467:BC471"/>
    <mergeCell ref="BD467:BD471"/>
    <mergeCell ref="BE467:BE471"/>
    <mergeCell ref="BO467:BO471"/>
    <mergeCell ref="BP467:BP471"/>
    <mergeCell ref="BQ467:BQ471"/>
    <mergeCell ref="BR467:BR471"/>
    <mergeCell ref="AC471:AD471"/>
    <mergeCell ref="AE471:AF471"/>
    <mergeCell ref="AG471:AH471"/>
    <mergeCell ref="AI471:AJ471"/>
    <mergeCell ref="AN471:AO471"/>
    <mergeCell ref="AP471:AQ471"/>
    <mergeCell ref="AR471:AS471"/>
    <mergeCell ref="B467:B471"/>
    <mergeCell ref="C467:C471"/>
    <mergeCell ref="D467:D471"/>
    <mergeCell ref="E467:E471"/>
    <mergeCell ref="G467:G471"/>
    <mergeCell ref="H467:H471"/>
    <mergeCell ref="I467:I471"/>
    <mergeCell ref="L467:L471"/>
    <mergeCell ref="N467:N471"/>
    <mergeCell ref="O467:O471"/>
    <mergeCell ref="Q467:Q471"/>
    <mergeCell ref="R467:R471"/>
    <mergeCell ref="S467:S471"/>
    <mergeCell ref="T467:T471"/>
    <mergeCell ref="U467:U471"/>
    <mergeCell ref="V467:V471"/>
    <mergeCell ref="AA467:AB467"/>
    <mergeCell ref="DQ461:DQ465"/>
    <mergeCell ref="DR461:DR465"/>
    <mergeCell ref="DS461:DS465"/>
    <mergeCell ref="DT461:DT465"/>
    <mergeCell ref="AA462:AB462"/>
    <mergeCell ref="AC462:AD462"/>
    <mergeCell ref="AE462:AF462"/>
    <mergeCell ref="AG462:AH462"/>
    <mergeCell ref="AI462:AJ462"/>
    <mergeCell ref="AN462:AO462"/>
    <mergeCell ref="AP462:AQ462"/>
    <mergeCell ref="AR462:AS462"/>
    <mergeCell ref="AA463:AB463"/>
    <mergeCell ref="AC463:AD463"/>
    <mergeCell ref="AE463:AF463"/>
    <mergeCell ref="AG463:AH463"/>
    <mergeCell ref="AI463:AJ463"/>
    <mergeCell ref="AN463:AO463"/>
    <mergeCell ref="AP463:AQ463"/>
    <mergeCell ref="AR463:AS463"/>
    <mergeCell ref="AA464:AB464"/>
    <mergeCell ref="AC464:AD464"/>
    <mergeCell ref="AE464:AF464"/>
    <mergeCell ref="AG464:AH464"/>
    <mergeCell ref="AI464:AJ464"/>
    <mergeCell ref="AN464:AO464"/>
    <mergeCell ref="AP464:AQ464"/>
    <mergeCell ref="AR464:AS464"/>
    <mergeCell ref="AA465:AB465"/>
    <mergeCell ref="AC465:AD465"/>
    <mergeCell ref="AE465:AF465"/>
    <mergeCell ref="AG465:AH465"/>
    <mergeCell ref="CS461:CS465"/>
    <mergeCell ref="CT461:CT465"/>
    <mergeCell ref="CV461:CV465"/>
    <mergeCell ref="CW461:CW465"/>
    <mergeCell ref="CX461:CX465"/>
    <mergeCell ref="CY461:CY465"/>
    <mergeCell ref="CZ461:DA465"/>
    <mergeCell ref="DB461:DC465"/>
    <mergeCell ref="DD461:DD465"/>
    <mergeCell ref="DE461:DE465"/>
    <mergeCell ref="DF461:DF465"/>
    <mergeCell ref="DG461:DG465"/>
    <mergeCell ref="DL461:DL465"/>
    <mergeCell ref="DM461:DM465"/>
    <mergeCell ref="DN461:DN465"/>
    <mergeCell ref="DO461:DO465"/>
    <mergeCell ref="DP461:DP465"/>
    <mergeCell ref="DH461:DH465"/>
    <mergeCell ref="DI461:DI465"/>
    <mergeCell ref="DJ461:DJ465"/>
    <mergeCell ref="DK461:DK465"/>
    <mergeCell ref="BW461:BW465"/>
    <mergeCell ref="BX461:BX465"/>
    <mergeCell ref="BZ461:BZ465"/>
    <mergeCell ref="CA461:CA465"/>
    <mergeCell ref="CB461:CB465"/>
    <mergeCell ref="CC461:CC465"/>
    <mergeCell ref="CD461:CD465"/>
    <mergeCell ref="CE461:CE465"/>
    <mergeCell ref="CF461:CF465"/>
    <mergeCell ref="CG461:CG465"/>
    <mergeCell ref="CL461:CL465"/>
    <mergeCell ref="CM461:CM465"/>
    <mergeCell ref="CN461:CN465"/>
    <mergeCell ref="CO461:CO465"/>
    <mergeCell ref="CP461:CP465"/>
    <mergeCell ref="CQ461:CQ465"/>
    <mergeCell ref="CR461:CR465"/>
    <mergeCell ref="CH461:CH465"/>
    <mergeCell ref="CI461:CI465"/>
    <mergeCell ref="CJ461:CJ465"/>
    <mergeCell ref="CK461:CK465"/>
    <mergeCell ref="AI461:AJ461"/>
    <mergeCell ref="AN461:AO461"/>
    <mergeCell ref="AP461:AQ461"/>
    <mergeCell ref="AR461:AS461"/>
    <mergeCell ref="AZ461:AZ465"/>
    <mergeCell ref="BA461:BA465"/>
    <mergeCell ref="BB461:BB465"/>
    <mergeCell ref="BC461:BC465"/>
    <mergeCell ref="BD461:BD465"/>
    <mergeCell ref="BE461:BE465"/>
    <mergeCell ref="BO461:BO465"/>
    <mergeCell ref="BP461:BP465"/>
    <mergeCell ref="BQ461:BQ465"/>
    <mergeCell ref="BR461:BR465"/>
    <mergeCell ref="BS461:BS465"/>
    <mergeCell ref="BT461:BT465"/>
    <mergeCell ref="BV461:BV465"/>
    <mergeCell ref="AI465:AJ465"/>
    <mergeCell ref="AN465:AO465"/>
    <mergeCell ref="AP465:AQ465"/>
    <mergeCell ref="AR465:AS465"/>
    <mergeCell ref="E461:E465"/>
    <mergeCell ref="G461:G465"/>
    <mergeCell ref="H461:H465"/>
    <mergeCell ref="I461:I465"/>
    <mergeCell ref="L461:L465"/>
    <mergeCell ref="N461:N465"/>
    <mergeCell ref="O461:O465"/>
    <mergeCell ref="Q461:Q465"/>
    <mergeCell ref="R461:R465"/>
    <mergeCell ref="S461:S465"/>
    <mergeCell ref="T461:T465"/>
    <mergeCell ref="U461:U465"/>
    <mergeCell ref="V461:V465"/>
    <mergeCell ref="AA461:AB461"/>
    <mergeCell ref="AC461:AD461"/>
    <mergeCell ref="AE461:AF461"/>
    <mergeCell ref="AG461:AH461"/>
    <mergeCell ref="B395:B399"/>
    <mergeCell ref="B401:B405"/>
    <mergeCell ref="B413:B417"/>
    <mergeCell ref="B419:B423"/>
    <mergeCell ref="B425:B429"/>
    <mergeCell ref="B437:B441"/>
    <mergeCell ref="B443:B447"/>
    <mergeCell ref="B449:B453"/>
    <mergeCell ref="B455:B459"/>
    <mergeCell ref="B461:B465"/>
    <mergeCell ref="C461:C465"/>
    <mergeCell ref="D461:D465"/>
    <mergeCell ref="C455:C459"/>
    <mergeCell ref="D455:D459"/>
    <mergeCell ref="C449:C453"/>
    <mergeCell ref="D449:D453"/>
    <mergeCell ref="C443:C447"/>
    <mergeCell ref="D443:D447"/>
    <mergeCell ref="C437:C441"/>
    <mergeCell ref="D437:D441"/>
    <mergeCell ref="C425:C429"/>
    <mergeCell ref="D425:D429"/>
    <mergeCell ref="C419:C423"/>
    <mergeCell ref="D419:D423"/>
    <mergeCell ref="C413:C417"/>
    <mergeCell ref="D413:D417"/>
    <mergeCell ref="C401:C405"/>
    <mergeCell ref="D401:D405"/>
    <mergeCell ref="B407:B411"/>
    <mergeCell ref="C407:C411"/>
    <mergeCell ref="D407:D411"/>
    <mergeCell ref="B431:B435"/>
    <mergeCell ref="B287:B291"/>
    <mergeCell ref="B293:B297"/>
    <mergeCell ref="B311:B315"/>
    <mergeCell ref="B317:B321"/>
    <mergeCell ref="B323:B327"/>
    <mergeCell ref="B335:B339"/>
    <mergeCell ref="B341:B345"/>
    <mergeCell ref="B347:B351"/>
    <mergeCell ref="B353:B357"/>
    <mergeCell ref="B359:B363"/>
    <mergeCell ref="B365:B369"/>
    <mergeCell ref="B299:B303"/>
    <mergeCell ref="B305:B309"/>
    <mergeCell ref="B371:B375"/>
    <mergeCell ref="B377:B381"/>
    <mergeCell ref="B383:B387"/>
    <mergeCell ref="B389:B393"/>
    <mergeCell ref="B179:B183"/>
    <mergeCell ref="B185:B189"/>
    <mergeCell ref="B191:B195"/>
    <mergeCell ref="B203:B207"/>
    <mergeCell ref="B209:B213"/>
    <mergeCell ref="B215:B219"/>
    <mergeCell ref="B227:B231"/>
    <mergeCell ref="B233:B237"/>
    <mergeCell ref="B239:B243"/>
    <mergeCell ref="B197:B201"/>
    <mergeCell ref="B221:B225"/>
    <mergeCell ref="B251:B255"/>
    <mergeCell ref="B257:B261"/>
    <mergeCell ref="B263:B267"/>
    <mergeCell ref="B269:B273"/>
    <mergeCell ref="B275:B279"/>
    <mergeCell ref="B281:B285"/>
    <mergeCell ref="B59:B63"/>
    <mergeCell ref="B77:B81"/>
    <mergeCell ref="B83:B87"/>
    <mergeCell ref="B89:B93"/>
    <mergeCell ref="B95:B99"/>
    <mergeCell ref="B101:B105"/>
    <mergeCell ref="B107:B111"/>
    <mergeCell ref="B113:B117"/>
    <mergeCell ref="B119:B123"/>
    <mergeCell ref="B125:B129"/>
    <mergeCell ref="B131:B135"/>
    <mergeCell ref="B143:B147"/>
    <mergeCell ref="B149:B153"/>
    <mergeCell ref="B155:B159"/>
    <mergeCell ref="B161:B165"/>
    <mergeCell ref="B167:B171"/>
    <mergeCell ref="B173:B177"/>
    <mergeCell ref="DN203:DN207"/>
    <mergeCell ref="DO203:DO207"/>
    <mergeCell ref="DP203:DP207"/>
    <mergeCell ref="DQ203:DQ207"/>
    <mergeCell ref="DR203:DR207"/>
    <mergeCell ref="DS203:DS207"/>
    <mergeCell ref="DT203:DT207"/>
    <mergeCell ref="AA207:AB207"/>
    <mergeCell ref="AC207:AD207"/>
    <mergeCell ref="AE207:AF207"/>
    <mergeCell ref="AG207:AH207"/>
    <mergeCell ref="AI207:AJ207"/>
    <mergeCell ref="AN207:AO207"/>
    <mergeCell ref="AP207:AQ207"/>
    <mergeCell ref="AR207:AS207"/>
    <mergeCell ref="BS203:BS207"/>
    <mergeCell ref="BT203:BT207"/>
    <mergeCell ref="BV203:BV207"/>
    <mergeCell ref="BW203:BW207"/>
    <mergeCell ref="BX203:BX207"/>
    <mergeCell ref="BZ203:BZ207"/>
    <mergeCell ref="CA203:CA207"/>
    <mergeCell ref="CB203:CB207"/>
    <mergeCell ref="CC203:CC207"/>
    <mergeCell ref="CD203:CD207"/>
    <mergeCell ref="CE203:CE207"/>
    <mergeCell ref="CF203:CF207"/>
    <mergeCell ref="BR203:BR207"/>
    <mergeCell ref="BP203:BP207"/>
    <mergeCell ref="BQ203:BQ207"/>
    <mergeCell ref="AE204:AF204"/>
    <mergeCell ref="AG204:AH204"/>
    <mergeCell ref="C203:C207"/>
    <mergeCell ref="D203:D207"/>
    <mergeCell ref="E203:E207"/>
    <mergeCell ref="G203:G207"/>
    <mergeCell ref="H203:H207"/>
    <mergeCell ref="I203:I207"/>
    <mergeCell ref="L203:L207"/>
    <mergeCell ref="N203:N207"/>
    <mergeCell ref="O203:O207"/>
    <mergeCell ref="Q203:Q207"/>
    <mergeCell ref="R203:R207"/>
    <mergeCell ref="S203:S207"/>
    <mergeCell ref="T203:T207"/>
    <mergeCell ref="DM203:DM207"/>
    <mergeCell ref="CG203:CG207"/>
    <mergeCell ref="CL203:CL207"/>
    <mergeCell ref="CM203:CM207"/>
    <mergeCell ref="CN203:CN207"/>
    <mergeCell ref="CH203:CH207"/>
    <mergeCell ref="CI203:CI207"/>
    <mergeCell ref="CJ203:CJ207"/>
    <mergeCell ref="CK203:CK207"/>
    <mergeCell ref="AA203:AB203"/>
    <mergeCell ref="AC203:AD203"/>
    <mergeCell ref="AE203:AF203"/>
    <mergeCell ref="AG203:AH203"/>
    <mergeCell ref="AI203:AJ203"/>
    <mergeCell ref="AN203:AO203"/>
    <mergeCell ref="AP203:AQ203"/>
    <mergeCell ref="AR203:AS203"/>
    <mergeCell ref="AA204:AB204"/>
    <mergeCell ref="AC204:AD204"/>
    <mergeCell ref="AI204:AJ204"/>
    <mergeCell ref="AN204:AO204"/>
    <mergeCell ref="AP204:AQ204"/>
    <mergeCell ref="AR204:AS204"/>
    <mergeCell ref="AA205:AB205"/>
    <mergeCell ref="AC205:AD205"/>
    <mergeCell ref="AE205:AF205"/>
    <mergeCell ref="AG205:AH205"/>
    <mergeCell ref="AI205:AJ205"/>
    <mergeCell ref="AN205:AO205"/>
    <mergeCell ref="AP205:AQ205"/>
    <mergeCell ref="AR205:AS205"/>
    <mergeCell ref="CQ203:CQ207"/>
    <mergeCell ref="CR203:CR207"/>
    <mergeCell ref="CS203:CS207"/>
    <mergeCell ref="CT203:CT207"/>
    <mergeCell ref="CV203:CV207"/>
    <mergeCell ref="BO203:BO207"/>
    <mergeCell ref="CW203:CW207"/>
    <mergeCell ref="CX203:CX207"/>
    <mergeCell ref="CY203:CY207"/>
    <mergeCell ref="CZ203:DA207"/>
    <mergeCell ref="DB203:DC207"/>
    <mergeCell ref="DD203:DD207"/>
    <mergeCell ref="DE203:DE207"/>
    <mergeCell ref="DF203:DF207"/>
    <mergeCell ref="DG203:DG207"/>
    <mergeCell ref="DL203:DL207"/>
    <mergeCell ref="CO203:CO207"/>
    <mergeCell ref="CP203:CP207"/>
    <mergeCell ref="DH203:DH207"/>
    <mergeCell ref="DI203:DI207"/>
    <mergeCell ref="DJ203:DJ207"/>
    <mergeCell ref="DK203:DK207"/>
    <mergeCell ref="U203:U207"/>
    <mergeCell ref="V203:V207"/>
    <mergeCell ref="AA206:AB206"/>
    <mergeCell ref="AC206:AD206"/>
    <mergeCell ref="AE206:AF206"/>
    <mergeCell ref="AG206:AH206"/>
    <mergeCell ref="AI206:AJ206"/>
    <mergeCell ref="AN206:AO206"/>
    <mergeCell ref="AP206:AQ206"/>
    <mergeCell ref="AR206:AS206"/>
    <mergeCell ref="AZ203:AZ207"/>
    <mergeCell ref="BA203:BA207"/>
    <mergeCell ref="BB203:BB207"/>
    <mergeCell ref="BC203:BC207"/>
    <mergeCell ref="BD203:BD207"/>
    <mergeCell ref="BE203:BE207"/>
    <mergeCell ref="DO455:DO459"/>
    <mergeCell ref="DP455:DP459"/>
    <mergeCell ref="CS455:CS459"/>
    <mergeCell ref="CT455:CT459"/>
    <mergeCell ref="CV455:CV459"/>
    <mergeCell ref="CW455:CW459"/>
    <mergeCell ref="CX455:CX459"/>
    <mergeCell ref="CY455:CY459"/>
    <mergeCell ref="CZ455:DA459"/>
    <mergeCell ref="DB455:DC459"/>
    <mergeCell ref="DD455:DD459"/>
    <mergeCell ref="DE455:DE459"/>
    <mergeCell ref="DF455:DF459"/>
    <mergeCell ref="DG455:DG459"/>
    <mergeCell ref="DL455:DL459"/>
    <mergeCell ref="DM455:DM459"/>
    <mergeCell ref="DN455:DN459"/>
    <mergeCell ref="DH455:DH459"/>
    <mergeCell ref="DI455:DI459"/>
    <mergeCell ref="DJ455:DJ459"/>
    <mergeCell ref="DK455:DK459"/>
    <mergeCell ref="DQ455:DQ459"/>
    <mergeCell ref="DR455:DR459"/>
    <mergeCell ref="DS455:DS459"/>
    <mergeCell ref="DT455:DT459"/>
    <mergeCell ref="AA456:AB456"/>
    <mergeCell ref="AC456:AD456"/>
    <mergeCell ref="AE456:AF456"/>
    <mergeCell ref="AG456:AH456"/>
    <mergeCell ref="AI456:AJ456"/>
    <mergeCell ref="AN456:AO456"/>
    <mergeCell ref="AP456:AQ456"/>
    <mergeCell ref="AR456:AS456"/>
    <mergeCell ref="AA457:AB457"/>
    <mergeCell ref="AC457:AD457"/>
    <mergeCell ref="AE457:AF457"/>
    <mergeCell ref="AG457:AH457"/>
    <mergeCell ref="AI457:AJ457"/>
    <mergeCell ref="AN457:AO457"/>
    <mergeCell ref="AP457:AQ457"/>
    <mergeCell ref="AR457:AS457"/>
    <mergeCell ref="AA458:AB458"/>
    <mergeCell ref="AC458:AD458"/>
    <mergeCell ref="AE458:AF458"/>
    <mergeCell ref="AG458:AH458"/>
    <mergeCell ref="AI458:AJ458"/>
    <mergeCell ref="AN458:AO458"/>
    <mergeCell ref="AP458:AQ458"/>
    <mergeCell ref="AR458:AS458"/>
    <mergeCell ref="AA459:AB459"/>
    <mergeCell ref="AC459:AD459"/>
    <mergeCell ref="CQ455:CQ459"/>
    <mergeCell ref="CR455:CR459"/>
    <mergeCell ref="BT455:BT459"/>
    <mergeCell ref="BV455:BV459"/>
    <mergeCell ref="BW455:BW459"/>
    <mergeCell ref="BX455:BX459"/>
    <mergeCell ref="BZ455:BZ459"/>
    <mergeCell ref="CA455:CA459"/>
    <mergeCell ref="CB455:CB459"/>
    <mergeCell ref="CC455:CC459"/>
    <mergeCell ref="CD455:CD459"/>
    <mergeCell ref="CE455:CE459"/>
    <mergeCell ref="CF455:CF459"/>
    <mergeCell ref="CG455:CG459"/>
    <mergeCell ref="CL455:CL459"/>
    <mergeCell ref="CM455:CM459"/>
    <mergeCell ref="CN455:CN459"/>
    <mergeCell ref="CO455:CO459"/>
    <mergeCell ref="CP455:CP459"/>
    <mergeCell ref="CH455:CH459"/>
    <mergeCell ref="CI455:CI459"/>
    <mergeCell ref="CJ455:CJ459"/>
    <mergeCell ref="CK455:CK459"/>
    <mergeCell ref="AE455:AF455"/>
    <mergeCell ref="AG455:AH455"/>
    <mergeCell ref="AI455:AJ455"/>
    <mergeCell ref="AN455:AO455"/>
    <mergeCell ref="AP455:AQ455"/>
    <mergeCell ref="AR455:AS455"/>
    <mergeCell ref="AZ455:AZ459"/>
    <mergeCell ref="BA455:BA459"/>
    <mergeCell ref="BB455:BB459"/>
    <mergeCell ref="BC455:BC459"/>
    <mergeCell ref="BD455:BD459"/>
    <mergeCell ref="BE455:BE459"/>
    <mergeCell ref="BO455:BO459"/>
    <mergeCell ref="BP455:BP459"/>
    <mergeCell ref="BQ455:BQ459"/>
    <mergeCell ref="BR455:BR459"/>
    <mergeCell ref="BS455:BS459"/>
    <mergeCell ref="AE459:AF459"/>
    <mergeCell ref="AG459:AH459"/>
    <mergeCell ref="AI459:AJ459"/>
    <mergeCell ref="AN459:AO459"/>
    <mergeCell ref="AP459:AQ459"/>
    <mergeCell ref="AR459:AS459"/>
    <mergeCell ref="E455:E459"/>
    <mergeCell ref="G455:G459"/>
    <mergeCell ref="H455:H459"/>
    <mergeCell ref="I455:I459"/>
    <mergeCell ref="L455:L459"/>
    <mergeCell ref="N455:N459"/>
    <mergeCell ref="O455:O459"/>
    <mergeCell ref="Q455:Q459"/>
    <mergeCell ref="R455:R459"/>
    <mergeCell ref="S455:S459"/>
    <mergeCell ref="T455:T459"/>
    <mergeCell ref="U455:U459"/>
    <mergeCell ref="V455:V459"/>
    <mergeCell ref="AA455:AB455"/>
    <mergeCell ref="AC455:AD455"/>
    <mergeCell ref="DO449:DO453"/>
    <mergeCell ref="DP449:DP453"/>
    <mergeCell ref="CS449:CS453"/>
    <mergeCell ref="CT449:CT453"/>
    <mergeCell ref="CV449:CV453"/>
    <mergeCell ref="CW449:CW453"/>
    <mergeCell ref="CX449:CX453"/>
    <mergeCell ref="CY449:CY453"/>
    <mergeCell ref="CZ449:DA453"/>
    <mergeCell ref="DB449:DC453"/>
    <mergeCell ref="DD449:DD453"/>
    <mergeCell ref="DE449:DE453"/>
    <mergeCell ref="DF449:DF453"/>
    <mergeCell ref="DG449:DG453"/>
    <mergeCell ref="DL449:DL453"/>
    <mergeCell ref="DM449:DM453"/>
    <mergeCell ref="DN449:DN453"/>
    <mergeCell ref="DQ449:DQ453"/>
    <mergeCell ref="DR449:DR453"/>
    <mergeCell ref="DS449:DS453"/>
    <mergeCell ref="DT449:DT453"/>
    <mergeCell ref="AA450:AB450"/>
    <mergeCell ref="AC450:AD450"/>
    <mergeCell ref="AE450:AF450"/>
    <mergeCell ref="AG450:AH450"/>
    <mergeCell ref="AI450:AJ450"/>
    <mergeCell ref="AN450:AO450"/>
    <mergeCell ref="AP450:AQ450"/>
    <mergeCell ref="AR450:AS450"/>
    <mergeCell ref="AA451:AB451"/>
    <mergeCell ref="AC451:AD451"/>
    <mergeCell ref="AE451:AF451"/>
    <mergeCell ref="AG451:AH451"/>
    <mergeCell ref="AI451:AJ451"/>
    <mergeCell ref="AN451:AO451"/>
    <mergeCell ref="AP451:AQ451"/>
    <mergeCell ref="AR451:AS451"/>
    <mergeCell ref="AA452:AB452"/>
    <mergeCell ref="AC452:AD452"/>
    <mergeCell ref="AE452:AF452"/>
    <mergeCell ref="AG452:AH452"/>
    <mergeCell ref="AI452:AJ452"/>
    <mergeCell ref="AN452:AO452"/>
    <mergeCell ref="AP452:AQ452"/>
    <mergeCell ref="AR452:AS452"/>
    <mergeCell ref="AA453:AB453"/>
    <mergeCell ref="AC453:AD453"/>
    <mergeCell ref="CQ449:CQ453"/>
    <mergeCell ref="CR449:CR453"/>
    <mergeCell ref="BT449:BT453"/>
    <mergeCell ref="BV449:BV453"/>
    <mergeCell ref="BW449:BW453"/>
    <mergeCell ref="BX449:BX453"/>
    <mergeCell ref="BZ449:BZ453"/>
    <mergeCell ref="CA449:CA453"/>
    <mergeCell ref="CB449:CB453"/>
    <mergeCell ref="CC449:CC453"/>
    <mergeCell ref="CD449:CD453"/>
    <mergeCell ref="CE449:CE453"/>
    <mergeCell ref="CF449:CF453"/>
    <mergeCell ref="CG449:CG453"/>
    <mergeCell ref="CL449:CL453"/>
    <mergeCell ref="CM449:CM453"/>
    <mergeCell ref="CN449:CN453"/>
    <mergeCell ref="CO449:CO453"/>
    <mergeCell ref="CP449:CP453"/>
    <mergeCell ref="CH449:CH453"/>
    <mergeCell ref="CI449:CI453"/>
    <mergeCell ref="CJ449:CJ453"/>
    <mergeCell ref="CK449:CK453"/>
    <mergeCell ref="AE449:AF449"/>
    <mergeCell ref="AG449:AH449"/>
    <mergeCell ref="AI449:AJ449"/>
    <mergeCell ref="AN449:AO449"/>
    <mergeCell ref="AP449:AQ449"/>
    <mergeCell ref="AR449:AS449"/>
    <mergeCell ref="AZ449:AZ453"/>
    <mergeCell ref="BA449:BA453"/>
    <mergeCell ref="BB449:BB453"/>
    <mergeCell ref="BC449:BC453"/>
    <mergeCell ref="BD449:BD453"/>
    <mergeCell ref="BE449:BE453"/>
    <mergeCell ref="BO449:BO453"/>
    <mergeCell ref="BP449:BP453"/>
    <mergeCell ref="BQ449:BQ453"/>
    <mergeCell ref="BR449:BR453"/>
    <mergeCell ref="BS449:BS453"/>
    <mergeCell ref="AE453:AF453"/>
    <mergeCell ref="AG453:AH453"/>
    <mergeCell ref="AI453:AJ453"/>
    <mergeCell ref="AN453:AO453"/>
    <mergeCell ref="AP453:AQ453"/>
    <mergeCell ref="AR453:AS453"/>
    <mergeCell ref="E449:E453"/>
    <mergeCell ref="G449:G453"/>
    <mergeCell ref="H449:H453"/>
    <mergeCell ref="I449:I453"/>
    <mergeCell ref="L449:L453"/>
    <mergeCell ref="N449:N453"/>
    <mergeCell ref="O449:O453"/>
    <mergeCell ref="Q449:Q453"/>
    <mergeCell ref="R449:R453"/>
    <mergeCell ref="S449:S453"/>
    <mergeCell ref="T449:T453"/>
    <mergeCell ref="U449:U453"/>
    <mergeCell ref="V449:V453"/>
    <mergeCell ref="AA449:AB449"/>
    <mergeCell ref="AC449:AD449"/>
    <mergeCell ref="DO443:DO447"/>
    <mergeCell ref="DP443:DP447"/>
    <mergeCell ref="CS443:CS447"/>
    <mergeCell ref="CT443:CT447"/>
    <mergeCell ref="CV443:CV447"/>
    <mergeCell ref="CW443:CW447"/>
    <mergeCell ref="CX443:CX447"/>
    <mergeCell ref="CY443:CY447"/>
    <mergeCell ref="CZ443:DA447"/>
    <mergeCell ref="DB443:DC447"/>
    <mergeCell ref="DD443:DD447"/>
    <mergeCell ref="DE443:DE447"/>
    <mergeCell ref="DF443:DF447"/>
    <mergeCell ref="DG443:DG447"/>
    <mergeCell ref="DL443:DL447"/>
    <mergeCell ref="DM443:DM447"/>
    <mergeCell ref="DN443:DN447"/>
    <mergeCell ref="DQ443:DQ447"/>
    <mergeCell ref="DR443:DR447"/>
    <mergeCell ref="DS443:DS447"/>
    <mergeCell ref="DT443:DT447"/>
    <mergeCell ref="AA444:AB444"/>
    <mergeCell ref="AC444:AD444"/>
    <mergeCell ref="AE444:AF444"/>
    <mergeCell ref="AG444:AH444"/>
    <mergeCell ref="AI444:AJ444"/>
    <mergeCell ref="AN444:AO444"/>
    <mergeCell ref="AP444:AQ444"/>
    <mergeCell ref="AR444:AS444"/>
    <mergeCell ref="AA445:AB445"/>
    <mergeCell ref="AC445:AD445"/>
    <mergeCell ref="AE445:AF445"/>
    <mergeCell ref="AG445:AH445"/>
    <mergeCell ref="AI445:AJ445"/>
    <mergeCell ref="AN445:AO445"/>
    <mergeCell ref="AP445:AQ445"/>
    <mergeCell ref="AR445:AS445"/>
    <mergeCell ref="AA446:AB446"/>
    <mergeCell ref="AC446:AD446"/>
    <mergeCell ref="AE446:AF446"/>
    <mergeCell ref="AG446:AH446"/>
    <mergeCell ref="AI446:AJ446"/>
    <mergeCell ref="AN446:AO446"/>
    <mergeCell ref="AP446:AQ446"/>
    <mergeCell ref="AR446:AS446"/>
    <mergeCell ref="AA447:AB447"/>
    <mergeCell ref="AC447:AD447"/>
    <mergeCell ref="CQ443:CQ447"/>
    <mergeCell ref="CR443:CR447"/>
    <mergeCell ref="BT443:BT447"/>
    <mergeCell ref="BV443:BV447"/>
    <mergeCell ref="BW443:BW447"/>
    <mergeCell ref="BX443:BX447"/>
    <mergeCell ref="BZ443:BZ447"/>
    <mergeCell ref="CA443:CA447"/>
    <mergeCell ref="CB443:CB447"/>
    <mergeCell ref="CC443:CC447"/>
    <mergeCell ref="CD443:CD447"/>
    <mergeCell ref="CE443:CE447"/>
    <mergeCell ref="CF443:CF447"/>
    <mergeCell ref="CG443:CG447"/>
    <mergeCell ref="CL443:CL447"/>
    <mergeCell ref="CM443:CM447"/>
    <mergeCell ref="CN443:CN447"/>
    <mergeCell ref="CO443:CO447"/>
    <mergeCell ref="CP443:CP447"/>
    <mergeCell ref="CH443:CH447"/>
    <mergeCell ref="CI443:CI447"/>
    <mergeCell ref="CJ443:CJ447"/>
    <mergeCell ref="CK443:CK447"/>
    <mergeCell ref="AE443:AF443"/>
    <mergeCell ref="AG443:AH443"/>
    <mergeCell ref="AI443:AJ443"/>
    <mergeCell ref="AN443:AO443"/>
    <mergeCell ref="AP443:AQ443"/>
    <mergeCell ref="AR443:AS443"/>
    <mergeCell ref="AZ443:AZ447"/>
    <mergeCell ref="BA443:BA447"/>
    <mergeCell ref="BB443:BB447"/>
    <mergeCell ref="BC443:BC447"/>
    <mergeCell ref="BD443:BD447"/>
    <mergeCell ref="BE443:BE447"/>
    <mergeCell ref="BO443:BO447"/>
    <mergeCell ref="BP443:BP447"/>
    <mergeCell ref="BQ443:BQ447"/>
    <mergeCell ref="BR443:BR447"/>
    <mergeCell ref="BS443:BS447"/>
    <mergeCell ref="AE447:AF447"/>
    <mergeCell ref="AG447:AH447"/>
    <mergeCell ref="AI447:AJ447"/>
    <mergeCell ref="AN447:AO447"/>
    <mergeCell ref="AP447:AQ447"/>
    <mergeCell ref="AR447:AS447"/>
    <mergeCell ref="E443:E447"/>
    <mergeCell ref="G443:G447"/>
    <mergeCell ref="H443:H447"/>
    <mergeCell ref="I443:I447"/>
    <mergeCell ref="L443:L447"/>
    <mergeCell ref="N443:N447"/>
    <mergeCell ref="O443:O447"/>
    <mergeCell ref="Q443:Q447"/>
    <mergeCell ref="R443:R447"/>
    <mergeCell ref="S443:S447"/>
    <mergeCell ref="T443:T447"/>
    <mergeCell ref="U443:U447"/>
    <mergeCell ref="V443:V447"/>
    <mergeCell ref="AA443:AB443"/>
    <mergeCell ref="AC443:AD443"/>
    <mergeCell ref="DO437:DO441"/>
    <mergeCell ref="DP437:DP441"/>
    <mergeCell ref="CS437:CS441"/>
    <mergeCell ref="CT437:CT441"/>
    <mergeCell ref="CV437:CV441"/>
    <mergeCell ref="CW437:CW441"/>
    <mergeCell ref="CX437:CX441"/>
    <mergeCell ref="CY437:CY441"/>
    <mergeCell ref="CZ437:DA441"/>
    <mergeCell ref="DB437:DC441"/>
    <mergeCell ref="DD437:DD441"/>
    <mergeCell ref="DE437:DE441"/>
    <mergeCell ref="DF437:DF441"/>
    <mergeCell ref="DG437:DG441"/>
    <mergeCell ref="DL437:DL441"/>
    <mergeCell ref="DM437:DM441"/>
    <mergeCell ref="DN437:DN441"/>
    <mergeCell ref="DQ437:DQ441"/>
    <mergeCell ref="DR437:DR441"/>
    <mergeCell ref="DS437:DS441"/>
    <mergeCell ref="DT437:DT441"/>
    <mergeCell ref="AA438:AB438"/>
    <mergeCell ref="AC438:AD438"/>
    <mergeCell ref="AE438:AF438"/>
    <mergeCell ref="AG438:AH438"/>
    <mergeCell ref="AI438:AJ438"/>
    <mergeCell ref="AN438:AO438"/>
    <mergeCell ref="AP438:AQ438"/>
    <mergeCell ref="AR438:AS438"/>
    <mergeCell ref="AA439:AB439"/>
    <mergeCell ref="AC439:AD439"/>
    <mergeCell ref="AE439:AF439"/>
    <mergeCell ref="AG439:AH439"/>
    <mergeCell ref="AI439:AJ439"/>
    <mergeCell ref="AN439:AO439"/>
    <mergeCell ref="AP439:AQ439"/>
    <mergeCell ref="AR439:AS439"/>
    <mergeCell ref="AA440:AB440"/>
    <mergeCell ref="AC440:AD440"/>
    <mergeCell ref="AE440:AF440"/>
    <mergeCell ref="AG440:AH440"/>
    <mergeCell ref="AI440:AJ440"/>
    <mergeCell ref="AN440:AO440"/>
    <mergeCell ref="AP440:AQ440"/>
    <mergeCell ref="AR440:AS440"/>
    <mergeCell ref="AA441:AB441"/>
    <mergeCell ref="AC441:AD441"/>
    <mergeCell ref="CQ437:CQ441"/>
    <mergeCell ref="CR437:CR441"/>
    <mergeCell ref="BT437:BT441"/>
    <mergeCell ref="BV437:BV441"/>
    <mergeCell ref="BW437:BW441"/>
    <mergeCell ref="BX437:BX441"/>
    <mergeCell ref="BZ437:BZ441"/>
    <mergeCell ref="CA437:CA441"/>
    <mergeCell ref="CB437:CB441"/>
    <mergeCell ref="CC437:CC441"/>
    <mergeCell ref="CD437:CD441"/>
    <mergeCell ref="CE437:CE441"/>
    <mergeCell ref="CF437:CF441"/>
    <mergeCell ref="CG437:CG441"/>
    <mergeCell ref="CL437:CL441"/>
    <mergeCell ref="CM437:CM441"/>
    <mergeCell ref="CN437:CN441"/>
    <mergeCell ref="CO437:CO441"/>
    <mergeCell ref="CP437:CP441"/>
    <mergeCell ref="CH437:CH441"/>
    <mergeCell ref="CI437:CI441"/>
    <mergeCell ref="CJ437:CJ441"/>
    <mergeCell ref="CK437:CK441"/>
    <mergeCell ref="AE437:AF437"/>
    <mergeCell ref="AG437:AH437"/>
    <mergeCell ref="AI437:AJ437"/>
    <mergeCell ref="AN437:AO437"/>
    <mergeCell ref="AP437:AQ437"/>
    <mergeCell ref="AR437:AS437"/>
    <mergeCell ref="AZ437:AZ441"/>
    <mergeCell ref="BA437:BA441"/>
    <mergeCell ref="BB437:BB441"/>
    <mergeCell ref="BC437:BC441"/>
    <mergeCell ref="BD437:BD441"/>
    <mergeCell ref="BE437:BE441"/>
    <mergeCell ref="BO437:BO441"/>
    <mergeCell ref="BP437:BP441"/>
    <mergeCell ref="BQ437:BQ441"/>
    <mergeCell ref="BR437:BR441"/>
    <mergeCell ref="BS437:BS441"/>
    <mergeCell ref="AE441:AF441"/>
    <mergeCell ref="AG441:AH441"/>
    <mergeCell ref="AI441:AJ441"/>
    <mergeCell ref="AN441:AO441"/>
    <mergeCell ref="AP441:AQ441"/>
    <mergeCell ref="AR441:AS441"/>
    <mergeCell ref="E437:E441"/>
    <mergeCell ref="G437:G441"/>
    <mergeCell ref="H437:H441"/>
    <mergeCell ref="I437:I441"/>
    <mergeCell ref="L437:L441"/>
    <mergeCell ref="N437:N441"/>
    <mergeCell ref="O437:O441"/>
    <mergeCell ref="Q437:Q441"/>
    <mergeCell ref="R437:R441"/>
    <mergeCell ref="S437:S441"/>
    <mergeCell ref="T437:T441"/>
    <mergeCell ref="U437:U441"/>
    <mergeCell ref="V437:V441"/>
    <mergeCell ref="AA437:AB437"/>
    <mergeCell ref="AC437:AD437"/>
    <mergeCell ref="DO425:DO429"/>
    <mergeCell ref="DP425:DP429"/>
    <mergeCell ref="CS425:CS429"/>
    <mergeCell ref="CT425:CT429"/>
    <mergeCell ref="CV425:CV429"/>
    <mergeCell ref="CW425:CW429"/>
    <mergeCell ref="CX425:CX429"/>
    <mergeCell ref="CY425:CY429"/>
    <mergeCell ref="CZ425:DA429"/>
    <mergeCell ref="DB425:DC429"/>
    <mergeCell ref="DD425:DD429"/>
    <mergeCell ref="DE425:DE429"/>
    <mergeCell ref="DF425:DF429"/>
    <mergeCell ref="DG425:DG429"/>
    <mergeCell ref="DL425:DL429"/>
    <mergeCell ref="DM425:DM429"/>
    <mergeCell ref="DN425:DN429"/>
    <mergeCell ref="DQ425:DQ429"/>
    <mergeCell ref="DR425:DR429"/>
    <mergeCell ref="DS425:DS429"/>
    <mergeCell ref="DT425:DT429"/>
    <mergeCell ref="AA426:AB426"/>
    <mergeCell ref="AC426:AD426"/>
    <mergeCell ref="AE426:AF426"/>
    <mergeCell ref="AG426:AH426"/>
    <mergeCell ref="AI426:AJ426"/>
    <mergeCell ref="AN426:AO426"/>
    <mergeCell ref="AP426:AQ426"/>
    <mergeCell ref="AR426:AS426"/>
    <mergeCell ref="AA427:AB427"/>
    <mergeCell ref="AC427:AD427"/>
    <mergeCell ref="AE427:AF427"/>
    <mergeCell ref="AG427:AH427"/>
    <mergeCell ref="AI427:AJ427"/>
    <mergeCell ref="AN427:AO427"/>
    <mergeCell ref="AP427:AQ427"/>
    <mergeCell ref="AR427:AS427"/>
    <mergeCell ref="AA428:AB428"/>
    <mergeCell ref="AC428:AD428"/>
    <mergeCell ref="AE428:AF428"/>
    <mergeCell ref="AG428:AH428"/>
    <mergeCell ref="AI428:AJ428"/>
    <mergeCell ref="AN428:AO428"/>
    <mergeCell ref="AP428:AQ428"/>
    <mergeCell ref="AR428:AS428"/>
    <mergeCell ref="AA429:AB429"/>
    <mergeCell ref="AC429:AD429"/>
    <mergeCell ref="CQ425:CQ429"/>
    <mergeCell ref="CR425:CR429"/>
    <mergeCell ref="BT425:BT429"/>
    <mergeCell ref="BV425:BV429"/>
    <mergeCell ref="BW425:BW429"/>
    <mergeCell ref="BX425:BX429"/>
    <mergeCell ref="BZ425:BZ429"/>
    <mergeCell ref="CA425:CA429"/>
    <mergeCell ref="CB425:CB429"/>
    <mergeCell ref="CC425:CC429"/>
    <mergeCell ref="CD425:CD429"/>
    <mergeCell ref="CE425:CE429"/>
    <mergeCell ref="CF425:CF429"/>
    <mergeCell ref="CG425:CG429"/>
    <mergeCell ref="CL425:CL429"/>
    <mergeCell ref="CM425:CM429"/>
    <mergeCell ref="CN425:CN429"/>
    <mergeCell ref="CO425:CO429"/>
    <mergeCell ref="CP425:CP429"/>
    <mergeCell ref="CH425:CH429"/>
    <mergeCell ref="CI425:CI429"/>
    <mergeCell ref="CJ425:CJ429"/>
    <mergeCell ref="CK425:CK429"/>
    <mergeCell ref="AE425:AF425"/>
    <mergeCell ref="AG425:AH425"/>
    <mergeCell ref="AI425:AJ425"/>
    <mergeCell ref="AN425:AO425"/>
    <mergeCell ref="AP425:AQ425"/>
    <mergeCell ref="AR425:AS425"/>
    <mergeCell ref="AZ425:AZ429"/>
    <mergeCell ref="BA425:BA429"/>
    <mergeCell ref="BB425:BB429"/>
    <mergeCell ref="BC425:BC429"/>
    <mergeCell ref="BD425:BD429"/>
    <mergeCell ref="BE425:BE429"/>
    <mergeCell ref="BO425:BO429"/>
    <mergeCell ref="BP425:BP429"/>
    <mergeCell ref="BQ425:BQ429"/>
    <mergeCell ref="BR425:BR429"/>
    <mergeCell ref="BS425:BS429"/>
    <mergeCell ref="AE429:AF429"/>
    <mergeCell ref="AG429:AH429"/>
    <mergeCell ref="AI429:AJ429"/>
    <mergeCell ref="AN429:AO429"/>
    <mergeCell ref="AP429:AQ429"/>
    <mergeCell ref="AR429:AS429"/>
    <mergeCell ref="E425:E429"/>
    <mergeCell ref="G425:G429"/>
    <mergeCell ref="H425:H429"/>
    <mergeCell ref="I425:I429"/>
    <mergeCell ref="L425:L429"/>
    <mergeCell ref="N425:N429"/>
    <mergeCell ref="O425:O429"/>
    <mergeCell ref="Q425:Q429"/>
    <mergeCell ref="R425:R429"/>
    <mergeCell ref="S425:S429"/>
    <mergeCell ref="T425:T429"/>
    <mergeCell ref="U425:U429"/>
    <mergeCell ref="V425:V429"/>
    <mergeCell ref="AA425:AB425"/>
    <mergeCell ref="AC425:AD425"/>
    <mergeCell ref="DO419:DO423"/>
    <mergeCell ref="DP419:DP423"/>
    <mergeCell ref="CS419:CS423"/>
    <mergeCell ref="CT419:CT423"/>
    <mergeCell ref="CV419:CV423"/>
    <mergeCell ref="CW419:CW423"/>
    <mergeCell ref="CX419:CX423"/>
    <mergeCell ref="CY419:CY423"/>
    <mergeCell ref="CZ419:DA423"/>
    <mergeCell ref="DB419:DC423"/>
    <mergeCell ref="DD419:DD423"/>
    <mergeCell ref="DE419:DE423"/>
    <mergeCell ref="DF419:DF423"/>
    <mergeCell ref="DG419:DG423"/>
    <mergeCell ref="DL419:DL423"/>
    <mergeCell ref="DM419:DM423"/>
    <mergeCell ref="DN419:DN423"/>
    <mergeCell ref="DQ419:DQ423"/>
    <mergeCell ref="DR419:DR423"/>
    <mergeCell ref="DS419:DS423"/>
    <mergeCell ref="DT419:DT423"/>
    <mergeCell ref="AA420:AB420"/>
    <mergeCell ref="AC420:AD420"/>
    <mergeCell ref="AE420:AF420"/>
    <mergeCell ref="AG420:AH420"/>
    <mergeCell ref="AI420:AJ420"/>
    <mergeCell ref="AN420:AO420"/>
    <mergeCell ref="AP420:AQ420"/>
    <mergeCell ref="AR420:AS420"/>
    <mergeCell ref="AA421:AB421"/>
    <mergeCell ref="AC421:AD421"/>
    <mergeCell ref="AE421:AF421"/>
    <mergeCell ref="AG421:AH421"/>
    <mergeCell ref="AI421:AJ421"/>
    <mergeCell ref="AN421:AO421"/>
    <mergeCell ref="AP421:AQ421"/>
    <mergeCell ref="AR421:AS421"/>
    <mergeCell ref="AA422:AB422"/>
    <mergeCell ref="AC422:AD422"/>
    <mergeCell ref="AE422:AF422"/>
    <mergeCell ref="AG422:AH422"/>
    <mergeCell ref="AI422:AJ422"/>
    <mergeCell ref="AN422:AO422"/>
    <mergeCell ref="AP422:AQ422"/>
    <mergeCell ref="AR422:AS422"/>
    <mergeCell ref="AA423:AB423"/>
    <mergeCell ref="AC423:AD423"/>
    <mergeCell ref="CQ419:CQ423"/>
    <mergeCell ref="CR419:CR423"/>
    <mergeCell ref="BT419:BT423"/>
    <mergeCell ref="BV419:BV423"/>
    <mergeCell ref="BW419:BW423"/>
    <mergeCell ref="BX419:BX423"/>
    <mergeCell ref="BZ419:BZ423"/>
    <mergeCell ref="CA419:CA423"/>
    <mergeCell ref="CB419:CB423"/>
    <mergeCell ref="CC419:CC423"/>
    <mergeCell ref="CD419:CD423"/>
    <mergeCell ref="CE419:CE423"/>
    <mergeCell ref="CF419:CF423"/>
    <mergeCell ref="CG419:CG423"/>
    <mergeCell ref="CL419:CL423"/>
    <mergeCell ref="CM419:CM423"/>
    <mergeCell ref="CN419:CN423"/>
    <mergeCell ref="CO419:CO423"/>
    <mergeCell ref="CP419:CP423"/>
    <mergeCell ref="CH419:CH423"/>
    <mergeCell ref="CI419:CI423"/>
    <mergeCell ref="CJ419:CJ423"/>
    <mergeCell ref="CK419:CK423"/>
    <mergeCell ref="AI419:AJ419"/>
    <mergeCell ref="AN419:AO419"/>
    <mergeCell ref="AP419:AQ419"/>
    <mergeCell ref="AR419:AS419"/>
    <mergeCell ref="AZ419:AZ423"/>
    <mergeCell ref="BA419:BA423"/>
    <mergeCell ref="BB419:BB423"/>
    <mergeCell ref="BC419:BC423"/>
    <mergeCell ref="BD419:BD423"/>
    <mergeCell ref="BE419:BE423"/>
    <mergeCell ref="BO419:BO423"/>
    <mergeCell ref="BP419:BP423"/>
    <mergeCell ref="BQ419:BQ423"/>
    <mergeCell ref="BR419:BR423"/>
    <mergeCell ref="BS419:BS423"/>
    <mergeCell ref="AE423:AF423"/>
    <mergeCell ref="AG423:AH423"/>
    <mergeCell ref="AI423:AJ423"/>
    <mergeCell ref="AN423:AO423"/>
    <mergeCell ref="AP423:AQ423"/>
    <mergeCell ref="AR423:AS423"/>
    <mergeCell ref="DO413:DO417"/>
    <mergeCell ref="DP413:DP417"/>
    <mergeCell ref="CS413:CS417"/>
    <mergeCell ref="CT413:CT417"/>
    <mergeCell ref="CV413:CV417"/>
    <mergeCell ref="CW413:CW417"/>
    <mergeCell ref="CX413:CX417"/>
    <mergeCell ref="CY413:CY417"/>
    <mergeCell ref="CZ413:DA417"/>
    <mergeCell ref="DB413:DC417"/>
    <mergeCell ref="DD413:DD417"/>
    <mergeCell ref="DE413:DE417"/>
    <mergeCell ref="DF413:DF417"/>
    <mergeCell ref="DG413:DG417"/>
    <mergeCell ref="DL413:DL417"/>
    <mergeCell ref="DM413:DM417"/>
    <mergeCell ref="DN413:DN417"/>
    <mergeCell ref="AA416:AB416"/>
    <mergeCell ref="AC416:AD416"/>
    <mergeCell ref="AE416:AF416"/>
    <mergeCell ref="AG416:AH416"/>
    <mergeCell ref="AI416:AJ416"/>
    <mergeCell ref="AN416:AO416"/>
    <mergeCell ref="AP416:AQ416"/>
    <mergeCell ref="AR416:AS416"/>
    <mergeCell ref="AA417:AB417"/>
    <mergeCell ref="AC417:AD417"/>
    <mergeCell ref="CQ413:CQ417"/>
    <mergeCell ref="CR413:CR417"/>
    <mergeCell ref="CC413:CC417"/>
    <mergeCell ref="CD413:CD417"/>
    <mergeCell ref="CE413:CE417"/>
    <mergeCell ref="E419:E423"/>
    <mergeCell ref="G419:G423"/>
    <mergeCell ref="H419:H423"/>
    <mergeCell ref="I419:I423"/>
    <mergeCell ref="L419:L423"/>
    <mergeCell ref="N419:N423"/>
    <mergeCell ref="O419:O423"/>
    <mergeCell ref="Q419:Q423"/>
    <mergeCell ref="R419:R423"/>
    <mergeCell ref="S419:S423"/>
    <mergeCell ref="T419:T423"/>
    <mergeCell ref="U419:U423"/>
    <mergeCell ref="V419:V423"/>
    <mergeCell ref="AA419:AB419"/>
    <mergeCell ref="AC419:AD419"/>
    <mergeCell ref="AE419:AF419"/>
    <mergeCell ref="AG419:AH419"/>
    <mergeCell ref="CM413:CM417"/>
    <mergeCell ref="CN413:CN417"/>
    <mergeCell ref="CO413:CO417"/>
    <mergeCell ref="CP413:CP417"/>
    <mergeCell ref="CH413:CH417"/>
    <mergeCell ref="CI413:CI417"/>
    <mergeCell ref="CJ413:CJ417"/>
    <mergeCell ref="CK413:CK417"/>
    <mergeCell ref="DQ413:DQ417"/>
    <mergeCell ref="DR413:DR417"/>
    <mergeCell ref="DS413:DS417"/>
    <mergeCell ref="BP413:BP417"/>
    <mergeCell ref="BQ413:BQ417"/>
    <mergeCell ref="BR413:BR417"/>
    <mergeCell ref="BS413:BS417"/>
    <mergeCell ref="DT413:DT417"/>
    <mergeCell ref="AA414:AB414"/>
    <mergeCell ref="AC414:AD414"/>
    <mergeCell ref="AE414:AF414"/>
    <mergeCell ref="AG414:AH414"/>
    <mergeCell ref="AI414:AJ414"/>
    <mergeCell ref="AN414:AO414"/>
    <mergeCell ref="AP414:AQ414"/>
    <mergeCell ref="AR414:AS414"/>
    <mergeCell ref="AA415:AB415"/>
    <mergeCell ref="AC415:AD415"/>
    <mergeCell ref="AE415:AF415"/>
    <mergeCell ref="AG415:AH415"/>
    <mergeCell ref="AI415:AJ415"/>
    <mergeCell ref="AN415:AO415"/>
    <mergeCell ref="AP415:AQ415"/>
    <mergeCell ref="AR415:AS415"/>
    <mergeCell ref="AI417:AJ417"/>
    <mergeCell ref="AN417:AO417"/>
    <mergeCell ref="AP417:AQ417"/>
    <mergeCell ref="AR417:AS417"/>
    <mergeCell ref="BT413:BT417"/>
    <mergeCell ref="BV413:BV417"/>
    <mergeCell ref="BW413:BW417"/>
    <mergeCell ref="BX413:BX417"/>
    <mergeCell ref="BZ413:BZ417"/>
    <mergeCell ref="CA413:CA417"/>
    <mergeCell ref="CB413:CB417"/>
    <mergeCell ref="DO401:DO405"/>
    <mergeCell ref="CR401:CR405"/>
    <mergeCell ref="CS401:CS405"/>
    <mergeCell ref="CT401:CT405"/>
    <mergeCell ref="CV401:CV405"/>
    <mergeCell ref="CW401:CW405"/>
    <mergeCell ref="CX401:CX405"/>
    <mergeCell ref="CY401:CY405"/>
    <mergeCell ref="CZ401:DA405"/>
    <mergeCell ref="DB401:DC405"/>
    <mergeCell ref="DD401:DD405"/>
    <mergeCell ref="DE401:DE405"/>
    <mergeCell ref="DF401:DF405"/>
    <mergeCell ref="DG401:DG405"/>
    <mergeCell ref="DL401:DL405"/>
    <mergeCell ref="DM401:DM405"/>
    <mergeCell ref="DN401:DN405"/>
    <mergeCell ref="AI405:AJ405"/>
    <mergeCell ref="CF413:CF417"/>
    <mergeCell ref="CG413:CG417"/>
    <mergeCell ref="CL413:CL417"/>
    <mergeCell ref="CQ401:CQ405"/>
    <mergeCell ref="CA401:CA405"/>
    <mergeCell ref="E413:E417"/>
    <mergeCell ref="G413:G417"/>
    <mergeCell ref="H413:H417"/>
    <mergeCell ref="I413:I417"/>
    <mergeCell ref="L413:L417"/>
    <mergeCell ref="N413:N417"/>
    <mergeCell ref="O413:O417"/>
    <mergeCell ref="Q413:Q417"/>
    <mergeCell ref="R413:R417"/>
    <mergeCell ref="S413:S417"/>
    <mergeCell ref="T413:T417"/>
    <mergeCell ref="U413:U417"/>
    <mergeCell ref="V413:V417"/>
    <mergeCell ref="AA413:AB413"/>
    <mergeCell ref="AC413:AD413"/>
    <mergeCell ref="AE413:AF413"/>
    <mergeCell ref="AG413:AH413"/>
    <mergeCell ref="AI413:AJ413"/>
    <mergeCell ref="AN413:AO413"/>
    <mergeCell ref="AP413:AQ413"/>
    <mergeCell ref="AR413:AS413"/>
    <mergeCell ref="AZ413:AZ417"/>
    <mergeCell ref="BA413:BA417"/>
    <mergeCell ref="BB413:BB417"/>
    <mergeCell ref="BC413:BC417"/>
    <mergeCell ref="BD413:BD417"/>
    <mergeCell ref="BE413:BE417"/>
    <mergeCell ref="BO413:BO417"/>
    <mergeCell ref="AE417:AF417"/>
    <mergeCell ref="AG417:AH417"/>
    <mergeCell ref="DP401:DP405"/>
    <mergeCell ref="DH401:DH405"/>
    <mergeCell ref="DI401:DI405"/>
    <mergeCell ref="DJ401:DJ405"/>
    <mergeCell ref="DK401:DK405"/>
    <mergeCell ref="DQ401:DQ405"/>
    <mergeCell ref="DR401:DR405"/>
    <mergeCell ref="DS401:DS405"/>
    <mergeCell ref="DT401:DT405"/>
    <mergeCell ref="AA402:AB402"/>
    <mergeCell ref="AC402:AD402"/>
    <mergeCell ref="AE402:AF402"/>
    <mergeCell ref="AG402:AH402"/>
    <mergeCell ref="AI402:AJ402"/>
    <mergeCell ref="AN402:AO402"/>
    <mergeCell ref="AP402:AQ402"/>
    <mergeCell ref="AR402:AS402"/>
    <mergeCell ref="AA403:AB403"/>
    <mergeCell ref="AC403:AD403"/>
    <mergeCell ref="AE403:AF403"/>
    <mergeCell ref="AG403:AH403"/>
    <mergeCell ref="AI403:AJ403"/>
    <mergeCell ref="AN403:AO403"/>
    <mergeCell ref="AP403:AQ403"/>
    <mergeCell ref="AR403:AS403"/>
    <mergeCell ref="AA404:AB404"/>
    <mergeCell ref="AC404:AD404"/>
    <mergeCell ref="AE404:AF404"/>
    <mergeCell ref="AG404:AH404"/>
    <mergeCell ref="AI404:AJ404"/>
    <mergeCell ref="AN404:AO404"/>
    <mergeCell ref="AP404:AQ404"/>
    <mergeCell ref="CB401:CB405"/>
    <mergeCell ref="CC401:CC405"/>
    <mergeCell ref="CD401:CD405"/>
    <mergeCell ref="CE401:CE405"/>
    <mergeCell ref="CF401:CF405"/>
    <mergeCell ref="CG401:CG405"/>
    <mergeCell ref="CL401:CL405"/>
    <mergeCell ref="CM401:CM405"/>
    <mergeCell ref="CN401:CN405"/>
    <mergeCell ref="CO401:CO405"/>
    <mergeCell ref="CP401:CP405"/>
    <mergeCell ref="CH401:CH405"/>
    <mergeCell ref="CI401:CI405"/>
    <mergeCell ref="CJ401:CJ405"/>
    <mergeCell ref="CK401:CK405"/>
    <mergeCell ref="AR404:AS404"/>
    <mergeCell ref="BT401:BT405"/>
    <mergeCell ref="BV401:BV405"/>
    <mergeCell ref="BW401:BW405"/>
    <mergeCell ref="BX401:BX405"/>
    <mergeCell ref="BZ401:BZ405"/>
    <mergeCell ref="BB401:BB405"/>
    <mergeCell ref="BC401:BC405"/>
    <mergeCell ref="BD401:BD405"/>
    <mergeCell ref="BE401:BE405"/>
    <mergeCell ref="BO401:BO405"/>
    <mergeCell ref="BP401:BP405"/>
    <mergeCell ref="BQ401:BQ405"/>
    <mergeCell ref="BR401:BR405"/>
    <mergeCell ref="BS401:BS405"/>
    <mergeCell ref="E401:E405"/>
    <mergeCell ref="G401:G405"/>
    <mergeCell ref="H401:H405"/>
    <mergeCell ref="I401:I405"/>
    <mergeCell ref="L401:L405"/>
    <mergeCell ref="N401:N405"/>
    <mergeCell ref="O401:O405"/>
    <mergeCell ref="Q401:Q405"/>
    <mergeCell ref="R401:R405"/>
    <mergeCell ref="S401:S405"/>
    <mergeCell ref="T401:T405"/>
    <mergeCell ref="U401:U405"/>
    <mergeCell ref="V401:V405"/>
    <mergeCell ref="AA401:AB401"/>
    <mergeCell ref="AC401:AD401"/>
    <mergeCell ref="AZ401:AZ405"/>
    <mergeCell ref="BA401:BA405"/>
    <mergeCell ref="AN405:AO405"/>
    <mergeCell ref="AP405:AQ405"/>
    <mergeCell ref="AR405:AS405"/>
    <mergeCell ref="AA405:AB405"/>
    <mergeCell ref="AC405:AD405"/>
    <mergeCell ref="AG405:AH405"/>
    <mergeCell ref="AE405:AF405"/>
    <mergeCell ref="CT395:CT399"/>
    <mergeCell ref="CV395:CV399"/>
    <mergeCell ref="CW395:CW399"/>
    <mergeCell ref="CX395:CX399"/>
    <mergeCell ref="CY395:CY399"/>
    <mergeCell ref="CZ395:DA399"/>
    <mergeCell ref="DB395:DC399"/>
    <mergeCell ref="DD395:DD399"/>
    <mergeCell ref="DE395:DE399"/>
    <mergeCell ref="DF395:DF399"/>
    <mergeCell ref="DG395:DG399"/>
    <mergeCell ref="DL395:DL399"/>
    <mergeCell ref="DM395:DM399"/>
    <mergeCell ref="DN395:DN399"/>
    <mergeCell ref="DH395:DH399"/>
    <mergeCell ref="DI395:DI399"/>
    <mergeCell ref="DJ395:DJ399"/>
    <mergeCell ref="DK395:DK399"/>
    <mergeCell ref="BX395:BX399"/>
    <mergeCell ref="BZ395:BZ399"/>
    <mergeCell ref="CA395:CA399"/>
    <mergeCell ref="CB395:CB399"/>
    <mergeCell ref="CC395:CC399"/>
    <mergeCell ref="CD395:CD399"/>
    <mergeCell ref="DQ395:DQ399"/>
    <mergeCell ref="DR395:DR399"/>
    <mergeCell ref="DS395:DS399"/>
    <mergeCell ref="DT395:DT399"/>
    <mergeCell ref="AA396:AB396"/>
    <mergeCell ref="AC396:AD396"/>
    <mergeCell ref="AE396:AF396"/>
    <mergeCell ref="AG396:AH396"/>
    <mergeCell ref="AI396:AJ396"/>
    <mergeCell ref="AN396:AO396"/>
    <mergeCell ref="AP396:AQ396"/>
    <mergeCell ref="AR396:AS396"/>
    <mergeCell ref="AA397:AB397"/>
    <mergeCell ref="AC397:AD397"/>
    <mergeCell ref="AE397:AF397"/>
    <mergeCell ref="AG397:AH397"/>
    <mergeCell ref="AI397:AJ397"/>
    <mergeCell ref="AN397:AO397"/>
    <mergeCell ref="AP397:AQ397"/>
    <mergeCell ref="AR397:AS397"/>
    <mergeCell ref="AA398:AB398"/>
    <mergeCell ref="AC398:AD398"/>
    <mergeCell ref="AE398:AF398"/>
    <mergeCell ref="DO395:DO399"/>
    <mergeCell ref="DP395:DP399"/>
    <mergeCell ref="CS395:CS399"/>
    <mergeCell ref="AP398:AQ398"/>
    <mergeCell ref="AR398:AS398"/>
    <mergeCell ref="AA399:AB399"/>
    <mergeCell ref="AC399:AD399"/>
    <mergeCell ref="CQ395:CQ399"/>
    <mergeCell ref="CR395:CR399"/>
    <mergeCell ref="CE395:CE399"/>
    <mergeCell ref="CF395:CF399"/>
    <mergeCell ref="CG395:CG399"/>
    <mergeCell ref="CL395:CL399"/>
    <mergeCell ref="CM395:CM399"/>
    <mergeCell ref="CN395:CN399"/>
    <mergeCell ref="CO395:CO399"/>
    <mergeCell ref="CP395:CP399"/>
    <mergeCell ref="CH395:CH399"/>
    <mergeCell ref="CI395:CI399"/>
    <mergeCell ref="CJ395:CJ399"/>
    <mergeCell ref="CK395:CK399"/>
    <mergeCell ref="AE395:AF395"/>
    <mergeCell ref="AG395:AH395"/>
    <mergeCell ref="AI395:AJ395"/>
    <mergeCell ref="AN395:AO395"/>
    <mergeCell ref="AP395:AQ395"/>
    <mergeCell ref="AR395:AS395"/>
    <mergeCell ref="AZ395:AZ399"/>
    <mergeCell ref="BA395:BA399"/>
    <mergeCell ref="BB395:BB399"/>
    <mergeCell ref="BC395:BC399"/>
    <mergeCell ref="BD395:BD399"/>
    <mergeCell ref="BT395:BT399"/>
    <mergeCell ref="BV395:BV399"/>
    <mergeCell ref="BW395:BW399"/>
    <mergeCell ref="BE395:BE399"/>
    <mergeCell ref="BO395:BO399"/>
    <mergeCell ref="BP395:BP399"/>
    <mergeCell ref="BQ395:BQ399"/>
    <mergeCell ref="BR395:BR399"/>
    <mergeCell ref="BS395:BS399"/>
    <mergeCell ref="AE399:AF399"/>
    <mergeCell ref="AG399:AH399"/>
    <mergeCell ref="AI399:AJ399"/>
    <mergeCell ref="AN399:AO399"/>
    <mergeCell ref="AP399:AQ399"/>
    <mergeCell ref="AR399:AS399"/>
    <mergeCell ref="C395:C399"/>
    <mergeCell ref="D395:D399"/>
    <mergeCell ref="E395:E399"/>
    <mergeCell ref="G395:G399"/>
    <mergeCell ref="H395:H399"/>
    <mergeCell ref="I395:I399"/>
    <mergeCell ref="L395:L399"/>
    <mergeCell ref="N395:N399"/>
    <mergeCell ref="O395:O399"/>
    <mergeCell ref="Q395:Q399"/>
    <mergeCell ref="R395:R399"/>
    <mergeCell ref="S395:S399"/>
    <mergeCell ref="T395:T399"/>
    <mergeCell ref="U395:U399"/>
    <mergeCell ref="V395:V399"/>
    <mergeCell ref="AA395:AB395"/>
    <mergeCell ref="AC395:AD395"/>
    <mergeCell ref="AG398:AH398"/>
    <mergeCell ref="AI398:AJ398"/>
    <mergeCell ref="AN398:AO398"/>
    <mergeCell ref="DO389:DO393"/>
    <mergeCell ref="DP389:DP393"/>
    <mergeCell ref="DQ389:DQ393"/>
    <mergeCell ref="DR389:DR393"/>
    <mergeCell ref="DS389:DS393"/>
    <mergeCell ref="DT389:DT393"/>
    <mergeCell ref="AA390:AB390"/>
    <mergeCell ref="AC390:AD390"/>
    <mergeCell ref="AE390:AF390"/>
    <mergeCell ref="AG390:AH390"/>
    <mergeCell ref="AI390:AJ390"/>
    <mergeCell ref="AN390:AO390"/>
    <mergeCell ref="AP390:AQ390"/>
    <mergeCell ref="AR390:AS390"/>
    <mergeCell ref="AA391:AB391"/>
    <mergeCell ref="AC391:AD391"/>
    <mergeCell ref="AE391:AF391"/>
    <mergeCell ref="AG391:AH391"/>
    <mergeCell ref="AI391:AJ391"/>
    <mergeCell ref="AN391:AO391"/>
    <mergeCell ref="AP391:AQ391"/>
    <mergeCell ref="AR391:AS391"/>
    <mergeCell ref="AA392:AB392"/>
    <mergeCell ref="AC392:AD392"/>
    <mergeCell ref="AE392:AF392"/>
    <mergeCell ref="AG392:AH392"/>
    <mergeCell ref="AI392:AJ392"/>
    <mergeCell ref="AN392:AO392"/>
    <mergeCell ref="AP392:AQ392"/>
    <mergeCell ref="AR392:AS392"/>
    <mergeCell ref="AA393:AB393"/>
    <mergeCell ref="AC393:AD393"/>
    <mergeCell ref="CQ389:CQ393"/>
    <mergeCell ref="CR389:CR393"/>
    <mergeCell ref="CS389:CS393"/>
    <mergeCell ref="CT389:CT393"/>
    <mergeCell ref="CV389:CV393"/>
    <mergeCell ref="CW389:CW393"/>
    <mergeCell ref="CX389:CX393"/>
    <mergeCell ref="CY389:CY393"/>
    <mergeCell ref="CZ389:DA393"/>
    <mergeCell ref="DB389:DC393"/>
    <mergeCell ref="DD389:DD393"/>
    <mergeCell ref="DE389:DE393"/>
    <mergeCell ref="DF389:DF393"/>
    <mergeCell ref="DG389:DG393"/>
    <mergeCell ref="DL389:DL393"/>
    <mergeCell ref="DM389:DM393"/>
    <mergeCell ref="DN389:DN393"/>
    <mergeCell ref="DH389:DH393"/>
    <mergeCell ref="DI389:DI393"/>
    <mergeCell ref="DJ389:DJ393"/>
    <mergeCell ref="DK389:DK393"/>
    <mergeCell ref="BT389:BT393"/>
    <mergeCell ref="BV389:BV393"/>
    <mergeCell ref="BW389:BW393"/>
    <mergeCell ref="BX389:BX393"/>
    <mergeCell ref="BZ389:BZ393"/>
    <mergeCell ref="CA389:CA393"/>
    <mergeCell ref="CB389:CB393"/>
    <mergeCell ref="CC389:CC393"/>
    <mergeCell ref="CD389:CD393"/>
    <mergeCell ref="CE389:CE393"/>
    <mergeCell ref="CF389:CF393"/>
    <mergeCell ref="CG389:CG393"/>
    <mergeCell ref="CL389:CL393"/>
    <mergeCell ref="CM389:CM393"/>
    <mergeCell ref="CN389:CN393"/>
    <mergeCell ref="CO389:CO393"/>
    <mergeCell ref="CP389:CP393"/>
    <mergeCell ref="CH389:CH393"/>
    <mergeCell ref="CI389:CI393"/>
    <mergeCell ref="CJ389:CJ393"/>
    <mergeCell ref="CK389:CK393"/>
    <mergeCell ref="AE389:AF389"/>
    <mergeCell ref="AG389:AH389"/>
    <mergeCell ref="AI389:AJ389"/>
    <mergeCell ref="AN389:AO389"/>
    <mergeCell ref="AP389:AQ389"/>
    <mergeCell ref="AR389:AS389"/>
    <mergeCell ref="AZ389:AZ393"/>
    <mergeCell ref="BA389:BA393"/>
    <mergeCell ref="BB389:BB393"/>
    <mergeCell ref="BC389:BC393"/>
    <mergeCell ref="BD389:BD393"/>
    <mergeCell ref="BE389:BE393"/>
    <mergeCell ref="BO389:BO393"/>
    <mergeCell ref="BP389:BP393"/>
    <mergeCell ref="BQ389:BQ393"/>
    <mergeCell ref="BR389:BR393"/>
    <mergeCell ref="BS389:BS393"/>
    <mergeCell ref="AE393:AF393"/>
    <mergeCell ref="AG393:AH393"/>
    <mergeCell ref="AI393:AJ393"/>
    <mergeCell ref="AN393:AO393"/>
    <mergeCell ref="AP393:AQ393"/>
    <mergeCell ref="AR393:AS393"/>
    <mergeCell ref="C389:C393"/>
    <mergeCell ref="D389:D393"/>
    <mergeCell ref="E389:E393"/>
    <mergeCell ref="G389:G393"/>
    <mergeCell ref="H389:H393"/>
    <mergeCell ref="I389:I393"/>
    <mergeCell ref="L389:L393"/>
    <mergeCell ref="N389:N393"/>
    <mergeCell ref="O389:O393"/>
    <mergeCell ref="Q389:Q393"/>
    <mergeCell ref="R389:R393"/>
    <mergeCell ref="S389:S393"/>
    <mergeCell ref="T389:T393"/>
    <mergeCell ref="U389:U393"/>
    <mergeCell ref="V389:V393"/>
    <mergeCell ref="AA389:AB389"/>
    <mergeCell ref="AC389:AD389"/>
    <mergeCell ref="DP95:DP99"/>
    <mergeCell ref="DQ95:DQ99"/>
    <mergeCell ref="DR95:DR99"/>
    <mergeCell ref="DS95:DS99"/>
    <mergeCell ref="DT95:DT99"/>
    <mergeCell ref="AA96:AB96"/>
    <mergeCell ref="AC96:AD96"/>
    <mergeCell ref="AE96:AF96"/>
    <mergeCell ref="AG96:AH96"/>
    <mergeCell ref="AI96:AJ96"/>
    <mergeCell ref="AN96:AO96"/>
    <mergeCell ref="AP96:AQ96"/>
    <mergeCell ref="AR96:AS96"/>
    <mergeCell ref="AA97:AB97"/>
    <mergeCell ref="AC97:AD97"/>
    <mergeCell ref="AE97:AF97"/>
    <mergeCell ref="AG97:AH97"/>
    <mergeCell ref="AI97:AJ97"/>
    <mergeCell ref="AN97:AO97"/>
    <mergeCell ref="AP97:AQ97"/>
    <mergeCell ref="AR97:AS97"/>
    <mergeCell ref="AA98:AB98"/>
    <mergeCell ref="AC98:AD98"/>
    <mergeCell ref="AE98:AF98"/>
    <mergeCell ref="AG98:AH98"/>
    <mergeCell ref="AI98:AJ98"/>
    <mergeCell ref="AN98:AO98"/>
    <mergeCell ref="AP98:AQ98"/>
    <mergeCell ref="DF95:DF99"/>
    <mergeCell ref="DG95:DG99"/>
    <mergeCell ref="AE95:AF95"/>
    <mergeCell ref="AG95:AH95"/>
    <mergeCell ref="AP95:AQ95"/>
    <mergeCell ref="AR95:AS95"/>
    <mergeCell ref="AZ95:AZ99"/>
    <mergeCell ref="BA95:BA99"/>
    <mergeCell ref="BB95:BB99"/>
    <mergeCell ref="BC95:BC99"/>
    <mergeCell ref="BD95:BD99"/>
    <mergeCell ref="BE95:BE99"/>
    <mergeCell ref="BO95:BO99"/>
    <mergeCell ref="BP95:BP99"/>
    <mergeCell ref="BQ95:BQ99"/>
    <mergeCell ref="DL95:DL99"/>
    <mergeCell ref="DM95:DM99"/>
    <mergeCell ref="BR95:BR99"/>
    <mergeCell ref="BS95:BS99"/>
    <mergeCell ref="CY95:CY99"/>
    <mergeCell ref="CZ95:DA99"/>
    <mergeCell ref="DB95:DC99"/>
    <mergeCell ref="DD95:DD99"/>
    <mergeCell ref="DE95:DE99"/>
    <mergeCell ref="BW95:BW99"/>
    <mergeCell ref="CH95:CH99"/>
    <mergeCell ref="CI95:CI99"/>
    <mergeCell ref="CJ95:CJ99"/>
    <mergeCell ref="CK95:CK99"/>
    <mergeCell ref="DH95:DH99"/>
    <mergeCell ref="DI95:DI99"/>
    <mergeCell ref="DJ95:DJ99"/>
    <mergeCell ref="DK95:DK99"/>
    <mergeCell ref="AN99:AO99"/>
    <mergeCell ref="AP99:AQ99"/>
    <mergeCell ref="AR99:AS99"/>
    <mergeCell ref="AR98:AS98"/>
    <mergeCell ref="AE99:AF99"/>
    <mergeCell ref="DN95:DN99"/>
    <mergeCell ref="DO95:DO99"/>
    <mergeCell ref="BT95:BT99"/>
    <mergeCell ref="BV95:BV99"/>
    <mergeCell ref="BX95:BX99"/>
    <mergeCell ref="BZ95:BZ99"/>
    <mergeCell ref="CA95:CA99"/>
    <mergeCell ref="CB95:CB99"/>
    <mergeCell ref="CC95:CC99"/>
    <mergeCell ref="CD95:CD99"/>
    <mergeCell ref="CE95:CE99"/>
    <mergeCell ref="CF95:CF99"/>
    <mergeCell ref="CG95:CG99"/>
    <mergeCell ref="CL95:CL99"/>
    <mergeCell ref="CM95:CM99"/>
    <mergeCell ref="CN95:CN99"/>
    <mergeCell ref="CO95:CO99"/>
    <mergeCell ref="CP95:CP99"/>
    <mergeCell ref="CQ95:CQ99"/>
    <mergeCell ref="CR95:CR99"/>
    <mergeCell ref="CS95:CS99"/>
    <mergeCell ref="CT95:CT99"/>
    <mergeCell ref="CV95:CV99"/>
    <mergeCell ref="CW95:CW99"/>
    <mergeCell ref="CX95:CX99"/>
    <mergeCell ref="AI95:AJ95"/>
    <mergeCell ref="AN95:AO95"/>
    <mergeCell ref="B5:N5"/>
    <mergeCell ref="B6:N6"/>
    <mergeCell ref="B1:E2"/>
    <mergeCell ref="F1:DY1"/>
    <mergeCell ref="F2:DS2"/>
    <mergeCell ref="DT2:DY2"/>
    <mergeCell ref="B3:N3"/>
    <mergeCell ref="B4:N4"/>
    <mergeCell ref="O3:DY3"/>
    <mergeCell ref="O4:DY4"/>
    <mergeCell ref="O5:DY5"/>
    <mergeCell ref="C95:C99"/>
    <mergeCell ref="D95:D99"/>
    <mergeCell ref="E95:E99"/>
    <mergeCell ref="G95:G99"/>
    <mergeCell ref="H95:H99"/>
    <mergeCell ref="I95:I99"/>
    <mergeCell ref="L95:L99"/>
    <mergeCell ref="N95:N99"/>
    <mergeCell ref="O95:O99"/>
    <mergeCell ref="Q95:Q99"/>
    <mergeCell ref="R95:R99"/>
    <mergeCell ref="S95:S99"/>
    <mergeCell ref="T95:T99"/>
    <mergeCell ref="U95:U99"/>
    <mergeCell ref="V95:V99"/>
    <mergeCell ref="AA95:AB95"/>
    <mergeCell ref="AC95:AD95"/>
    <mergeCell ref="AA99:AB99"/>
    <mergeCell ref="AC99:AD99"/>
    <mergeCell ref="AG99:AH99"/>
    <mergeCell ref="AI99:AJ99"/>
    <mergeCell ref="C89:C93"/>
    <mergeCell ref="C23:C27"/>
    <mergeCell ref="D23:D27"/>
    <mergeCell ref="E23:E27"/>
    <mergeCell ref="O83:O87"/>
    <mergeCell ref="S59:S63"/>
    <mergeCell ref="T59:T63"/>
    <mergeCell ref="U59:U63"/>
    <mergeCell ref="V59:V63"/>
    <mergeCell ref="U83:U87"/>
    <mergeCell ref="V83:V87"/>
    <mergeCell ref="N59:N63"/>
    <mergeCell ref="N77:N81"/>
    <mergeCell ref="N83:N87"/>
    <mergeCell ref="N89:N93"/>
    <mergeCell ref="G89:G93"/>
    <mergeCell ref="C59:C63"/>
    <mergeCell ref="D59:D63"/>
    <mergeCell ref="E59:E63"/>
    <mergeCell ref="C83:C87"/>
    <mergeCell ref="D83:D87"/>
    <mergeCell ref="E83:E87"/>
    <mergeCell ref="V89:V93"/>
    <mergeCell ref="U89:U93"/>
    <mergeCell ref="O89:O93"/>
    <mergeCell ref="U23:U27"/>
    <mergeCell ref="V23:V27"/>
    <mergeCell ref="H89:H93"/>
    <mergeCell ref="E89:E93"/>
    <mergeCell ref="D89:D93"/>
    <mergeCell ref="G77:G81"/>
    <mergeCell ref="G83:G87"/>
    <mergeCell ref="T89:T93"/>
    <mergeCell ref="S89:S93"/>
    <mergeCell ref="T23:T27"/>
    <mergeCell ref="H59:H63"/>
    <mergeCell ref="I59:I63"/>
    <mergeCell ref="L59:L63"/>
    <mergeCell ref="Q59:Q63"/>
    <mergeCell ref="R83:R87"/>
    <mergeCell ref="S83:S87"/>
    <mergeCell ref="T83:T87"/>
    <mergeCell ref="O77:O81"/>
    <mergeCell ref="R59:R63"/>
    <mergeCell ref="H23:H27"/>
    <mergeCell ref="AC25:AD25"/>
    <mergeCell ref="AA26:AB26"/>
    <mergeCell ref="AC26:AD26"/>
    <mergeCell ref="AC27:AD27"/>
    <mergeCell ref="AC41:AD41"/>
    <mergeCell ref="AA23:AB23"/>
    <mergeCell ref="AA93:AB93"/>
    <mergeCell ref="R89:R93"/>
    <mergeCell ref="Q89:Q93"/>
    <mergeCell ref="L89:L93"/>
    <mergeCell ref="I89:I93"/>
    <mergeCell ref="I83:I87"/>
    <mergeCell ref="L83:L87"/>
    <mergeCell ref="Q83:Q87"/>
    <mergeCell ref="AA91:AB91"/>
    <mergeCell ref="I23:I27"/>
    <mergeCell ref="L23:L27"/>
    <mergeCell ref="AA24:AB24"/>
    <mergeCell ref="AC92:AD92"/>
    <mergeCell ref="AC57:AD57"/>
    <mergeCell ref="AE57:AF57"/>
    <mergeCell ref="AE79:AF79"/>
    <mergeCell ref="AC62:AD62"/>
    <mergeCell ref="AG79:AH79"/>
    <mergeCell ref="AA80:AB80"/>
    <mergeCell ref="AC80:AD80"/>
    <mergeCell ref="AE80:AF80"/>
    <mergeCell ref="AG80:AH80"/>
    <mergeCell ref="AA90:AB90"/>
    <mergeCell ref="AC90:AD90"/>
    <mergeCell ref="AE90:AF90"/>
    <mergeCell ref="AG90:AH90"/>
    <mergeCell ref="AA87:AB87"/>
    <mergeCell ref="AC87:AD87"/>
    <mergeCell ref="AE87:AF87"/>
    <mergeCell ref="AA85:AB85"/>
    <mergeCell ref="AA81:AB81"/>
    <mergeCell ref="AA62:AB62"/>
    <mergeCell ref="AC83:AD83"/>
    <mergeCell ref="AC84:AD84"/>
    <mergeCell ref="AE84:AF84"/>
    <mergeCell ref="AG84:AH84"/>
    <mergeCell ref="AA86:AB86"/>
    <mergeCell ref="AC86:AD86"/>
    <mergeCell ref="AE86:AF86"/>
    <mergeCell ref="AG86:AH86"/>
    <mergeCell ref="AE83:AF83"/>
    <mergeCell ref="AE78:AF78"/>
    <mergeCell ref="AG78:AH78"/>
    <mergeCell ref="AA65:AB65"/>
    <mergeCell ref="AC65:AD65"/>
    <mergeCell ref="AC53:AD53"/>
    <mergeCell ref="AE53:AF53"/>
    <mergeCell ref="AC59:AD59"/>
    <mergeCell ref="AG83:AH83"/>
    <mergeCell ref="AG87:AH87"/>
    <mergeCell ref="AG57:AH57"/>
    <mergeCell ref="AG63:AH63"/>
    <mergeCell ref="N11:N16"/>
    <mergeCell ref="G11:G16"/>
    <mergeCell ref="G17:G21"/>
    <mergeCell ref="H17:H21"/>
    <mergeCell ref="N29:N33"/>
    <mergeCell ref="O29:O33"/>
    <mergeCell ref="O59:O63"/>
    <mergeCell ref="R17:R21"/>
    <mergeCell ref="G29:G33"/>
    <mergeCell ref="G59:G63"/>
    <mergeCell ref="Q23:Q27"/>
    <mergeCell ref="R23:R27"/>
    <mergeCell ref="S23:S27"/>
    <mergeCell ref="P23:P27"/>
    <mergeCell ref="AA25:AB25"/>
    <mergeCell ref="L17:L21"/>
    <mergeCell ref="N17:N21"/>
    <mergeCell ref="AG14:AJ14"/>
    <mergeCell ref="H11:H16"/>
    <mergeCell ref="I11:I16"/>
    <mergeCell ref="J11:J16"/>
    <mergeCell ref="AE63:AF63"/>
    <mergeCell ref="H83:H87"/>
    <mergeCell ref="AC17:AD17"/>
    <mergeCell ref="AA17:AB17"/>
    <mergeCell ref="AP17:AQ17"/>
    <mergeCell ref="AN17:AO17"/>
    <mergeCell ref="AP18:AQ18"/>
    <mergeCell ref="S17:S21"/>
    <mergeCell ref="AC23:AD23"/>
    <mergeCell ref="O11:O16"/>
    <mergeCell ref="O17:O21"/>
    <mergeCell ref="O23:O27"/>
    <mergeCell ref="Q11:V12"/>
    <mergeCell ref="AA27:AB27"/>
    <mergeCell ref="Q17:Q21"/>
    <mergeCell ref="AC18:AD18"/>
    <mergeCell ref="AE18:AF18"/>
    <mergeCell ref="AG18:AH18"/>
    <mergeCell ref="AI18:AJ18"/>
    <mergeCell ref="AP20:AQ20"/>
    <mergeCell ref="AP21:AQ21"/>
    <mergeCell ref="AG17:AH17"/>
    <mergeCell ref="AP23:AQ23"/>
    <mergeCell ref="AP26:AQ26"/>
    <mergeCell ref="AN20:AO20"/>
    <mergeCell ref="AA21:AB21"/>
    <mergeCell ref="AC21:AD21"/>
    <mergeCell ref="AE21:AF21"/>
    <mergeCell ref="AG21:AH21"/>
    <mergeCell ref="AI21:AJ21"/>
    <mergeCell ref="AC24:AD24"/>
    <mergeCell ref="AE24:AF24"/>
    <mergeCell ref="AE25:AF25"/>
    <mergeCell ref="AG25:AH25"/>
    <mergeCell ref="AG27:AH27"/>
    <mergeCell ref="Q10:V10"/>
    <mergeCell ref="AA14:AF14"/>
    <mergeCell ref="C11:C16"/>
    <mergeCell ref="BV14:BX15"/>
    <mergeCell ref="BO14:BT15"/>
    <mergeCell ref="BI15:BM15"/>
    <mergeCell ref="BI12:BM14"/>
    <mergeCell ref="AZ9:BM9"/>
    <mergeCell ref="AZ10:BM10"/>
    <mergeCell ref="AZ11:BM11"/>
    <mergeCell ref="BI16:BM16"/>
    <mergeCell ref="BB14:BB16"/>
    <mergeCell ref="BC14:BC16"/>
    <mergeCell ref="AZ12:BA13"/>
    <mergeCell ref="BB12:BC13"/>
    <mergeCell ref="BD12:BD16"/>
    <mergeCell ref="AA15:AB15"/>
    <mergeCell ref="AC15:AD15"/>
    <mergeCell ref="AE15:AF15"/>
    <mergeCell ref="AG15:AH15"/>
    <mergeCell ref="AI15:AJ15"/>
    <mergeCell ref="AR14:AS14"/>
    <mergeCell ref="AM13:AM16"/>
    <mergeCell ref="X13:X16"/>
    <mergeCell ref="Y13:Z14"/>
    <mergeCell ref="AN13:AS13"/>
    <mergeCell ref="BO9:BX11"/>
    <mergeCell ref="D11:D16"/>
    <mergeCell ref="F11:F16"/>
    <mergeCell ref="BZ13:CG13"/>
    <mergeCell ref="CL13:CT13"/>
    <mergeCell ref="CV14:CY14"/>
    <mergeCell ref="DD14:DG14"/>
    <mergeCell ref="T17:T21"/>
    <mergeCell ref="U17:U21"/>
    <mergeCell ref="V17:V21"/>
    <mergeCell ref="Q13:Q16"/>
    <mergeCell ref="AI17:AJ17"/>
    <mergeCell ref="AP19:AQ19"/>
    <mergeCell ref="AA18:AB18"/>
    <mergeCell ref="AE17:AF17"/>
    <mergeCell ref="AI20:AJ20"/>
    <mergeCell ref="AA19:AB19"/>
    <mergeCell ref="AC19:AD19"/>
    <mergeCell ref="Z15:Z16"/>
    <mergeCell ref="AE19:AF19"/>
    <mergeCell ref="AG19:AH19"/>
    <mergeCell ref="AI19:AJ19"/>
    <mergeCell ref="AN18:AO18"/>
    <mergeCell ref="AK14:AK16"/>
    <mergeCell ref="AL13:AL16"/>
    <mergeCell ref="AN14:AO14"/>
    <mergeCell ref="Y15:Y16"/>
    <mergeCell ref="DB16:DC16"/>
    <mergeCell ref="AR17:AS17"/>
    <mergeCell ref="AN21:AO21"/>
    <mergeCell ref="DD15:DG15"/>
    <mergeCell ref="BW17:BW21"/>
    <mergeCell ref="BV17:BV21"/>
    <mergeCell ref="BX17:BX21"/>
    <mergeCell ref="BT17:BT21"/>
    <mergeCell ref="CV11:DT12"/>
    <mergeCell ref="CT14:CT16"/>
    <mergeCell ref="DT14:DT16"/>
    <mergeCell ref="E11:E16"/>
    <mergeCell ref="BZ9:DT9"/>
    <mergeCell ref="BZ10:DT10"/>
    <mergeCell ref="CH14:CK14"/>
    <mergeCell ref="CH15:CK15"/>
    <mergeCell ref="BZ15:CC15"/>
    <mergeCell ref="BZ14:CC14"/>
    <mergeCell ref="X9:AX9"/>
    <mergeCell ref="CD14:CG14"/>
    <mergeCell ref="CV13:DT13"/>
    <mergeCell ref="CD15:CG15"/>
    <mergeCell ref="BZ11:CT12"/>
    <mergeCell ref="CP14:CS14"/>
    <mergeCell ref="CP15:CS15"/>
    <mergeCell ref="AA13:AK13"/>
    <mergeCell ref="AW15:AW16"/>
    <mergeCell ref="BE12:BE16"/>
    <mergeCell ref="AT15:AT16"/>
    <mergeCell ref="AU15:AU16"/>
    <mergeCell ref="AV15:AV16"/>
    <mergeCell ref="AX15:AX16"/>
    <mergeCell ref="X11:AX11"/>
    <mergeCell ref="X12:AX12"/>
    <mergeCell ref="T13:U16"/>
    <mergeCell ref="V13:V16"/>
    <mergeCell ref="AZ14:AZ16"/>
    <mergeCell ref="BA14:BA16"/>
    <mergeCell ref="CV15:CY15"/>
    <mergeCell ref="BO12:BX13"/>
    <mergeCell ref="DL15:DO15"/>
    <mergeCell ref="DP15:DS15"/>
    <mergeCell ref="CV17:CV21"/>
    <mergeCell ref="CW17:CW21"/>
    <mergeCell ref="CX17:CX21"/>
    <mergeCell ref="CY17:CY21"/>
    <mergeCell ref="DD17:DD21"/>
    <mergeCell ref="DE17:DE21"/>
    <mergeCell ref="CL14:CO14"/>
    <mergeCell ref="CL15:CO15"/>
    <mergeCell ref="CL17:CL21"/>
    <mergeCell ref="CN17:CN21"/>
    <mergeCell ref="CO17:CO21"/>
    <mergeCell ref="CQ17:CQ21"/>
    <mergeCell ref="CM17:CM21"/>
    <mergeCell ref="DH14:DK14"/>
    <mergeCell ref="DH15:DK15"/>
    <mergeCell ref="DH17:DH21"/>
    <mergeCell ref="DI17:DI21"/>
    <mergeCell ref="DJ17:DJ21"/>
    <mergeCell ref="DK17:DK21"/>
    <mergeCell ref="CZ14:DC14"/>
    <mergeCell ref="DP14:DS14"/>
    <mergeCell ref="DN17:DN21"/>
    <mergeCell ref="DM17:DM21"/>
    <mergeCell ref="CZ15:DC15"/>
    <mergeCell ref="CZ17:DA21"/>
    <mergeCell ref="DB17:DC21"/>
    <mergeCell ref="CZ16:DA16"/>
    <mergeCell ref="BS17:BS21"/>
    <mergeCell ref="BR17:BR21"/>
    <mergeCell ref="BQ17:BQ21"/>
    <mergeCell ref="BP17:BP21"/>
    <mergeCell ref="BO17:BO21"/>
    <mergeCell ref="BD17:BD21"/>
    <mergeCell ref="BC17:BC21"/>
    <mergeCell ref="BB17:BB21"/>
    <mergeCell ref="BA17:BA21"/>
    <mergeCell ref="AZ17:AZ21"/>
    <mergeCell ref="BE17:BE21"/>
    <mergeCell ref="AR21:AS21"/>
    <mergeCell ref="AR20:AS20"/>
    <mergeCell ref="AR19:AS19"/>
    <mergeCell ref="AR18:AS18"/>
    <mergeCell ref="CC17:CC21"/>
    <mergeCell ref="CB17:CB21"/>
    <mergeCell ref="CA17:CA21"/>
    <mergeCell ref="CH17:CH21"/>
    <mergeCell ref="CT17:CT21"/>
    <mergeCell ref="CS17:CS21"/>
    <mergeCell ref="CR17:CR21"/>
    <mergeCell ref="CD17:CD21"/>
    <mergeCell ref="CP17:CP21"/>
    <mergeCell ref="CJ17:CJ21"/>
    <mergeCell ref="CK17:CK21"/>
    <mergeCell ref="CI17:CI21"/>
    <mergeCell ref="DT23:DT27"/>
    <mergeCell ref="DD23:DD27"/>
    <mergeCell ref="DE23:DE27"/>
    <mergeCell ref="DF23:DF27"/>
    <mergeCell ref="DG23:DG27"/>
    <mergeCell ref="DL23:DL27"/>
    <mergeCell ref="DM23:DM27"/>
    <mergeCell ref="DN23:DN27"/>
    <mergeCell ref="DO23:DO27"/>
    <mergeCell ref="DP23:DP27"/>
    <mergeCell ref="CN23:CN27"/>
    <mergeCell ref="CO23:CO27"/>
    <mergeCell ref="CZ23:DA27"/>
    <mergeCell ref="DB23:DC27"/>
    <mergeCell ref="DQ23:DQ27"/>
    <mergeCell ref="CM23:CM27"/>
    <mergeCell ref="CT23:CT27"/>
    <mergeCell ref="CV23:CV27"/>
    <mergeCell ref="CW23:CW27"/>
    <mergeCell ref="CX23:CX27"/>
    <mergeCell ref="CY23:CY27"/>
    <mergeCell ref="BR23:BR27"/>
    <mergeCell ref="BS23:BS27"/>
    <mergeCell ref="BA23:BA27"/>
    <mergeCell ref="BB23:BB27"/>
    <mergeCell ref="BC23:BC27"/>
    <mergeCell ref="BD23:BD27"/>
    <mergeCell ref="AG24:AH24"/>
    <mergeCell ref="AI24:AJ24"/>
    <mergeCell ref="AN24:AO24"/>
    <mergeCell ref="AP24:AQ24"/>
    <mergeCell ref="AR24:AS24"/>
    <mergeCell ref="AG23:AH23"/>
    <mergeCell ref="AI23:AJ23"/>
    <mergeCell ref="AN23:AO23"/>
    <mergeCell ref="AI26:AJ26"/>
    <mergeCell ref="AN26:AO26"/>
    <mergeCell ref="AR27:AS27"/>
    <mergeCell ref="AI27:AJ27"/>
    <mergeCell ref="AN27:AO27"/>
    <mergeCell ref="AP27:AQ27"/>
    <mergeCell ref="BQ23:BQ27"/>
    <mergeCell ref="AR26:AS26"/>
    <mergeCell ref="CC23:CC27"/>
    <mergeCell ref="CD23:CD27"/>
    <mergeCell ref="CE23:CE27"/>
    <mergeCell ref="CF23:CF27"/>
    <mergeCell ref="CG23:CG27"/>
    <mergeCell ref="CL23:CL27"/>
    <mergeCell ref="BE23:BE27"/>
    <mergeCell ref="BO23:BO27"/>
    <mergeCell ref="BP23:BP27"/>
    <mergeCell ref="CP23:CP27"/>
    <mergeCell ref="CQ23:CQ27"/>
    <mergeCell ref="CR23:CR27"/>
    <mergeCell ref="CS23:CS27"/>
    <mergeCell ref="AC32:AD32"/>
    <mergeCell ref="AE32:AF32"/>
    <mergeCell ref="AG32:AH32"/>
    <mergeCell ref="AI32:AJ32"/>
    <mergeCell ref="CR29:CR33"/>
    <mergeCell ref="BT23:BT27"/>
    <mergeCell ref="BV23:BV27"/>
    <mergeCell ref="BX23:BX27"/>
    <mergeCell ref="BZ23:BZ27"/>
    <mergeCell ref="CA23:CA27"/>
    <mergeCell ref="CB23:CB27"/>
    <mergeCell ref="AR23:AS23"/>
    <mergeCell ref="AZ23:AZ27"/>
    <mergeCell ref="AE23:AF23"/>
    <mergeCell ref="AI25:AJ25"/>
    <mergeCell ref="AN25:AO25"/>
    <mergeCell ref="AP25:AQ25"/>
    <mergeCell ref="AR25:AS25"/>
    <mergeCell ref="AG26:AH26"/>
    <mergeCell ref="AA33:AB33"/>
    <mergeCell ref="AI30:AJ30"/>
    <mergeCell ref="CE59:CE63"/>
    <mergeCell ref="AG30:AH30"/>
    <mergeCell ref="AC33:AD33"/>
    <mergeCell ref="AE33:AF33"/>
    <mergeCell ref="AG33:AH33"/>
    <mergeCell ref="BT29:BT33"/>
    <mergeCell ref="BV29:BV33"/>
    <mergeCell ref="BX29:BX33"/>
    <mergeCell ref="CQ29:CQ33"/>
    <mergeCell ref="CD59:CD63"/>
    <mergeCell ref="AA32:AB32"/>
    <mergeCell ref="AA29:AB29"/>
    <mergeCell ref="AC29:AD29"/>
    <mergeCell ref="AE29:AF29"/>
    <mergeCell ref="AG29:AH29"/>
    <mergeCell ref="AR32:AS32"/>
    <mergeCell ref="AN29:AO29"/>
    <mergeCell ref="AP29:AQ29"/>
    <mergeCell ref="AN32:AO32"/>
    <mergeCell ref="BB59:BB63"/>
    <mergeCell ref="BC59:BC63"/>
    <mergeCell ref="BD59:BD63"/>
    <mergeCell ref="AI62:AJ62"/>
    <mergeCell ref="AN62:AO62"/>
    <mergeCell ref="AG53:AH53"/>
    <mergeCell ref="AA59:AB59"/>
    <mergeCell ref="BZ29:BZ33"/>
    <mergeCell ref="CA29:CA33"/>
    <mergeCell ref="CB29:CB33"/>
    <mergeCell ref="BW29:BW33"/>
    <mergeCell ref="DG29:DG33"/>
    <mergeCell ref="DL29:DL33"/>
    <mergeCell ref="CZ29:DA33"/>
    <mergeCell ref="DB29:DC33"/>
    <mergeCell ref="CC29:CC33"/>
    <mergeCell ref="CD29:CD33"/>
    <mergeCell ref="CE29:CE33"/>
    <mergeCell ref="CF29:CF33"/>
    <mergeCell ref="CG29:CG33"/>
    <mergeCell ref="BO59:BO63"/>
    <mergeCell ref="BP59:BP63"/>
    <mergeCell ref="BQ59:BQ63"/>
    <mergeCell ref="BR59:BR63"/>
    <mergeCell ref="BS59:BS63"/>
    <mergeCell ref="BT59:BT63"/>
    <mergeCell ref="BV59:BV63"/>
    <mergeCell ref="BX59:BX63"/>
    <mergeCell ref="CS29:CS33"/>
    <mergeCell ref="CT29:CT33"/>
    <mergeCell ref="CV29:CV33"/>
    <mergeCell ref="DH29:DH33"/>
    <mergeCell ref="DI29:DI33"/>
    <mergeCell ref="DJ29:DJ33"/>
    <mergeCell ref="DK29:DK33"/>
    <mergeCell ref="BR29:BR33"/>
    <mergeCell ref="BS29:BS33"/>
    <mergeCell ref="CN29:CN33"/>
    <mergeCell ref="CO29:CO33"/>
    <mergeCell ref="CP29:CP33"/>
    <mergeCell ref="BS41:BS45"/>
    <mergeCell ref="BT41:BT45"/>
    <mergeCell ref="CO59:CO63"/>
    <mergeCell ref="AP62:AQ62"/>
    <mergeCell ref="AR62:AS62"/>
    <mergeCell ref="AI63:AJ63"/>
    <mergeCell ref="AN63:AO63"/>
    <mergeCell ref="AP63:AQ63"/>
    <mergeCell ref="AR63:AS63"/>
    <mergeCell ref="AP33:AQ33"/>
    <mergeCell ref="AR33:AS33"/>
    <mergeCell ref="BC29:BC33"/>
    <mergeCell ref="BD29:BD33"/>
    <mergeCell ref="AR31:AS31"/>
    <mergeCell ref="AN59:AO59"/>
    <mergeCell ref="AP59:AQ59"/>
    <mergeCell ref="AR59:AS59"/>
    <mergeCell ref="AZ59:AZ63"/>
    <mergeCell ref="BA59:BA63"/>
    <mergeCell ref="AI29:AJ29"/>
    <mergeCell ref="AR41:AS41"/>
    <mergeCell ref="AZ41:AZ45"/>
    <mergeCell ref="BA41:BA45"/>
    <mergeCell ref="BB41:BB45"/>
    <mergeCell ref="BC41:BC45"/>
    <mergeCell ref="BD41:BD45"/>
    <mergeCell ref="AZ47:AZ51"/>
    <mergeCell ref="BA47:BA51"/>
    <mergeCell ref="BB47:BB51"/>
    <mergeCell ref="BC47:BC51"/>
    <mergeCell ref="BD47:BD51"/>
    <mergeCell ref="AI53:AJ53"/>
    <mergeCell ref="AN53:AO53"/>
    <mergeCell ref="AP53:AQ53"/>
    <mergeCell ref="AR53:AS53"/>
    <mergeCell ref="CF59:CF63"/>
    <mergeCell ref="CG59:CG63"/>
    <mergeCell ref="BW59:BW63"/>
    <mergeCell ref="AN30:AO30"/>
    <mergeCell ref="AI59:AJ59"/>
    <mergeCell ref="AI33:AJ33"/>
    <mergeCell ref="AN33:AO33"/>
    <mergeCell ref="AI41:AJ41"/>
    <mergeCell ref="AN41:AO41"/>
    <mergeCell ref="AP41:AQ41"/>
    <mergeCell ref="BW89:BW93"/>
    <mergeCell ref="BS77:BS81"/>
    <mergeCell ref="BS83:BS87"/>
    <mergeCell ref="BT83:BT87"/>
    <mergeCell ref="BV83:BV87"/>
    <mergeCell ref="DT59:DT63"/>
    <mergeCell ref="AA60:AB60"/>
    <mergeCell ref="AC60:AD60"/>
    <mergeCell ref="AE60:AF60"/>
    <mergeCell ref="AG60:AH60"/>
    <mergeCell ref="AI60:AJ60"/>
    <mergeCell ref="AN60:AO60"/>
    <mergeCell ref="AP60:AQ60"/>
    <mergeCell ref="AR60:AS60"/>
    <mergeCell ref="AA61:AB61"/>
    <mergeCell ref="AC61:AD61"/>
    <mergeCell ref="AE61:AF61"/>
    <mergeCell ref="AG61:AH61"/>
    <mergeCell ref="AI61:AJ61"/>
    <mergeCell ref="AN61:AO61"/>
    <mergeCell ref="AP61:AQ61"/>
    <mergeCell ref="AR61:AS61"/>
    <mergeCell ref="CW59:CW63"/>
    <mergeCell ref="DF59:DF63"/>
    <mergeCell ref="DG59:DG63"/>
    <mergeCell ref="DL59:DL63"/>
    <mergeCell ref="DM59:DM63"/>
    <mergeCell ref="CM59:CM63"/>
    <mergeCell ref="CN59:CN63"/>
    <mergeCell ref="CS59:CS63"/>
    <mergeCell ref="CT59:CT63"/>
    <mergeCell ref="BX77:BX81"/>
    <mergeCell ref="BX83:BX87"/>
    <mergeCell ref="BZ83:BZ87"/>
    <mergeCell ref="CA83:CA87"/>
    <mergeCell ref="CB83:CB87"/>
    <mergeCell ref="CC83:CC87"/>
    <mergeCell ref="CD83:CD87"/>
    <mergeCell ref="CE83:CE87"/>
    <mergeCell ref="CR59:CR63"/>
    <mergeCell ref="CQ59:CQ63"/>
    <mergeCell ref="CP59:CP63"/>
    <mergeCell ref="CH59:CH63"/>
    <mergeCell ref="CI59:CI63"/>
    <mergeCell ref="CJ59:CJ63"/>
    <mergeCell ref="CK59:CK63"/>
    <mergeCell ref="CH77:CH81"/>
    <mergeCell ref="CI77:CI81"/>
    <mergeCell ref="CJ77:CJ81"/>
    <mergeCell ref="CK77:CK81"/>
    <mergeCell ref="CH83:CH87"/>
    <mergeCell ref="CI83:CI87"/>
    <mergeCell ref="CJ83:CJ87"/>
    <mergeCell ref="CK83:CK87"/>
    <mergeCell ref="AI81:AJ81"/>
    <mergeCell ref="AN81:AO81"/>
    <mergeCell ref="AP81:AQ81"/>
    <mergeCell ref="AR81:AS81"/>
    <mergeCell ref="AI84:AJ84"/>
    <mergeCell ref="BZ77:BZ81"/>
    <mergeCell ref="BB77:BB81"/>
    <mergeCell ref="AP77:AQ77"/>
    <mergeCell ref="AR77:AS77"/>
    <mergeCell ref="CC77:CC81"/>
    <mergeCell ref="CD77:CD81"/>
    <mergeCell ref="CE77:CE81"/>
    <mergeCell ref="BR77:BR81"/>
    <mergeCell ref="BW77:BW81"/>
    <mergeCell ref="BW83:BW87"/>
    <mergeCell ref="BC77:BC81"/>
    <mergeCell ref="BD77:BD81"/>
    <mergeCell ref="AP87:AQ87"/>
    <mergeCell ref="AR87:AS87"/>
    <mergeCell ref="AN83:AO83"/>
    <mergeCell ref="AP83:AQ83"/>
    <mergeCell ref="AR83:AS83"/>
    <mergeCell ref="AI87:AJ87"/>
    <mergeCell ref="AI83:AJ83"/>
    <mergeCell ref="AI86:AJ86"/>
    <mergeCell ref="AR79:AS79"/>
    <mergeCell ref="BV77:BV81"/>
    <mergeCell ref="AZ89:AZ93"/>
    <mergeCell ref="AR89:AS89"/>
    <mergeCell ref="AP89:AQ89"/>
    <mergeCell ref="AN89:AO89"/>
    <mergeCell ref="BC83:BC87"/>
    <mergeCell ref="BD83:BD87"/>
    <mergeCell ref="BD89:BD93"/>
    <mergeCell ref="BE89:BE93"/>
    <mergeCell ref="BO89:BO93"/>
    <mergeCell ref="BP89:BP93"/>
    <mergeCell ref="AP90:AQ90"/>
    <mergeCell ref="AR90:AS90"/>
    <mergeCell ref="AR91:AS91"/>
    <mergeCell ref="AP91:AQ91"/>
    <mergeCell ref="AN91:AO91"/>
    <mergeCell ref="AN90:AO90"/>
    <mergeCell ref="BT77:BT81"/>
    <mergeCell ref="AN87:AO87"/>
    <mergeCell ref="BP77:BP81"/>
    <mergeCell ref="AN86:AO86"/>
    <mergeCell ref="AP86:AQ86"/>
    <mergeCell ref="AR86:AS86"/>
    <mergeCell ref="BA77:BA81"/>
    <mergeCell ref="BP83:BP87"/>
    <mergeCell ref="BQ83:BQ87"/>
    <mergeCell ref="BR83:BR87"/>
    <mergeCell ref="BQ77:BQ81"/>
    <mergeCell ref="AN78:AO78"/>
    <mergeCell ref="AP78:AQ78"/>
    <mergeCell ref="AR78:AS78"/>
    <mergeCell ref="AN79:AO79"/>
    <mergeCell ref="AP79:AQ79"/>
    <mergeCell ref="AI93:AJ93"/>
    <mergeCell ref="AN93:AO93"/>
    <mergeCell ref="AP93:AQ93"/>
    <mergeCell ref="AR93:AS93"/>
    <mergeCell ref="AE92:AF92"/>
    <mergeCell ref="AG92:AH92"/>
    <mergeCell ref="AI92:AJ92"/>
    <mergeCell ref="AN92:AO92"/>
    <mergeCell ref="AP92:AQ92"/>
    <mergeCell ref="AR92:AS92"/>
    <mergeCell ref="AA84:AB84"/>
    <mergeCell ref="BB89:BB93"/>
    <mergeCell ref="BA89:BA93"/>
    <mergeCell ref="AI89:AJ89"/>
    <mergeCell ref="AI90:AJ90"/>
    <mergeCell ref="AZ83:AZ87"/>
    <mergeCell ref="BA83:BA87"/>
    <mergeCell ref="AA89:AB89"/>
    <mergeCell ref="AA92:AB92"/>
    <mergeCell ref="AP84:AQ84"/>
    <mergeCell ref="AR84:AS84"/>
    <mergeCell ref="AI85:AJ85"/>
    <mergeCell ref="AN85:AO85"/>
    <mergeCell ref="AP85:AQ85"/>
    <mergeCell ref="AG89:AH89"/>
    <mergeCell ref="AE89:AF89"/>
    <mergeCell ref="AC89:AD89"/>
    <mergeCell ref="AC85:AD85"/>
    <mergeCell ref="AE85:AF85"/>
    <mergeCell ref="AG85:AH85"/>
    <mergeCell ref="AA83:AB83"/>
    <mergeCell ref="BB83:BB87"/>
    <mergeCell ref="CW29:CW33"/>
    <mergeCell ref="AA78:AB78"/>
    <mergeCell ref="AI78:AJ78"/>
    <mergeCell ref="AA79:AB79"/>
    <mergeCell ref="AI79:AJ79"/>
    <mergeCell ref="AC79:AD79"/>
    <mergeCell ref="AA63:AB63"/>
    <mergeCell ref="AC63:AD63"/>
    <mergeCell ref="CC59:CC63"/>
    <mergeCell ref="CL59:CL63"/>
    <mergeCell ref="BE59:BE63"/>
    <mergeCell ref="DN83:DN87"/>
    <mergeCell ref="AR85:AS85"/>
    <mergeCell ref="DN29:DN33"/>
    <mergeCell ref="AG91:AH91"/>
    <mergeCell ref="AE91:AF91"/>
    <mergeCell ref="AC91:AD91"/>
    <mergeCell ref="BT89:BT93"/>
    <mergeCell ref="CA77:CA81"/>
    <mergeCell ref="CB77:CB81"/>
    <mergeCell ref="CV59:CV63"/>
    <mergeCell ref="DB59:DC63"/>
    <mergeCell ref="BZ59:BZ63"/>
    <mergeCell ref="CA59:CA63"/>
    <mergeCell ref="CB59:CB63"/>
    <mergeCell ref="AC81:AD81"/>
    <mergeCell ref="AE81:AF81"/>
    <mergeCell ref="AG81:AH81"/>
    <mergeCell ref="AI80:AJ80"/>
    <mergeCell ref="AN80:AO80"/>
    <mergeCell ref="AP80:AQ80"/>
    <mergeCell ref="AR80:AS80"/>
    <mergeCell ref="BR89:BR93"/>
    <mergeCell ref="BS89:BS93"/>
    <mergeCell ref="AC93:AD93"/>
    <mergeCell ref="AE93:AF93"/>
    <mergeCell ref="AG93:AH93"/>
    <mergeCell ref="AE59:AF59"/>
    <mergeCell ref="AG59:AH59"/>
    <mergeCell ref="AE62:AF62"/>
    <mergeCell ref="AG62:AH62"/>
    <mergeCell ref="AC77:AD77"/>
    <mergeCell ref="AC78:AD78"/>
    <mergeCell ref="BV89:BV93"/>
    <mergeCell ref="U29:U33"/>
    <mergeCell ref="V29:V33"/>
    <mergeCell ref="AZ29:AZ33"/>
    <mergeCell ref="BA29:BA33"/>
    <mergeCell ref="BB29:BB33"/>
    <mergeCell ref="AA31:AB31"/>
    <mergeCell ref="AC31:AD31"/>
    <mergeCell ref="AG31:AH31"/>
    <mergeCell ref="AI31:AJ31"/>
    <mergeCell ref="AN31:AO31"/>
    <mergeCell ref="AP31:AQ31"/>
    <mergeCell ref="AA77:AB77"/>
    <mergeCell ref="AE77:AF77"/>
    <mergeCell ref="AG77:AH77"/>
    <mergeCell ref="AI77:AJ77"/>
    <mergeCell ref="AN77:AO77"/>
    <mergeCell ref="BC89:BC93"/>
    <mergeCell ref="BQ89:BQ93"/>
    <mergeCell ref="BE83:BE87"/>
    <mergeCell ref="BO83:BO87"/>
    <mergeCell ref="AI91:AJ91"/>
    <mergeCell ref="AN84:AO84"/>
    <mergeCell ref="DT29:DT33"/>
    <mergeCell ref="C77:C81"/>
    <mergeCell ref="D77:D81"/>
    <mergeCell ref="E77:E81"/>
    <mergeCell ref="H77:H81"/>
    <mergeCell ref="I77:I81"/>
    <mergeCell ref="L77:L81"/>
    <mergeCell ref="Q77:Q81"/>
    <mergeCell ref="R77:R81"/>
    <mergeCell ref="S77:S81"/>
    <mergeCell ref="T77:T81"/>
    <mergeCell ref="U77:U81"/>
    <mergeCell ref="V77:V81"/>
    <mergeCell ref="AZ77:AZ81"/>
    <mergeCell ref="CW77:CW81"/>
    <mergeCell ref="CX77:CX81"/>
    <mergeCell ref="DE77:DE81"/>
    <mergeCell ref="DM77:DM81"/>
    <mergeCell ref="BE77:BE81"/>
    <mergeCell ref="BO77:BO81"/>
    <mergeCell ref="C29:C33"/>
    <mergeCell ref="D29:D33"/>
    <mergeCell ref="E29:E33"/>
    <mergeCell ref="H29:H33"/>
    <mergeCell ref="I29:I33"/>
    <mergeCell ref="L29:L33"/>
    <mergeCell ref="Q29:Q33"/>
    <mergeCell ref="R29:R33"/>
    <mergeCell ref="S29:S33"/>
    <mergeCell ref="T29:T33"/>
    <mergeCell ref="DT77:DT81"/>
    <mergeCell ref="CM29:CM33"/>
    <mergeCell ref="BX89:BX93"/>
    <mergeCell ref="BZ89:BZ93"/>
    <mergeCell ref="CA89:CA93"/>
    <mergeCell ref="CB89:CB93"/>
    <mergeCell ref="CC89:CC93"/>
    <mergeCell ref="CD89:CD93"/>
    <mergeCell ref="CE89:CE93"/>
    <mergeCell ref="CF89:CF93"/>
    <mergeCell ref="DF89:DF93"/>
    <mergeCell ref="DG89:DG93"/>
    <mergeCell ref="CL89:CL93"/>
    <mergeCell ref="CZ77:DA81"/>
    <mergeCell ref="CN83:CN87"/>
    <mergeCell ref="CO83:CO87"/>
    <mergeCell ref="DB77:DC81"/>
    <mergeCell ref="CV83:CV87"/>
    <mergeCell ref="CW83:CW87"/>
    <mergeCell ref="CX83:CX87"/>
    <mergeCell ref="CY83:CY87"/>
    <mergeCell ref="CL83:CL87"/>
    <mergeCell ref="CR83:CR87"/>
    <mergeCell ref="CM83:CM87"/>
    <mergeCell ref="CF77:CF81"/>
    <mergeCell ref="CG77:CG81"/>
    <mergeCell ref="CL77:CL81"/>
    <mergeCell ref="CG89:CG93"/>
    <mergeCell ref="CF83:CF87"/>
    <mergeCell ref="CG83:CG87"/>
    <mergeCell ref="CT89:CT93"/>
    <mergeCell ref="CO89:CO93"/>
    <mergeCell ref="CH89:CH93"/>
    <mergeCell ref="CI89:CI93"/>
    <mergeCell ref="CJ89:CJ93"/>
    <mergeCell ref="CK89:CK93"/>
    <mergeCell ref="DD59:DD63"/>
    <mergeCell ref="CX59:CX63"/>
    <mergeCell ref="CY59:CY63"/>
    <mergeCell ref="DO89:DO93"/>
    <mergeCell ref="DF77:DF81"/>
    <mergeCell ref="DG77:DG81"/>
    <mergeCell ref="DL77:DL81"/>
    <mergeCell ref="DN77:DN81"/>
    <mergeCell ref="DE89:DE93"/>
    <mergeCell ref="DH77:DH81"/>
    <mergeCell ref="DI77:DI81"/>
    <mergeCell ref="DJ77:DJ81"/>
    <mergeCell ref="DK77:DK81"/>
    <mergeCell ref="DH83:DH87"/>
    <mergeCell ref="DI83:DI87"/>
    <mergeCell ref="DJ83:DJ87"/>
    <mergeCell ref="DK83:DK87"/>
    <mergeCell ref="DH89:DH93"/>
    <mergeCell ref="DI89:DI93"/>
    <mergeCell ref="DN59:DN63"/>
    <mergeCell ref="DE59:DE63"/>
    <mergeCell ref="DJ89:DJ93"/>
    <mergeCell ref="DK89:DK93"/>
    <mergeCell ref="CZ59:DA63"/>
    <mergeCell ref="DN89:DN93"/>
    <mergeCell ref="CY77:CY81"/>
    <mergeCell ref="DD77:DD81"/>
    <mergeCell ref="CV89:CV93"/>
    <mergeCell ref="DT83:DT87"/>
    <mergeCell ref="DT17:DT21"/>
    <mergeCell ref="DS17:DS21"/>
    <mergeCell ref="DR17:DR21"/>
    <mergeCell ref="DQ17:DQ21"/>
    <mergeCell ref="DP17:DP21"/>
    <mergeCell ref="DO17:DO21"/>
    <mergeCell ref="DR23:DR27"/>
    <mergeCell ref="DS23:DS27"/>
    <mergeCell ref="DO29:DO33"/>
    <mergeCell ref="DO83:DO87"/>
    <mergeCell ref="DL14:DO14"/>
    <mergeCell ref="DL89:DL93"/>
    <mergeCell ref="CZ83:DA87"/>
    <mergeCell ref="DB83:DC87"/>
    <mergeCell ref="CZ89:DA93"/>
    <mergeCell ref="DB89:DC93"/>
    <mergeCell ref="DD89:DD93"/>
    <mergeCell ref="DM83:DM87"/>
    <mergeCell ref="DL83:DL87"/>
    <mergeCell ref="DD83:DD87"/>
    <mergeCell ref="DE83:DE87"/>
    <mergeCell ref="DF83:DF87"/>
    <mergeCell ref="DG83:DG87"/>
    <mergeCell ref="DM89:DM93"/>
    <mergeCell ref="DO59:DO63"/>
    <mergeCell ref="DM29:DM33"/>
    <mergeCell ref="DP89:DP93"/>
    <mergeCell ref="DQ89:DQ93"/>
    <mergeCell ref="DR89:DR93"/>
    <mergeCell ref="DS89:DS93"/>
    <mergeCell ref="DT89:DT93"/>
    <mergeCell ref="DQ59:DQ63"/>
    <mergeCell ref="DR59:DR63"/>
    <mergeCell ref="DS59:DS63"/>
    <mergeCell ref="DR83:DR87"/>
    <mergeCell ref="DS83:DS87"/>
    <mergeCell ref="DQ77:DQ81"/>
    <mergeCell ref="DR77:DR81"/>
    <mergeCell ref="DS77:DS81"/>
    <mergeCell ref="DP29:DP33"/>
    <mergeCell ref="DQ29:DQ33"/>
    <mergeCell ref="DR29:DR33"/>
    <mergeCell ref="DS29:DS33"/>
    <mergeCell ref="DP83:DP87"/>
    <mergeCell ref="DQ83:DQ87"/>
    <mergeCell ref="DO77:DO81"/>
    <mergeCell ref="DP77:DP81"/>
    <mergeCell ref="DP41:DP45"/>
    <mergeCell ref="DQ41:DQ45"/>
    <mergeCell ref="DR41:DR45"/>
    <mergeCell ref="DS41:DS45"/>
    <mergeCell ref="DP59:DP63"/>
    <mergeCell ref="CW89:CW93"/>
    <mergeCell ref="CM89:CM93"/>
    <mergeCell ref="CN89:CN93"/>
    <mergeCell ref="CX89:CX93"/>
    <mergeCell ref="CY89:CY93"/>
    <mergeCell ref="CP83:CP87"/>
    <mergeCell ref="CQ83:CQ87"/>
    <mergeCell ref="CM77:CM81"/>
    <mergeCell ref="CN77:CN81"/>
    <mergeCell ref="CT77:CT81"/>
    <mergeCell ref="CV77:CV81"/>
    <mergeCell ref="CS83:CS87"/>
    <mergeCell ref="CT83:CT87"/>
    <mergeCell ref="CP89:CP93"/>
    <mergeCell ref="CQ89:CQ93"/>
    <mergeCell ref="CR89:CR93"/>
    <mergeCell ref="CS89:CS93"/>
    <mergeCell ref="CO77:CO81"/>
    <mergeCell ref="CP77:CP81"/>
    <mergeCell ref="CQ77:CQ81"/>
    <mergeCell ref="CR77:CR81"/>
    <mergeCell ref="CS77:CS81"/>
    <mergeCell ref="C17:C21"/>
    <mergeCell ref="DL17:DL21"/>
    <mergeCell ref="DG17:DG21"/>
    <mergeCell ref="DF17:DF21"/>
    <mergeCell ref="BZ17:BZ21"/>
    <mergeCell ref="AA20:AB20"/>
    <mergeCell ref="AC20:AD20"/>
    <mergeCell ref="AE20:AF20"/>
    <mergeCell ref="AG20:AH20"/>
    <mergeCell ref="BW23:BW27"/>
    <mergeCell ref="AE31:AF31"/>
    <mergeCell ref="AP30:AQ30"/>
    <mergeCell ref="AR30:AS30"/>
    <mergeCell ref="CL29:CL33"/>
    <mergeCell ref="CX29:CX33"/>
    <mergeCell ref="CY29:CY33"/>
    <mergeCell ref="DD29:DD33"/>
    <mergeCell ref="DE29:DE33"/>
    <mergeCell ref="DF29:DF33"/>
    <mergeCell ref="BE29:BE33"/>
    <mergeCell ref="BO29:BO33"/>
    <mergeCell ref="BP29:BP33"/>
    <mergeCell ref="BQ29:BQ33"/>
    <mergeCell ref="AR29:AS29"/>
    <mergeCell ref="AP32:AQ32"/>
    <mergeCell ref="AC30:AD30"/>
    <mergeCell ref="CG17:CG21"/>
    <mergeCell ref="CF17:CF21"/>
    <mergeCell ref="CE17:CE21"/>
    <mergeCell ref="D17:D21"/>
    <mergeCell ref="I17:I21"/>
    <mergeCell ref="E17:E21"/>
    <mergeCell ref="C101:C105"/>
    <mergeCell ref="D101:D105"/>
    <mergeCell ref="E101:E105"/>
    <mergeCell ref="G101:G105"/>
    <mergeCell ref="H101:H105"/>
    <mergeCell ref="I101:I105"/>
    <mergeCell ref="L101:L105"/>
    <mergeCell ref="N101:N105"/>
    <mergeCell ref="O101:O105"/>
    <mergeCell ref="Q101:Q105"/>
    <mergeCell ref="R101:R105"/>
    <mergeCell ref="S101:S105"/>
    <mergeCell ref="T101:T105"/>
    <mergeCell ref="U101:U105"/>
    <mergeCell ref="V101:V105"/>
    <mergeCell ref="AA101:AB101"/>
    <mergeCell ref="AC101:AD101"/>
    <mergeCell ref="AE101:AF101"/>
    <mergeCell ref="AG101:AH101"/>
    <mergeCell ref="AI101:AJ101"/>
    <mergeCell ref="AN101:AO101"/>
    <mergeCell ref="AP101:AQ101"/>
    <mergeCell ref="AR101:AS101"/>
    <mergeCell ref="AZ101:AZ105"/>
    <mergeCell ref="BA101:BA105"/>
    <mergeCell ref="BB101:BB105"/>
    <mergeCell ref="BC101:BC105"/>
    <mergeCell ref="BD101:BD105"/>
    <mergeCell ref="BE101:BE105"/>
    <mergeCell ref="BO101:BO105"/>
    <mergeCell ref="BP101:BP105"/>
    <mergeCell ref="BQ101:BQ105"/>
    <mergeCell ref="BR101:BR105"/>
    <mergeCell ref="BS101:BS105"/>
    <mergeCell ref="AE105:AF105"/>
    <mergeCell ref="AG105:AH105"/>
    <mergeCell ref="AI105:AJ105"/>
    <mergeCell ref="AN105:AO105"/>
    <mergeCell ref="AP105:AQ105"/>
    <mergeCell ref="AR105:AS105"/>
    <mergeCell ref="BT101:BT105"/>
    <mergeCell ref="BV101:BV105"/>
    <mergeCell ref="BW101:BW105"/>
    <mergeCell ref="BX101:BX105"/>
    <mergeCell ref="BZ101:BZ105"/>
    <mergeCell ref="CA101:CA105"/>
    <mergeCell ref="CB101:CB105"/>
    <mergeCell ref="CC101:CC105"/>
    <mergeCell ref="CD101:CD105"/>
    <mergeCell ref="CE101:CE105"/>
    <mergeCell ref="CF101:CF105"/>
    <mergeCell ref="CG101:CG105"/>
    <mergeCell ref="CL101:CL105"/>
    <mergeCell ref="CM101:CM105"/>
    <mergeCell ref="CN101:CN105"/>
    <mergeCell ref="CO101:CO105"/>
    <mergeCell ref="CP101:CP105"/>
    <mergeCell ref="CH101:CH105"/>
    <mergeCell ref="CI101:CI105"/>
    <mergeCell ref="CJ101:CJ105"/>
    <mergeCell ref="CK101:CK105"/>
    <mergeCell ref="CQ101:CQ105"/>
    <mergeCell ref="CR101:CR105"/>
    <mergeCell ref="CS101:CS105"/>
    <mergeCell ref="CT101:CT105"/>
    <mergeCell ref="CV101:CV105"/>
    <mergeCell ref="CW101:CW105"/>
    <mergeCell ref="CX101:CX105"/>
    <mergeCell ref="CY101:CY105"/>
    <mergeCell ref="CZ101:DA105"/>
    <mergeCell ref="DB101:DC105"/>
    <mergeCell ref="DD101:DD105"/>
    <mergeCell ref="DE101:DE105"/>
    <mergeCell ref="DF101:DF105"/>
    <mergeCell ref="DG101:DG105"/>
    <mergeCell ref="DL101:DL105"/>
    <mergeCell ref="DM101:DM105"/>
    <mergeCell ref="DN101:DN105"/>
    <mergeCell ref="DH101:DH105"/>
    <mergeCell ref="DI101:DI105"/>
    <mergeCell ref="DJ101:DJ105"/>
    <mergeCell ref="DK101:DK105"/>
    <mergeCell ref="DO101:DO105"/>
    <mergeCell ref="DP101:DP105"/>
    <mergeCell ref="DQ101:DQ105"/>
    <mergeCell ref="DR101:DR105"/>
    <mergeCell ref="DS101:DS105"/>
    <mergeCell ref="DT101:DT105"/>
    <mergeCell ref="AA102:AB102"/>
    <mergeCell ref="AC102:AD102"/>
    <mergeCell ref="AE102:AF102"/>
    <mergeCell ref="AG102:AH102"/>
    <mergeCell ref="AI102:AJ102"/>
    <mergeCell ref="AN102:AO102"/>
    <mergeCell ref="AP102:AQ102"/>
    <mergeCell ref="AR102:AS102"/>
    <mergeCell ref="AA103:AB103"/>
    <mergeCell ref="AC103:AD103"/>
    <mergeCell ref="AE103:AF103"/>
    <mergeCell ref="AG103:AH103"/>
    <mergeCell ref="AI103:AJ103"/>
    <mergeCell ref="AN103:AO103"/>
    <mergeCell ref="AP103:AQ103"/>
    <mergeCell ref="AR103:AS103"/>
    <mergeCell ref="AA104:AB104"/>
    <mergeCell ref="AC104:AD104"/>
    <mergeCell ref="AE104:AF104"/>
    <mergeCell ref="AG104:AH104"/>
    <mergeCell ref="AI104:AJ104"/>
    <mergeCell ref="AN104:AO104"/>
    <mergeCell ref="AP104:AQ104"/>
    <mergeCell ref="AR104:AS104"/>
    <mergeCell ref="AA105:AB105"/>
    <mergeCell ref="AC105:AD105"/>
    <mergeCell ref="C107:C111"/>
    <mergeCell ref="D107:D111"/>
    <mergeCell ref="E107:E111"/>
    <mergeCell ref="G107:G111"/>
    <mergeCell ref="H107:H111"/>
    <mergeCell ref="I107:I111"/>
    <mergeCell ref="L107:L111"/>
    <mergeCell ref="N107:N111"/>
    <mergeCell ref="O107:O111"/>
    <mergeCell ref="Q107:Q111"/>
    <mergeCell ref="R107:R111"/>
    <mergeCell ref="S107:S111"/>
    <mergeCell ref="T107:T111"/>
    <mergeCell ref="U107:U111"/>
    <mergeCell ref="V107:V111"/>
    <mergeCell ref="AA107:AB107"/>
    <mergeCell ref="AC107:AD107"/>
    <mergeCell ref="AE107:AF107"/>
    <mergeCell ref="AG107:AH107"/>
    <mergeCell ref="AI107:AJ107"/>
    <mergeCell ref="AN107:AO107"/>
    <mergeCell ref="AP107:AQ107"/>
    <mergeCell ref="AR107:AS107"/>
    <mergeCell ref="AZ107:AZ111"/>
    <mergeCell ref="BA107:BA111"/>
    <mergeCell ref="BB107:BB111"/>
    <mergeCell ref="BC107:BC111"/>
    <mergeCell ref="BD107:BD111"/>
    <mergeCell ref="BE107:BE111"/>
    <mergeCell ref="BO107:BO111"/>
    <mergeCell ref="BP107:BP111"/>
    <mergeCell ref="BQ107:BQ111"/>
    <mergeCell ref="BR107:BR111"/>
    <mergeCell ref="BS107:BS111"/>
    <mergeCell ref="AE111:AF111"/>
    <mergeCell ref="AG111:AH111"/>
    <mergeCell ref="AI111:AJ111"/>
    <mergeCell ref="AN111:AO111"/>
    <mergeCell ref="AP111:AQ111"/>
    <mergeCell ref="AR111:AS111"/>
    <mergeCell ref="BT107:BT111"/>
    <mergeCell ref="BV107:BV111"/>
    <mergeCell ref="BW107:BW111"/>
    <mergeCell ref="BX107:BX111"/>
    <mergeCell ref="BZ107:BZ111"/>
    <mergeCell ref="CA107:CA111"/>
    <mergeCell ref="CB107:CB111"/>
    <mergeCell ref="CC107:CC111"/>
    <mergeCell ref="CD107:CD111"/>
    <mergeCell ref="CE107:CE111"/>
    <mergeCell ref="CF107:CF111"/>
    <mergeCell ref="CG107:CG111"/>
    <mergeCell ref="CL107:CL111"/>
    <mergeCell ref="CM107:CM111"/>
    <mergeCell ref="CN107:CN111"/>
    <mergeCell ref="CO107:CO111"/>
    <mergeCell ref="CP107:CP111"/>
    <mergeCell ref="CH107:CH111"/>
    <mergeCell ref="CI107:CI111"/>
    <mergeCell ref="CJ107:CJ111"/>
    <mergeCell ref="CK107:CK111"/>
    <mergeCell ref="CQ107:CQ111"/>
    <mergeCell ref="CR107:CR111"/>
    <mergeCell ref="CS107:CS111"/>
    <mergeCell ref="CT107:CT111"/>
    <mergeCell ref="CV107:CV111"/>
    <mergeCell ref="CW107:CW111"/>
    <mergeCell ref="CX107:CX111"/>
    <mergeCell ref="CY107:CY111"/>
    <mergeCell ref="CZ107:DA111"/>
    <mergeCell ref="DB107:DC111"/>
    <mergeCell ref="DD107:DD111"/>
    <mergeCell ref="DE107:DE111"/>
    <mergeCell ref="DF107:DF111"/>
    <mergeCell ref="DG107:DG111"/>
    <mergeCell ref="DL107:DL111"/>
    <mergeCell ref="DM107:DM111"/>
    <mergeCell ref="DN107:DN111"/>
    <mergeCell ref="DH107:DH111"/>
    <mergeCell ref="DI107:DI111"/>
    <mergeCell ref="DJ107:DJ111"/>
    <mergeCell ref="DK107:DK111"/>
    <mergeCell ref="DO107:DO111"/>
    <mergeCell ref="DP107:DP111"/>
    <mergeCell ref="DQ107:DQ111"/>
    <mergeCell ref="DR107:DR111"/>
    <mergeCell ref="DS107:DS111"/>
    <mergeCell ref="DT107:DT111"/>
    <mergeCell ref="AA108:AB108"/>
    <mergeCell ref="AC108:AD108"/>
    <mergeCell ref="AE108:AF108"/>
    <mergeCell ref="AG108:AH108"/>
    <mergeCell ref="AI108:AJ108"/>
    <mergeCell ref="AN108:AO108"/>
    <mergeCell ref="AP108:AQ108"/>
    <mergeCell ref="AR108:AS108"/>
    <mergeCell ref="AA109:AB109"/>
    <mergeCell ref="AC109:AD109"/>
    <mergeCell ref="AE109:AF109"/>
    <mergeCell ref="AG109:AH109"/>
    <mergeCell ref="AI109:AJ109"/>
    <mergeCell ref="AN109:AO109"/>
    <mergeCell ref="AP109:AQ109"/>
    <mergeCell ref="AR109:AS109"/>
    <mergeCell ref="AA110:AB110"/>
    <mergeCell ref="AC110:AD110"/>
    <mergeCell ref="AE110:AF110"/>
    <mergeCell ref="AG110:AH110"/>
    <mergeCell ref="AI110:AJ110"/>
    <mergeCell ref="AN110:AO110"/>
    <mergeCell ref="AP110:AQ110"/>
    <mergeCell ref="AR110:AS110"/>
    <mergeCell ref="AA111:AB111"/>
    <mergeCell ref="AC111:AD111"/>
    <mergeCell ref="C113:C117"/>
    <mergeCell ref="D113:D117"/>
    <mergeCell ref="E113:E117"/>
    <mergeCell ref="G113:G117"/>
    <mergeCell ref="H113:H117"/>
    <mergeCell ref="I113:I117"/>
    <mergeCell ref="L113:L117"/>
    <mergeCell ref="N113:N117"/>
    <mergeCell ref="O113:O117"/>
    <mergeCell ref="Q113:Q117"/>
    <mergeCell ref="R113:R117"/>
    <mergeCell ref="S113:S117"/>
    <mergeCell ref="T113:T117"/>
    <mergeCell ref="U113:U117"/>
    <mergeCell ref="V113:V117"/>
    <mergeCell ref="AA113:AB113"/>
    <mergeCell ref="AC113:AD113"/>
    <mergeCell ref="AE113:AF113"/>
    <mergeCell ref="AG113:AH113"/>
    <mergeCell ref="AI113:AJ113"/>
    <mergeCell ref="AN113:AO113"/>
    <mergeCell ref="AP113:AQ113"/>
    <mergeCell ref="AR113:AS113"/>
    <mergeCell ref="AZ113:AZ117"/>
    <mergeCell ref="BA113:BA117"/>
    <mergeCell ref="BB113:BB117"/>
    <mergeCell ref="BC113:BC117"/>
    <mergeCell ref="BD113:BD117"/>
    <mergeCell ref="BE113:BE117"/>
    <mergeCell ref="BO113:BO117"/>
    <mergeCell ref="BP113:BP117"/>
    <mergeCell ref="BQ113:BQ117"/>
    <mergeCell ref="BR113:BR117"/>
    <mergeCell ref="BS113:BS117"/>
    <mergeCell ref="AE117:AF117"/>
    <mergeCell ref="AG117:AH117"/>
    <mergeCell ref="AI117:AJ117"/>
    <mergeCell ref="AN117:AO117"/>
    <mergeCell ref="AP117:AQ117"/>
    <mergeCell ref="AR117:AS117"/>
    <mergeCell ref="BT113:BT117"/>
    <mergeCell ref="BV113:BV117"/>
    <mergeCell ref="BW113:BW117"/>
    <mergeCell ref="BX113:BX117"/>
    <mergeCell ref="BZ113:BZ117"/>
    <mergeCell ref="CA113:CA117"/>
    <mergeCell ref="CB113:CB117"/>
    <mergeCell ref="CC113:CC117"/>
    <mergeCell ref="CD113:CD117"/>
    <mergeCell ref="CE113:CE117"/>
    <mergeCell ref="CF113:CF117"/>
    <mergeCell ref="CG113:CG117"/>
    <mergeCell ref="CL113:CL117"/>
    <mergeCell ref="CM113:CM117"/>
    <mergeCell ref="CN113:CN117"/>
    <mergeCell ref="CO113:CO117"/>
    <mergeCell ref="CP113:CP117"/>
    <mergeCell ref="CH113:CH117"/>
    <mergeCell ref="CI113:CI117"/>
    <mergeCell ref="CJ113:CJ117"/>
    <mergeCell ref="CK113:CK117"/>
    <mergeCell ref="CQ113:CQ117"/>
    <mergeCell ref="CR113:CR117"/>
    <mergeCell ref="CS113:CS117"/>
    <mergeCell ref="CT113:CT117"/>
    <mergeCell ref="CV113:CV117"/>
    <mergeCell ref="CW113:CW117"/>
    <mergeCell ref="CX113:CX117"/>
    <mergeCell ref="CY113:CY117"/>
    <mergeCell ref="CZ113:DA117"/>
    <mergeCell ref="DB113:DC117"/>
    <mergeCell ref="DD113:DD117"/>
    <mergeCell ref="DE113:DE117"/>
    <mergeCell ref="DF113:DF117"/>
    <mergeCell ref="DG113:DG117"/>
    <mergeCell ref="DL113:DL117"/>
    <mergeCell ref="DM113:DM117"/>
    <mergeCell ref="DN113:DN117"/>
    <mergeCell ref="DH113:DH117"/>
    <mergeCell ref="DI113:DI117"/>
    <mergeCell ref="DJ113:DJ117"/>
    <mergeCell ref="DK113:DK117"/>
    <mergeCell ref="DO113:DO117"/>
    <mergeCell ref="DP113:DP117"/>
    <mergeCell ref="DQ113:DQ117"/>
    <mergeCell ref="DR113:DR117"/>
    <mergeCell ref="DS113:DS117"/>
    <mergeCell ref="DT113:DT117"/>
    <mergeCell ref="AA114:AB114"/>
    <mergeCell ref="AC114:AD114"/>
    <mergeCell ref="AE114:AF114"/>
    <mergeCell ref="AG114:AH114"/>
    <mergeCell ref="AI114:AJ114"/>
    <mergeCell ref="AN114:AO114"/>
    <mergeCell ref="AP114:AQ114"/>
    <mergeCell ref="AR114:AS114"/>
    <mergeCell ref="AA115:AB115"/>
    <mergeCell ref="AC115:AD115"/>
    <mergeCell ref="AE115:AF115"/>
    <mergeCell ref="AG115:AH115"/>
    <mergeCell ref="AI115:AJ115"/>
    <mergeCell ref="AN115:AO115"/>
    <mergeCell ref="AP115:AQ115"/>
    <mergeCell ref="AR115:AS115"/>
    <mergeCell ref="AA116:AB116"/>
    <mergeCell ref="AC116:AD116"/>
    <mergeCell ref="AE116:AF116"/>
    <mergeCell ref="AG116:AH116"/>
    <mergeCell ref="AI116:AJ116"/>
    <mergeCell ref="AN116:AO116"/>
    <mergeCell ref="AP116:AQ116"/>
    <mergeCell ref="AR116:AS116"/>
    <mergeCell ref="AA117:AB117"/>
    <mergeCell ref="AC117:AD117"/>
    <mergeCell ref="C119:C123"/>
    <mergeCell ref="D119:D123"/>
    <mergeCell ref="E119:E123"/>
    <mergeCell ref="G119:G123"/>
    <mergeCell ref="H119:H123"/>
    <mergeCell ref="I119:I123"/>
    <mergeCell ref="L119:L123"/>
    <mergeCell ref="N119:N123"/>
    <mergeCell ref="O119:O123"/>
    <mergeCell ref="Q119:Q123"/>
    <mergeCell ref="R119:R123"/>
    <mergeCell ref="S119:S123"/>
    <mergeCell ref="T119:T123"/>
    <mergeCell ref="U119:U123"/>
    <mergeCell ref="V119:V123"/>
    <mergeCell ref="AA119:AB119"/>
    <mergeCell ref="AC119:AD119"/>
    <mergeCell ref="AE119:AF119"/>
    <mergeCell ref="AG119:AH119"/>
    <mergeCell ref="AI119:AJ119"/>
    <mergeCell ref="AN119:AO119"/>
    <mergeCell ref="AP119:AQ119"/>
    <mergeCell ref="AR119:AS119"/>
    <mergeCell ref="AZ119:AZ123"/>
    <mergeCell ref="BA119:BA123"/>
    <mergeCell ref="BB119:BB123"/>
    <mergeCell ref="BC119:BC123"/>
    <mergeCell ref="BD119:BD123"/>
    <mergeCell ref="BE119:BE123"/>
    <mergeCell ref="BO119:BO123"/>
    <mergeCell ref="BP119:BP123"/>
    <mergeCell ref="BQ119:BQ123"/>
    <mergeCell ref="BR119:BR123"/>
    <mergeCell ref="BS119:BS123"/>
    <mergeCell ref="AE123:AF123"/>
    <mergeCell ref="AG123:AH123"/>
    <mergeCell ref="AI123:AJ123"/>
    <mergeCell ref="AN123:AO123"/>
    <mergeCell ref="AP123:AQ123"/>
    <mergeCell ref="AR123:AS123"/>
    <mergeCell ref="BT119:BT123"/>
    <mergeCell ref="BV119:BV123"/>
    <mergeCell ref="BW119:BW123"/>
    <mergeCell ref="BX119:BX123"/>
    <mergeCell ref="BZ119:BZ123"/>
    <mergeCell ref="CA119:CA123"/>
    <mergeCell ref="CB119:CB123"/>
    <mergeCell ref="CC119:CC123"/>
    <mergeCell ref="CD119:CD123"/>
    <mergeCell ref="CE119:CE123"/>
    <mergeCell ref="CF119:CF123"/>
    <mergeCell ref="CG119:CG123"/>
    <mergeCell ref="CL119:CL123"/>
    <mergeCell ref="CM119:CM123"/>
    <mergeCell ref="CN119:CN123"/>
    <mergeCell ref="CO119:CO123"/>
    <mergeCell ref="CP119:CP123"/>
    <mergeCell ref="CH119:CH123"/>
    <mergeCell ref="CI119:CI123"/>
    <mergeCell ref="CJ119:CJ123"/>
    <mergeCell ref="CK119:CK123"/>
    <mergeCell ref="CQ119:CQ123"/>
    <mergeCell ref="CR119:CR123"/>
    <mergeCell ref="CS119:CS123"/>
    <mergeCell ref="CT119:CT123"/>
    <mergeCell ref="CV119:CV123"/>
    <mergeCell ref="CW119:CW123"/>
    <mergeCell ref="CX119:CX123"/>
    <mergeCell ref="CY119:CY123"/>
    <mergeCell ref="CZ119:DA123"/>
    <mergeCell ref="DB119:DC123"/>
    <mergeCell ref="DD119:DD123"/>
    <mergeCell ref="DE119:DE123"/>
    <mergeCell ref="DF119:DF123"/>
    <mergeCell ref="DG119:DG123"/>
    <mergeCell ref="DL119:DL123"/>
    <mergeCell ref="DM119:DM123"/>
    <mergeCell ref="DN119:DN123"/>
    <mergeCell ref="DH119:DH123"/>
    <mergeCell ref="DI119:DI123"/>
    <mergeCell ref="DJ119:DJ123"/>
    <mergeCell ref="DK119:DK123"/>
    <mergeCell ref="DO119:DO123"/>
    <mergeCell ref="DP119:DP123"/>
    <mergeCell ref="DQ119:DQ123"/>
    <mergeCell ref="DR119:DR123"/>
    <mergeCell ref="DS119:DS123"/>
    <mergeCell ref="DT119:DT123"/>
    <mergeCell ref="AA120:AB120"/>
    <mergeCell ref="AC120:AD120"/>
    <mergeCell ref="AE120:AF120"/>
    <mergeCell ref="AG120:AH120"/>
    <mergeCell ref="AI120:AJ120"/>
    <mergeCell ref="AN120:AO120"/>
    <mergeCell ref="AP120:AQ120"/>
    <mergeCell ref="AR120:AS120"/>
    <mergeCell ref="AA121:AB121"/>
    <mergeCell ref="AC121:AD121"/>
    <mergeCell ref="AE121:AF121"/>
    <mergeCell ref="AG121:AH121"/>
    <mergeCell ref="AI121:AJ121"/>
    <mergeCell ref="AN121:AO121"/>
    <mergeCell ref="AP121:AQ121"/>
    <mergeCell ref="AR121:AS121"/>
    <mergeCell ref="AA122:AB122"/>
    <mergeCell ref="AC122:AD122"/>
    <mergeCell ref="AE122:AF122"/>
    <mergeCell ref="AG122:AH122"/>
    <mergeCell ref="AI122:AJ122"/>
    <mergeCell ref="AN122:AO122"/>
    <mergeCell ref="AP122:AQ122"/>
    <mergeCell ref="AR122:AS122"/>
    <mergeCell ref="AA123:AB123"/>
    <mergeCell ref="AC123:AD123"/>
    <mergeCell ref="C125:C129"/>
    <mergeCell ref="D125:D129"/>
    <mergeCell ref="E125:E129"/>
    <mergeCell ref="G125:G129"/>
    <mergeCell ref="H125:H129"/>
    <mergeCell ref="I125:I129"/>
    <mergeCell ref="L125:L129"/>
    <mergeCell ref="N125:N129"/>
    <mergeCell ref="O125:O129"/>
    <mergeCell ref="Q125:Q129"/>
    <mergeCell ref="R125:R129"/>
    <mergeCell ref="S125:S129"/>
    <mergeCell ref="T125:T129"/>
    <mergeCell ref="U125:U129"/>
    <mergeCell ref="V125:V129"/>
    <mergeCell ref="AA125:AB125"/>
    <mergeCell ref="AC125:AD125"/>
    <mergeCell ref="AE125:AF125"/>
    <mergeCell ref="AG125:AH125"/>
    <mergeCell ref="AI125:AJ125"/>
    <mergeCell ref="AN125:AO125"/>
    <mergeCell ref="AP125:AQ125"/>
    <mergeCell ref="AR125:AS125"/>
    <mergeCell ref="AZ125:AZ129"/>
    <mergeCell ref="BA125:BA129"/>
    <mergeCell ref="BB125:BB129"/>
    <mergeCell ref="BC125:BC129"/>
    <mergeCell ref="BD125:BD129"/>
    <mergeCell ref="BE125:BE129"/>
    <mergeCell ref="BO125:BO129"/>
    <mergeCell ref="BP125:BP129"/>
    <mergeCell ref="BQ125:BQ129"/>
    <mergeCell ref="BR125:BR129"/>
    <mergeCell ref="BS125:BS129"/>
    <mergeCell ref="AE129:AF129"/>
    <mergeCell ref="AG129:AH129"/>
    <mergeCell ref="AI129:AJ129"/>
    <mergeCell ref="AN129:AO129"/>
    <mergeCell ref="AP129:AQ129"/>
    <mergeCell ref="AR129:AS129"/>
    <mergeCell ref="BT125:BT129"/>
    <mergeCell ref="BV125:BV129"/>
    <mergeCell ref="BW125:BW129"/>
    <mergeCell ref="BX125:BX129"/>
    <mergeCell ref="BZ125:BZ129"/>
    <mergeCell ref="CA125:CA129"/>
    <mergeCell ref="CB125:CB129"/>
    <mergeCell ref="CC125:CC129"/>
    <mergeCell ref="CD125:CD129"/>
    <mergeCell ref="CE125:CE129"/>
    <mergeCell ref="CF125:CF129"/>
    <mergeCell ref="CG125:CG129"/>
    <mergeCell ref="CL125:CL129"/>
    <mergeCell ref="CM125:CM129"/>
    <mergeCell ref="CN125:CN129"/>
    <mergeCell ref="CO125:CO129"/>
    <mergeCell ref="CP125:CP129"/>
    <mergeCell ref="CH125:CH129"/>
    <mergeCell ref="CI125:CI129"/>
    <mergeCell ref="CJ125:CJ129"/>
    <mergeCell ref="CK125:CK129"/>
    <mergeCell ref="CQ125:CQ129"/>
    <mergeCell ref="CR125:CR129"/>
    <mergeCell ref="CS125:CS129"/>
    <mergeCell ref="CT125:CT129"/>
    <mergeCell ref="CV125:CV129"/>
    <mergeCell ref="CW125:CW129"/>
    <mergeCell ref="CX125:CX129"/>
    <mergeCell ref="CY125:CY129"/>
    <mergeCell ref="CZ125:DA129"/>
    <mergeCell ref="DB125:DC129"/>
    <mergeCell ref="DD125:DD129"/>
    <mergeCell ref="DE125:DE129"/>
    <mergeCell ref="DF125:DF129"/>
    <mergeCell ref="DG125:DG129"/>
    <mergeCell ref="DL125:DL129"/>
    <mergeCell ref="DM125:DM129"/>
    <mergeCell ref="DN125:DN129"/>
    <mergeCell ref="DH125:DH129"/>
    <mergeCell ref="DI125:DI129"/>
    <mergeCell ref="DJ125:DJ129"/>
    <mergeCell ref="DK125:DK129"/>
    <mergeCell ref="DO125:DO129"/>
    <mergeCell ref="DP125:DP129"/>
    <mergeCell ref="DQ125:DQ129"/>
    <mergeCell ref="DR125:DR129"/>
    <mergeCell ref="DS125:DS129"/>
    <mergeCell ref="DT125:DT129"/>
    <mergeCell ref="AA126:AB126"/>
    <mergeCell ref="AC126:AD126"/>
    <mergeCell ref="AE126:AF126"/>
    <mergeCell ref="AG126:AH126"/>
    <mergeCell ref="AI126:AJ126"/>
    <mergeCell ref="AN126:AO126"/>
    <mergeCell ref="AP126:AQ126"/>
    <mergeCell ref="AR126:AS126"/>
    <mergeCell ref="AA127:AB127"/>
    <mergeCell ref="AC127:AD127"/>
    <mergeCell ref="AE127:AF127"/>
    <mergeCell ref="AG127:AH127"/>
    <mergeCell ref="AI127:AJ127"/>
    <mergeCell ref="AN127:AO127"/>
    <mergeCell ref="AP127:AQ127"/>
    <mergeCell ref="AR127:AS127"/>
    <mergeCell ref="AA128:AB128"/>
    <mergeCell ref="AC128:AD128"/>
    <mergeCell ref="AE128:AF128"/>
    <mergeCell ref="AG128:AH128"/>
    <mergeCell ref="AI128:AJ128"/>
    <mergeCell ref="AN128:AO128"/>
    <mergeCell ref="AP128:AQ128"/>
    <mergeCell ref="AR128:AS128"/>
    <mergeCell ref="AA129:AB129"/>
    <mergeCell ref="AC129:AD129"/>
    <mergeCell ref="C131:C135"/>
    <mergeCell ref="D131:D135"/>
    <mergeCell ref="E131:E135"/>
    <mergeCell ref="G131:G135"/>
    <mergeCell ref="H131:H135"/>
    <mergeCell ref="I131:I135"/>
    <mergeCell ref="L131:L135"/>
    <mergeCell ref="N131:N135"/>
    <mergeCell ref="O131:O135"/>
    <mergeCell ref="Q131:Q135"/>
    <mergeCell ref="R131:R135"/>
    <mergeCell ref="S131:S135"/>
    <mergeCell ref="T131:T135"/>
    <mergeCell ref="U131:U135"/>
    <mergeCell ref="V131:V135"/>
    <mergeCell ref="AA131:AB131"/>
    <mergeCell ref="AC131:AD131"/>
    <mergeCell ref="AE131:AF131"/>
    <mergeCell ref="AG131:AH131"/>
    <mergeCell ref="AI131:AJ131"/>
    <mergeCell ref="AN131:AO131"/>
    <mergeCell ref="AP131:AQ131"/>
    <mergeCell ref="AR131:AS131"/>
    <mergeCell ref="AZ131:AZ135"/>
    <mergeCell ref="BA131:BA135"/>
    <mergeCell ref="BB131:BB135"/>
    <mergeCell ref="BC131:BC135"/>
    <mergeCell ref="BD131:BD135"/>
    <mergeCell ref="BE131:BE135"/>
    <mergeCell ref="BO131:BO135"/>
    <mergeCell ref="BP131:BP135"/>
    <mergeCell ref="BQ131:BQ135"/>
    <mergeCell ref="BR131:BR135"/>
    <mergeCell ref="BS131:BS135"/>
    <mergeCell ref="AE135:AF135"/>
    <mergeCell ref="AG135:AH135"/>
    <mergeCell ref="AI135:AJ135"/>
    <mergeCell ref="AN135:AO135"/>
    <mergeCell ref="AP135:AQ135"/>
    <mergeCell ref="AR135:AS135"/>
    <mergeCell ref="BT131:BT135"/>
    <mergeCell ref="BV131:BV135"/>
    <mergeCell ref="BW131:BW135"/>
    <mergeCell ref="BX131:BX135"/>
    <mergeCell ref="BZ131:BZ135"/>
    <mergeCell ref="CA131:CA135"/>
    <mergeCell ref="CB131:CB135"/>
    <mergeCell ref="CC131:CC135"/>
    <mergeCell ref="CD131:CD135"/>
    <mergeCell ref="CE131:CE135"/>
    <mergeCell ref="CF131:CF135"/>
    <mergeCell ref="CG131:CG135"/>
    <mergeCell ref="CL131:CL135"/>
    <mergeCell ref="CM131:CM135"/>
    <mergeCell ref="CN131:CN135"/>
    <mergeCell ref="CO131:CO135"/>
    <mergeCell ref="CP131:CP135"/>
    <mergeCell ref="CH131:CH135"/>
    <mergeCell ref="CI131:CI135"/>
    <mergeCell ref="CJ131:CJ135"/>
    <mergeCell ref="CK131:CK135"/>
    <mergeCell ref="CQ131:CQ135"/>
    <mergeCell ref="CR131:CR135"/>
    <mergeCell ref="CS131:CS135"/>
    <mergeCell ref="CT131:CT135"/>
    <mergeCell ref="CV131:CV135"/>
    <mergeCell ref="CW131:CW135"/>
    <mergeCell ref="CX131:CX135"/>
    <mergeCell ref="CY131:CY135"/>
    <mergeCell ref="CZ131:DA135"/>
    <mergeCell ref="DB131:DC135"/>
    <mergeCell ref="DD131:DD135"/>
    <mergeCell ref="DE131:DE135"/>
    <mergeCell ref="DF131:DF135"/>
    <mergeCell ref="DG131:DG135"/>
    <mergeCell ref="DL131:DL135"/>
    <mergeCell ref="DM131:DM135"/>
    <mergeCell ref="DN131:DN135"/>
    <mergeCell ref="DH131:DH135"/>
    <mergeCell ref="DI131:DI135"/>
    <mergeCell ref="DJ131:DJ135"/>
    <mergeCell ref="DK131:DK135"/>
    <mergeCell ref="DO131:DO135"/>
    <mergeCell ref="DP131:DP135"/>
    <mergeCell ref="DQ131:DQ135"/>
    <mergeCell ref="DR131:DR135"/>
    <mergeCell ref="DS131:DS135"/>
    <mergeCell ref="DT131:DT135"/>
    <mergeCell ref="AA132:AB132"/>
    <mergeCell ref="AC132:AD132"/>
    <mergeCell ref="AE132:AF132"/>
    <mergeCell ref="AG132:AH132"/>
    <mergeCell ref="AI132:AJ132"/>
    <mergeCell ref="AN132:AO132"/>
    <mergeCell ref="AP132:AQ132"/>
    <mergeCell ref="AR132:AS132"/>
    <mergeCell ref="AA133:AB133"/>
    <mergeCell ref="AC133:AD133"/>
    <mergeCell ref="AE133:AF133"/>
    <mergeCell ref="AG133:AH133"/>
    <mergeCell ref="AI133:AJ133"/>
    <mergeCell ref="AN133:AO133"/>
    <mergeCell ref="AP133:AQ133"/>
    <mergeCell ref="AR133:AS133"/>
    <mergeCell ref="AA134:AB134"/>
    <mergeCell ref="AC134:AD134"/>
    <mergeCell ref="AE134:AF134"/>
    <mergeCell ref="AG134:AH134"/>
    <mergeCell ref="AI134:AJ134"/>
    <mergeCell ref="AN134:AO134"/>
    <mergeCell ref="AP134:AQ134"/>
    <mergeCell ref="AR134:AS134"/>
    <mergeCell ref="AA135:AB135"/>
    <mergeCell ref="AC135:AD135"/>
    <mergeCell ref="C143:C147"/>
    <mergeCell ref="D143:D147"/>
    <mergeCell ref="E143:E147"/>
    <mergeCell ref="G143:G147"/>
    <mergeCell ref="H143:H147"/>
    <mergeCell ref="I143:I147"/>
    <mergeCell ref="L143:L147"/>
    <mergeCell ref="N143:N147"/>
    <mergeCell ref="O143:O147"/>
    <mergeCell ref="Q143:Q147"/>
    <mergeCell ref="R143:R147"/>
    <mergeCell ref="S143:S147"/>
    <mergeCell ref="T143:T147"/>
    <mergeCell ref="U143:U147"/>
    <mergeCell ref="V143:V147"/>
    <mergeCell ref="AA143:AB143"/>
    <mergeCell ref="AC143:AD143"/>
    <mergeCell ref="F143:F147"/>
    <mergeCell ref="K143:K147"/>
    <mergeCell ref="M143:M147"/>
    <mergeCell ref="AE143:AF143"/>
    <mergeCell ref="AG143:AH143"/>
    <mergeCell ref="AI143:AJ143"/>
    <mergeCell ref="AN143:AO143"/>
    <mergeCell ref="AP143:AQ143"/>
    <mergeCell ref="AR143:AS143"/>
    <mergeCell ref="AZ143:AZ147"/>
    <mergeCell ref="BA143:BA147"/>
    <mergeCell ref="BB143:BB147"/>
    <mergeCell ref="BC143:BC147"/>
    <mergeCell ref="BD143:BD147"/>
    <mergeCell ref="BE143:BE147"/>
    <mergeCell ref="BO143:BO147"/>
    <mergeCell ref="BP143:BP147"/>
    <mergeCell ref="BQ143:BQ147"/>
    <mergeCell ref="BR143:BR147"/>
    <mergeCell ref="BS143:BS147"/>
    <mergeCell ref="AE147:AF147"/>
    <mergeCell ref="AG147:AH147"/>
    <mergeCell ref="AI147:AJ147"/>
    <mergeCell ref="AN147:AO147"/>
    <mergeCell ref="AP147:AQ147"/>
    <mergeCell ref="AR147:AS147"/>
    <mergeCell ref="BT143:BT147"/>
    <mergeCell ref="BV143:BV147"/>
    <mergeCell ref="BW143:BW147"/>
    <mergeCell ref="BX143:BX147"/>
    <mergeCell ref="BZ143:BZ147"/>
    <mergeCell ref="CA143:CA147"/>
    <mergeCell ref="CB143:CB147"/>
    <mergeCell ref="CC143:CC147"/>
    <mergeCell ref="CD143:CD147"/>
    <mergeCell ref="CE143:CE147"/>
    <mergeCell ref="CF143:CF147"/>
    <mergeCell ref="CG143:CG147"/>
    <mergeCell ref="CL143:CL147"/>
    <mergeCell ref="CM143:CM147"/>
    <mergeCell ref="CN143:CN147"/>
    <mergeCell ref="CO143:CO147"/>
    <mergeCell ref="CP143:CP147"/>
    <mergeCell ref="CH143:CH147"/>
    <mergeCell ref="CI143:CI147"/>
    <mergeCell ref="CJ143:CJ147"/>
    <mergeCell ref="CK143:CK147"/>
    <mergeCell ref="CQ143:CQ147"/>
    <mergeCell ref="CR143:CR147"/>
    <mergeCell ref="CS143:CS147"/>
    <mergeCell ref="CT143:CT147"/>
    <mergeCell ref="CV143:CV147"/>
    <mergeCell ref="CW143:CW147"/>
    <mergeCell ref="CX143:CX147"/>
    <mergeCell ref="CY143:CY147"/>
    <mergeCell ref="CZ143:DA147"/>
    <mergeCell ref="DB143:DC147"/>
    <mergeCell ref="DD143:DD147"/>
    <mergeCell ref="DE143:DE147"/>
    <mergeCell ref="DF143:DF147"/>
    <mergeCell ref="DG143:DG147"/>
    <mergeCell ref="DL143:DL147"/>
    <mergeCell ref="DM143:DM147"/>
    <mergeCell ref="DN143:DN147"/>
    <mergeCell ref="DH143:DH147"/>
    <mergeCell ref="DI143:DI147"/>
    <mergeCell ref="DJ143:DJ147"/>
    <mergeCell ref="DK143:DK147"/>
    <mergeCell ref="DO143:DO147"/>
    <mergeCell ref="DP143:DP147"/>
    <mergeCell ref="DQ143:DQ147"/>
    <mergeCell ref="DR143:DR147"/>
    <mergeCell ref="DS143:DS147"/>
    <mergeCell ref="DT143:DT147"/>
    <mergeCell ref="AA144:AB144"/>
    <mergeCell ref="AC144:AD144"/>
    <mergeCell ref="AE144:AF144"/>
    <mergeCell ref="AG144:AH144"/>
    <mergeCell ref="AI144:AJ144"/>
    <mergeCell ref="AN144:AO144"/>
    <mergeCell ref="AP144:AQ144"/>
    <mergeCell ref="AR144:AS144"/>
    <mergeCell ref="AA145:AB145"/>
    <mergeCell ref="AC145:AD145"/>
    <mergeCell ref="AE145:AF145"/>
    <mergeCell ref="AG145:AH145"/>
    <mergeCell ref="AI145:AJ145"/>
    <mergeCell ref="AN145:AO145"/>
    <mergeCell ref="AP145:AQ145"/>
    <mergeCell ref="AR145:AS145"/>
    <mergeCell ref="AA146:AB146"/>
    <mergeCell ref="AC146:AD146"/>
    <mergeCell ref="AE146:AF146"/>
    <mergeCell ref="AG146:AH146"/>
    <mergeCell ref="AI146:AJ146"/>
    <mergeCell ref="AN146:AO146"/>
    <mergeCell ref="AP146:AQ146"/>
    <mergeCell ref="AR146:AS146"/>
    <mergeCell ref="AA147:AB147"/>
    <mergeCell ref="AC147:AD147"/>
    <mergeCell ref="C149:C153"/>
    <mergeCell ref="D149:D153"/>
    <mergeCell ref="E149:E153"/>
    <mergeCell ref="G149:G153"/>
    <mergeCell ref="H149:H153"/>
    <mergeCell ref="I149:I153"/>
    <mergeCell ref="L149:L153"/>
    <mergeCell ref="N149:N153"/>
    <mergeCell ref="O149:O153"/>
    <mergeCell ref="Q149:Q153"/>
    <mergeCell ref="R149:R153"/>
    <mergeCell ref="S149:S153"/>
    <mergeCell ref="T149:T153"/>
    <mergeCell ref="U149:U153"/>
    <mergeCell ref="V149:V153"/>
    <mergeCell ref="AA149:AB149"/>
    <mergeCell ref="AC149:AD149"/>
    <mergeCell ref="F149:F153"/>
    <mergeCell ref="K149:K153"/>
    <mergeCell ref="M149:M153"/>
    <mergeCell ref="AE149:AF149"/>
    <mergeCell ref="AG149:AH149"/>
    <mergeCell ref="AI149:AJ149"/>
    <mergeCell ref="AN149:AO149"/>
    <mergeCell ref="AP149:AQ149"/>
    <mergeCell ref="AR149:AS149"/>
    <mergeCell ref="AZ149:AZ153"/>
    <mergeCell ref="BA149:BA153"/>
    <mergeCell ref="BB149:BB153"/>
    <mergeCell ref="BC149:BC153"/>
    <mergeCell ref="BD149:BD153"/>
    <mergeCell ref="BE149:BE153"/>
    <mergeCell ref="BO149:BO153"/>
    <mergeCell ref="BP149:BP153"/>
    <mergeCell ref="BQ149:BQ153"/>
    <mergeCell ref="BR149:BR153"/>
    <mergeCell ref="BS149:BS153"/>
    <mergeCell ref="AE153:AF153"/>
    <mergeCell ref="AG153:AH153"/>
    <mergeCell ref="AI153:AJ153"/>
    <mergeCell ref="AN153:AO153"/>
    <mergeCell ref="AP153:AQ153"/>
    <mergeCell ref="AR153:AS153"/>
    <mergeCell ref="BT149:BT153"/>
    <mergeCell ref="BV149:BV153"/>
    <mergeCell ref="BW149:BW153"/>
    <mergeCell ref="BX149:BX153"/>
    <mergeCell ref="BZ149:BZ153"/>
    <mergeCell ref="CA149:CA153"/>
    <mergeCell ref="CB149:CB153"/>
    <mergeCell ref="CC149:CC153"/>
    <mergeCell ref="CD149:CD153"/>
    <mergeCell ref="CE149:CE153"/>
    <mergeCell ref="CF149:CF153"/>
    <mergeCell ref="CG149:CG153"/>
    <mergeCell ref="CL149:CL153"/>
    <mergeCell ref="CM149:CM153"/>
    <mergeCell ref="CN149:CN153"/>
    <mergeCell ref="CO149:CO153"/>
    <mergeCell ref="CP149:CP153"/>
    <mergeCell ref="CH149:CH153"/>
    <mergeCell ref="CI149:CI153"/>
    <mergeCell ref="CJ149:CJ153"/>
    <mergeCell ref="CK149:CK153"/>
    <mergeCell ref="CQ149:CQ153"/>
    <mergeCell ref="CR149:CR153"/>
    <mergeCell ref="CS149:CS153"/>
    <mergeCell ref="CT149:CT153"/>
    <mergeCell ref="CV149:CV153"/>
    <mergeCell ref="CW149:CW153"/>
    <mergeCell ref="CX149:CX153"/>
    <mergeCell ref="CY149:CY153"/>
    <mergeCell ref="CZ149:DA153"/>
    <mergeCell ref="DB149:DC153"/>
    <mergeCell ref="DD149:DD153"/>
    <mergeCell ref="DE149:DE153"/>
    <mergeCell ref="DF149:DF153"/>
    <mergeCell ref="DG149:DG153"/>
    <mergeCell ref="DL149:DL153"/>
    <mergeCell ref="DM149:DM153"/>
    <mergeCell ref="DN149:DN153"/>
    <mergeCell ref="DH149:DH153"/>
    <mergeCell ref="DI149:DI153"/>
    <mergeCell ref="DJ149:DJ153"/>
    <mergeCell ref="DK149:DK153"/>
    <mergeCell ref="DO149:DO153"/>
    <mergeCell ref="DP149:DP153"/>
    <mergeCell ref="DQ149:DQ153"/>
    <mergeCell ref="DR149:DR153"/>
    <mergeCell ref="DS149:DS153"/>
    <mergeCell ref="DT149:DT153"/>
    <mergeCell ref="AA150:AB150"/>
    <mergeCell ref="AC150:AD150"/>
    <mergeCell ref="AE150:AF150"/>
    <mergeCell ref="AG150:AH150"/>
    <mergeCell ref="AI150:AJ150"/>
    <mergeCell ref="AN150:AO150"/>
    <mergeCell ref="AP150:AQ150"/>
    <mergeCell ref="AR150:AS150"/>
    <mergeCell ref="AA151:AB151"/>
    <mergeCell ref="AC151:AD151"/>
    <mergeCell ref="AE151:AF151"/>
    <mergeCell ref="AG151:AH151"/>
    <mergeCell ref="AI151:AJ151"/>
    <mergeCell ref="AN151:AO151"/>
    <mergeCell ref="AP151:AQ151"/>
    <mergeCell ref="AR151:AS151"/>
    <mergeCell ref="AA152:AB152"/>
    <mergeCell ref="AC152:AD152"/>
    <mergeCell ref="AE152:AF152"/>
    <mergeCell ref="AG152:AH152"/>
    <mergeCell ref="AI152:AJ152"/>
    <mergeCell ref="AN152:AO152"/>
    <mergeCell ref="AP152:AQ152"/>
    <mergeCell ref="AR152:AS152"/>
    <mergeCell ref="AA153:AB153"/>
    <mergeCell ref="AC153:AD153"/>
    <mergeCell ref="C155:C159"/>
    <mergeCell ref="D155:D159"/>
    <mergeCell ref="E155:E159"/>
    <mergeCell ref="G155:G159"/>
    <mergeCell ref="H155:H159"/>
    <mergeCell ref="I155:I159"/>
    <mergeCell ref="L155:L159"/>
    <mergeCell ref="N155:N159"/>
    <mergeCell ref="O155:O159"/>
    <mergeCell ref="Q155:Q159"/>
    <mergeCell ref="R155:R159"/>
    <mergeCell ref="S155:S159"/>
    <mergeCell ref="T155:T159"/>
    <mergeCell ref="U155:U159"/>
    <mergeCell ref="V155:V159"/>
    <mergeCell ref="AA155:AB155"/>
    <mergeCell ref="AC155:AD155"/>
    <mergeCell ref="F155:F159"/>
    <mergeCell ref="K155:K159"/>
    <mergeCell ref="M155:M159"/>
    <mergeCell ref="AE155:AF155"/>
    <mergeCell ref="AG155:AH155"/>
    <mergeCell ref="AI155:AJ155"/>
    <mergeCell ref="AN155:AO155"/>
    <mergeCell ref="AP155:AQ155"/>
    <mergeCell ref="AR155:AS155"/>
    <mergeCell ref="AZ155:AZ159"/>
    <mergeCell ref="BA155:BA159"/>
    <mergeCell ref="BB155:BB159"/>
    <mergeCell ref="BC155:BC159"/>
    <mergeCell ref="BD155:BD159"/>
    <mergeCell ref="BE155:BE159"/>
    <mergeCell ref="BO155:BO159"/>
    <mergeCell ref="BP155:BP159"/>
    <mergeCell ref="BQ155:BQ159"/>
    <mergeCell ref="BR155:BR159"/>
    <mergeCell ref="BS155:BS159"/>
    <mergeCell ref="AE159:AF159"/>
    <mergeCell ref="AG159:AH159"/>
    <mergeCell ref="AI159:AJ159"/>
    <mergeCell ref="AN159:AO159"/>
    <mergeCell ref="AP159:AQ159"/>
    <mergeCell ref="AR159:AS159"/>
    <mergeCell ref="BT155:BT159"/>
    <mergeCell ref="BV155:BV159"/>
    <mergeCell ref="BW155:BW159"/>
    <mergeCell ref="BX155:BX159"/>
    <mergeCell ref="BZ155:BZ159"/>
    <mergeCell ref="CA155:CA159"/>
    <mergeCell ref="CB155:CB159"/>
    <mergeCell ref="CC155:CC159"/>
    <mergeCell ref="CD155:CD159"/>
    <mergeCell ref="CE155:CE159"/>
    <mergeCell ref="CF155:CF159"/>
    <mergeCell ref="CG155:CG159"/>
    <mergeCell ref="CL155:CL159"/>
    <mergeCell ref="CM155:CM159"/>
    <mergeCell ref="CN155:CN159"/>
    <mergeCell ref="CO155:CO159"/>
    <mergeCell ref="CP155:CP159"/>
    <mergeCell ref="CH155:CH159"/>
    <mergeCell ref="CI155:CI159"/>
    <mergeCell ref="CJ155:CJ159"/>
    <mergeCell ref="CK155:CK159"/>
    <mergeCell ref="CQ155:CQ159"/>
    <mergeCell ref="CR155:CR159"/>
    <mergeCell ref="CS155:CS159"/>
    <mergeCell ref="CT155:CT159"/>
    <mergeCell ref="CV155:CV159"/>
    <mergeCell ref="CW155:CW159"/>
    <mergeCell ref="CX155:CX159"/>
    <mergeCell ref="CY155:CY159"/>
    <mergeCell ref="CZ155:DA159"/>
    <mergeCell ref="DB155:DC159"/>
    <mergeCell ref="DD155:DD159"/>
    <mergeCell ref="DE155:DE159"/>
    <mergeCell ref="DF155:DF159"/>
    <mergeCell ref="DG155:DG159"/>
    <mergeCell ref="DL155:DL159"/>
    <mergeCell ref="DM155:DM159"/>
    <mergeCell ref="DN155:DN159"/>
    <mergeCell ref="DH155:DH159"/>
    <mergeCell ref="DI155:DI159"/>
    <mergeCell ref="DJ155:DJ159"/>
    <mergeCell ref="DK155:DK159"/>
    <mergeCell ref="DO155:DO159"/>
    <mergeCell ref="DP155:DP159"/>
    <mergeCell ref="DQ155:DQ159"/>
    <mergeCell ref="DR155:DR159"/>
    <mergeCell ref="DS155:DS159"/>
    <mergeCell ref="DT155:DT159"/>
    <mergeCell ref="AA156:AB156"/>
    <mergeCell ref="AC156:AD156"/>
    <mergeCell ref="AE156:AF156"/>
    <mergeCell ref="AG156:AH156"/>
    <mergeCell ref="AI156:AJ156"/>
    <mergeCell ref="AN156:AO156"/>
    <mergeCell ref="AP156:AQ156"/>
    <mergeCell ref="AR156:AS156"/>
    <mergeCell ref="AA157:AB157"/>
    <mergeCell ref="AC157:AD157"/>
    <mergeCell ref="AE157:AF157"/>
    <mergeCell ref="AG157:AH157"/>
    <mergeCell ref="AI157:AJ157"/>
    <mergeCell ref="AN157:AO157"/>
    <mergeCell ref="AP157:AQ157"/>
    <mergeCell ref="AR157:AS157"/>
    <mergeCell ref="AA158:AB158"/>
    <mergeCell ref="AC158:AD158"/>
    <mergeCell ref="AE158:AF158"/>
    <mergeCell ref="AG158:AH158"/>
    <mergeCell ref="AI158:AJ158"/>
    <mergeCell ref="AN158:AO158"/>
    <mergeCell ref="AP158:AQ158"/>
    <mergeCell ref="AR158:AS158"/>
    <mergeCell ref="AA159:AB159"/>
    <mergeCell ref="AC159:AD159"/>
    <mergeCell ref="C161:C165"/>
    <mergeCell ref="D161:D165"/>
    <mergeCell ref="E161:E165"/>
    <mergeCell ref="G161:G165"/>
    <mergeCell ref="H161:H165"/>
    <mergeCell ref="I161:I165"/>
    <mergeCell ref="L161:L165"/>
    <mergeCell ref="N161:N165"/>
    <mergeCell ref="O161:O165"/>
    <mergeCell ref="Q161:Q165"/>
    <mergeCell ref="R161:R165"/>
    <mergeCell ref="S161:S165"/>
    <mergeCell ref="T161:T165"/>
    <mergeCell ref="U161:U165"/>
    <mergeCell ref="V161:V165"/>
    <mergeCell ref="AA161:AB161"/>
    <mergeCell ref="AC161:AD161"/>
    <mergeCell ref="F161:F165"/>
    <mergeCell ref="K161:K165"/>
    <mergeCell ref="M161:M165"/>
    <mergeCell ref="AE161:AF161"/>
    <mergeCell ref="AG161:AH161"/>
    <mergeCell ref="AI161:AJ161"/>
    <mergeCell ref="AN161:AO161"/>
    <mergeCell ref="AP161:AQ161"/>
    <mergeCell ref="AR161:AS161"/>
    <mergeCell ref="AZ161:AZ165"/>
    <mergeCell ref="BA161:BA165"/>
    <mergeCell ref="BB161:BB165"/>
    <mergeCell ref="BC161:BC165"/>
    <mergeCell ref="BD161:BD165"/>
    <mergeCell ref="BE161:BE165"/>
    <mergeCell ref="BO161:BO165"/>
    <mergeCell ref="BP161:BP165"/>
    <mergeCell ref="BQ161:BQ165"/>
    <mergeCell ref="BR161:BR165"/>
    <mergeCell ref="BS161:BS165"/>
    <mergeCell ref="AE165:AF165"/>
    <mergeCell ref="AG165:AH165"/>
    <mergeCell ref="AI165:AJ165"/>
    <mergeCell ref="AN165:AO165"/>
    <mergeCell ref="AP165:AQ165"/>
    <mergeCell ref="AR165:AS165"/>
    <mergeCell ref="BT161:BT165"/>
    <mergeCell ref="BV161:BV165"/>
    <mergeCell ref="BW161:BW165"/>
    <mergeCell ref="BX161:BX165"/>
    <mergeCell ref="BZ161:BZ165"/>
    <mergeCell ref="CA161:CA165"/>
    <mergeCell ref="CB161:CB165"/>
    <mergeCell ref="CC161:CC165"/>
    <mergeCell ref="CD161:CD165"/>
    <mergeCell ref="CE161:CE165"/>
    <mergeCell ref="CF161:CF165"/>
    <mergeCell ref="CG161:CG165"/>
    <mergeCell ref="CL161:CL165"/>
    <mergeCell ref="CM161:CM165"/>
    <mergeCell ref="CN161:CN165"/>
    <mergeCell ref="CO161:CO165"/>
    <mergeCell ref="CP161:CP165"/>
    <mergeCell ref="CH161:CH165"/>
    <mergeCell ref="CI161:CI165"/>
    <mergeCell ref="CJ161:CJ165"/>
    <mergeCell ref="CK161:CK165"/>
    <mergeCell ref="CQ161:CQ165"/>
    <mergeCell ref="CR161:CR165"/>
    <mergeCell ref="CS161:CS165"/>
    <mergeCell ref="CT161:CT165"/>
    <mergeCell ref="CV161:CV165"/>
    <mergeCell ref="CW161:CW165"/>
    <mergeCell ref="CX161:CX165"/>
    <mergeCell ref="CY161:CY165"/>
    <mergeCell ref="CZ161:DA165"/>
    <mergeCell ref="DB161:DC165"/>
    <mergeCell ref="DD161:DD165"/>
    <mergeCell ref="DE161:DE165"/>
    <mergeCell ref="DF161:DF165"/>
    <mergeCell ref="DG161:DG165"/>
    <mergeCell ref="DL161:DL165"/>
    <mergeCell ref="DM161:DM165"/>
    <mergeCell ref="DN161:DN165"/>
    <mergeCell ref="DH161:DH165"/>
    <mergeCell ref="DI161:DI165"/>
    <mergeCell ref="DJ161:DJ165"/>
    <mergeCell ref="DK161:DK165"/>
    <mergeCell ref="DO161:DO165"/>
    <mergeCell ref="DP161:DP165"/>
    <mergeCell ref="DQ161:DQ165"/>
    <mergeCell ref="DR161:DR165"/>
    <mergeCell ref="DS161:DS165"/>
    <mergeCell ref="DT161:DT165"/>
    <mergeCell ref="AA162:AB162"/>
    <mergeCell ref="AC162:AD162"/>
    <mergeCell ref="AE162:AF162"/>
    <mergeCell ref="AG162:AH162"/>
    <mergeCell ref="AI162:AJ162"/>
    <mergeCell ref="AN162:AO162"/>
    <mergeCell ref="AP162:AQ162"/>
    <mergeCell ref="AR162:AS162"/>
    <mergeCell ref="AA163:AB163"/>
    <mergeCell ref="AC163:AD163"/>
    <mergeCell ref="AE163:AF163"/>
    <mergeCell ref="AG163:AH163"/>
    <mergeCell ref="AI163:AJ163"/>
    <mergeCell ref="AN163:AO163"/>
    <mergeCell ref="AP163:AQ163"/>
    <mergeCell ref="AR163:AS163"/>
    <mergeCell ref="AA164:AB164"/>
    <mergeCell ref="AC164:AD164"/>
    <mergeCell ref="AE164:AF164"/>
    <mergeCell ref="AG164:AH164"/>
    <mergeCell ref="AI164:AJ164"/>
    <mergeCell ref="AN164:AO164"/>
    <mergeCell ref="AP164:AQ164"/>
    <mergeCell ref="AR164:AS164"/>
    <mergeCell ref="AA165:AB165"/>
    <mergeCell ref="AC165:AD165"/>
    <mergeCell ref="C167:C171"/>
    <mergeCell ref="D167:D171"/>
    <mergeCell ref="E167:E171"/>
    <mergeCell ref="G167:G171"/>
    <mergeCell ref="H167:H171"/>
    <mergeCell ref="I167:I171"/>
    <mergeCell ref="L167:L171"/>
    <mergeCell ref="N167:N171"/>
    <mergeCell ref="O167:O171"/>
    <mergeCell ref="Q167:Q171"/>
    <mergeCell ref="R167:R171"/>
    <mergeCell ref="S167:S171"/>
    <mergeCell ref="T167:T171"/>
    <mergeCell ref="U167:U171"/>
    <mergeCell ref="V167:V171"/>
    <mergeCell ref="AA167:AB167"/>
    <mergeCell ref="AC167:AD167"/>
    <mergeCell ref="F167:F171"/>
    <mergeCell ref="K167:K171"/>
    <mergeCell ref="M167:M171"/>
    <mergeCell ref="AE167:AF167"/>
    <mergeCell ref="AG167:AH167"/>
    <mergeCell ref="AI167:AJ167"/>
    <mergeCell ref="AN167:AO167"/>
    <mergeCell ref="AP167:AQ167"/>
    <mergeCell ref="AR167:AS167"/>
    <mergeCell ref="AZ167:AZ171"/>
    <mergeCell ref="BA167:BA171"/>
    <mergeCell ref="BB167:BB171"/>
    <mergeCell ref="BC167:BC171"/>
    <mergeCell ref="BD167:BD171"/>
    <mergeCell ref="BE167:BE171"/>
    <mergeCell ref="BO167:BO171"/>
    <mergeCell ref="BP167:BP171"/>
    <mergeCell ref="BQ167:BQ171"/>
    <mergeCell ref="BR167:BR171"/>
    <mergeCell ref="BS167:BS171"/>
    <mergeCell ref="AE171:AF171"/>
    <mergeCell ref="AG171:AH171"/>
    <mergeCell ref="AI171:AJ171"/>
    <mergeCell ref="AN171:AO171"/>
    <mergeCell ref="AP171:AQ171"/>
    <mergeCell ref="AR171:AS171"/>
    <mergeCell ref="BT167:BT171"/>
    <mergeCell ref="BV167:BV171"/>
    <mergeCell ref="BW167:BW171"/>
    <mergeCell ref="BX167:BX171"/>
    <mergeCell ref="BZ167:BZ171"/>
    <mergeCell ref="CA167:CA171"/>
    <mergeCell ref="CB167:CB171"/>
    <mergeCell ref="CC167:CC171"/>
    <mergeCell ref="CD167:CD171"/>
    <mergeCell ref="CE167:CE171"/>
    <mergeCell ref="CF167:CF171"/>
    <mergeCell ref="CG167:CG171"/>
    <mergeCell ref="CL167:CL171"/>
    <mergeCell ref="CM167:CM171"/>
    <mergeCell ref="CN167:CN171"/>
    <mergeCell ref="CO167:CO171"/>
    <mergeCell ref="CP167:CP171"/>
    <mergeCell ref="CH167:CH171"/>
    <mergeCell ref="CI167:CI171"/>
    <mergeCell ref="CJ167:CJ171"/>
    <mergeCell ref="CK167:CK171"/>
    <mergeCell ref="CQ167:CQ171"/>
    <mergeCell ref="CR167:CR171"/>
    <mergeCell ref="CS167:CS171"/>
    <mergeCell ref="CT167:CT171"/>
    <mergeCell ref="CV167:CV171"/>
    <mergeCell ref="CW167:CW171"/>
    <mergeCell ref="CX167:CX171"/>
    <mergeCell ref="CY167:CY171"/>
    <mergeCell ref="CZ167:DA171"/>
    <mergeCell ref="DB167:DC171"/>
    <mergeCell ref="DD167:DD171"/>
    <mergeCell ref="DE167:DE171"/>
    <mergeCell ref="DF167:DF171"/>
    <mergeCell ref="DG167:DG171"/>
    <mergeCell ref="DL167:DL171"/>
    <mergeCell ref="DM167:DM171"/>
    <mergeCell ref="DN167:DN171"/>
    <mergeCell ref="DH167:DH171"/>
    <mergeCell ref="DI167:DI171"/>
    <mergeCell ref="DJ167:DJ171"/>
    <mergeCell ref="DK167:DK171"/>
    <mergeCell ref="DO167:DO171"/>
    <mergeCell ref="DP167:DP171"/>
    <mergeCell ref="DQ167:DQ171"/>
    <mergeCell ref="DR167:DR171"/>
    <mergeCell ref="DS167:DS171"/>
    <mergeCell ref="DT167:DT171"/>
    <mergeCell ref="AA168:AB168"/>
    <mergeCell ref="AC168:AD168"/>
    <mergeCell ref="AE168:AF168"/>
    <mergeCell ref="AG168:AH168"/>
    <mergeCell ref="AI168:AJ168"/>
    <mergeCell ref="AN168:AO168"/>
    <mergeCell ref="AP168:AQ168"/>
    <mergeCell ref="AR168:AS168"/>
    <mergeCell ref="AA169:AB169"/>
    <mergeCell ref="AC169:AD169"/>
    <mergeCell ref="AE169:AF169"/>
    <mergeCell ref="AG169:AH169"/>
    <mergeCell ref="AI169:AJ169"/>
    <mergeCell ref="AN169:AO169"/>
    <mergeCell ref="AP169:AQ169"/>
    <mergeCell ref="AR169:AS169"/>
    <mergeCell ref="AA170:AB170"/>
    <mergeCell ref="AC170:AD170"/>
    <mergeCell ref="AE170:AF170"/>
    <mergeCell ref="AG170:AH170"/>
    <mergeCell ref="AI170:AJ170"/>
    <mergeCell ref="AN170:AO170"/>
    <mergeCell ref="AP170:AQ170"/>
    <mergeCell ref="AR170:AS170"/>
    <mergeCell ref="AA171:AB171"/>
    <mergeCell ref="AC171:AD171"/>
    <mergeCell ref="C173:C177"/>
    <mergeCell ref="D173:D177"/>
    <mergeCell ref="E173:E177"/>
    <mergeCell ref="G173:G177"/>
    <mergeCell ref="H173:H177"/>
    <mergeCell ref="I173:I177"/>
    <mergeCell ref="L173:L177"/>
    <mergeCell ref="N173:N177"/>
    <mergeCell ref="O173:O177"/>
    <mergeCell ref="Q173:Q177"/>
    <mergeCell ref="R173:R177"/>
    <mergeCell ref="S173:S177"/>
    <mergeCell ref="T173:T177"/>
    <mergeCell ref="U173:U177"/>
    <mergeCell ref="V173:V177"/>
    <mergeCell ref="AA173:AB173"/>
    <mergeCell ref="AC173:AD173"/>
    <mergeCell ref="F173:F177"/>
    <mergeCell ref="K173:K177"/>
    <mergeCell ref="M173:M177"/>
    <mergeCell ref="AE173:AF173"/>
    <mergeCell ref="AG173:AH173"/>
    <mergeCell ref="AI173:AJ173"/>
    <mergeCell ref="AN173:AO173"/>
    <mergeCell ref="AP173:AQ173"/>
    <mergeCell ref="AR173:AS173"/>
    <mergeCell ref="AZ173:AZ177"/>
    <mergeCell ref="BA173:BA177"/>
    <mergeCell ref="BB173:BB177"/>
    <mergeCell ref="BC173:BC177"/>
    <mergeCell ref="BD173:BD177"/>
    <mergeCell ref="BE173:BE177"/>
    <mergeCell ref="BO173:BO177"/>
    <mergeCell ref="BP173:BP177"/>
    <mergeCell ref="BQ173:BQ177"/>
    <mergeCell ref="BR173:BR177"/>
    <mergeCell ref="BS173:BS177"/>
    <mergeCell ref="AE177:AF177"/>
    <mergeCell ref="AG177:AH177"/>
    <mergeCell ref="AI177:AJ177"/>
    <mergeCell ref="AN177:AO177"/>
    <mergeCell ref="AP177:AQ177"/>
    <mergeCell ref="AR177:AS177"/>
    <mergeCell ref="BT173:BT177"/>
    <mergeCell ref="BV173:BV177"/>
    <mergeCell ref="BW173:BW177"/>
    <mergeCell ref="BX173:BX177"/>
    <mergeCell ref="BZ173:BZ177"/>
    <mergeCell ref="CA173:CA177"/>
    <mergeCell ref="CB173:CB177"/>
    <mergeCell ref="CC173:CC177"/>
    <mergeCell ref="CD173:CD177"/>
    <mergeCell ref="CE173:CE177"/>
    <mergeCell ref="CF173:CF177"/>
    <mergeCell ref="CG173:CG177"/>
    <mergeCell ref="CL173:CL177"/>
    <mergeCell ref="CM173:CM177"/>
    <mergeCell ref="CN173:CN177"/>
    <mergeCell ref="CO173:CO177"/>
    <mergeCell ref="CP173:CP177"/>
    <mergeCell ref="CH173:CH177"/>
    <mergeCell ref="CI173:CI177"/>
    <mergeCell ref="CJ173:CJ177"/>
    <mergeCell ref="CK173:CK177"/>
    <mergeCell ref="CQ173:CQ177"/>
    <mergeCell ref="CR173:CR177"/>
    <mergeCell ref="CS173:CS177"/>
    <mergeCell ref="CT173:CT177"/>
    <mergeCell ref="CV173:CV177"/>
    <mergeCell ref="CW173:CW177"/>
    <mergeCell ref="CX173:CX177"/>
    <mergeCell ref="CY173:CY177"/>
    <mergeCell ref="CZ173:DA177"/>
    <mergeCell ref="DB173:DC177"/>
    <mergeCell ref="DD173:DD177"/>
    <mergeCell ref="DE173:DE177"/>
    <mergeCell ref="DF173:DF177"/>
    <mergeCell ref="DG173:DG177"/>
    <mergeCell ref="DL173:DL177"/>
    <mergeCell ref="DM173:DM177"/>
    <mergeCell ref="DN173:DN177"/>
    <mergeCell ref="DH173:DH177"/>
    <mergeCell ref="DI173:DI177"/>
    <mergeCell ref="DJ173:DJ177"/>
    <mergeCell ref="DK173:DK177"/>
    <mergeCell ref="DO173:DO177"/>
    <mergeCell ref="DP173:DP177"/>
    <mergeCell ref="DQ173:DQ177"/>
    <mergeCell ref="DR173:DR177"/>
    <mergeCell ref="DS173:DS177"/>
    <mergeCell ref="DT173:DT177"/>
    <mergeCell ref="AA174:AB174"/>
    <mergeCell ref="AC174:AD174"/>
    <mergeCell ref="AE174:AF174"/>
    <mergeCell ref="AG174:AH174"/>
    <mergeCell ref="AI174:AJ174"/>
    <mergeCell ref="AN174:AO174"/>
    <mergeCell ref="AP174:AQ174"/>
    <mergeCell ref="AR174:AS174"/>
    <mergeCell ref="AA175:AB175"/>
    <mergeCell ref="AC175:AD175"/>
    <mergeCell ref="AE175:AF175"/>
    <mergeCell ref="AG175:AH175"/>
    <mergeCell ref="AI175:AJ175"/>
    <mergeCell ref="AN175:AO175"/>
    <mergeCell ref="AP175:AQ175"/>
    <mergeCell ref="AR175:AS175"/>
    <mergeCell ref="AA176:AB176"/>
    <mergeCell ref="AC176:AD176"/>
    <mergeCell ref="AE176:AF176"/>
    <mergeCell ref="AG176:AH176"/>
    <mergeCell ref="AI176:AJ176"/>
    <mergeCell ref="AN176:AO176"/>
    <mergeCell ref="AP176:AQ176"/>
    <mergeCell ref="AR176:AS176"/>
    <mergeCell ref="AA177:AB177"/>
    <mergeCell ref="AC177:AD177"/>
    <mergeCell ref="C179:C183"/>
    <mergeCell ref="D179:D183"/>
    <mergeCell ref="E179:E183"/>
    <mergeCell ref="G179:G183"/>
    <mergeCell ref="H179:H183"/>
    <mergeCell ref="I179:I183"/>
    <mergeCell ref="L179:L183"/>
    <mergeCell ref="N179:N183"/>
    <mergeCell ref="O179:O183"/>
    <mergeCell ref="Q179:Q183"/>
    <mergeCell ref="R179:R183"/>
    <mergeCell ref="S179:S183"/>
    <mergeCell ref="T179:T183"/>
    <mergeCell ref="U179:U183"/>
    <mergeCell ref="V179:V183"/>
    <mergeCell ref="AA179:AB179"/>
    <mergeCell ref="AC179:AD179"/>
    <mergeCell ref="F179:F183"/>
    <mergeCell ref="K179:K183"/>
    <mergeCell ref="M179:M183"/>
    <mergeCell ref="AE179:AF179"/>
    <mergeCell ref="AG179:AH179"/>
    <mergeCell ref="AI179:AJ179"/>
    <mergeCell ref="AN179:AO179"/>
    <mergeCell ref="AP179:AQ179"/>
    <mergeCell ref="AR179:AS179"/>
    <mergeCell ref="AZ179:AZ183"/>
    <mergeCell ref="BA179:BA183"/>
    <mergeCell ref="BB179:BB183"/>
    <mergeCell ref="BC179:BC183"/>
    <mergeCell ref="BD179:BD183"/>
    <mergeCell ref="BE179:BE183"/>
    <mergeCell ref="BO179:BO183"/>
    <mergeCell ref="BP179:BP183"/>
    <mergeCell ref="BQ179:BQ183"/>
    <mergeCell ref="BR179:BR183"/>
    <mergeCell ref="BS179:BS183"/>
    <mergeCell ref="AE183:AF183"/>
    <mergeCell ref="AG183:AH183"/>
    <mergeCell ref="AI183:AJ183"/>
    <mergeCell ref="AN183:AO183"/>
    <mergeCell ref="AP183:AQ183"/>
    <mergeCell ref="AR183:AS183"/>
    <mergeCell ref="BT179:BT183"/>
    <mergeCell ref="BV179:BV183"/>
    <mergeCell ref="BW179:BW183"/>
    <mergeCell ref="BX179:BX183"/>
    <mergeCell ref="BZ179:BZ183"/>
    <mergeCell ref="CA179:CA183"/>
    <mergeCell ref="CB179:CB183"/>
    <mergeCell ref="CC179:CC183"/>
    <mergeCell ref="CD179:CD183"/>
    <mergeCell ref="CE179:CE183"/>
    <mergeCell ref="CF179:CF183"/>
    <mergeCell ref="CG179:CG183"/>
    <mergeCell ref="CL179:CL183"/>
    <mergeCell ref="CM179:CM183"/>
    <mergeCell ref="CN179:CN183"/>
    <mergeCell ref="CO179:CO183"/>
    <mergeCell ref="CP179:CP183"/>
    <mergeCell ref="CK179:CK183"/>
    <mergeCell ref="CQ179:CQ183"/>
    <mergeCell ref="CR179:CR183"/>
    <mergeCell ref="CS179:CS183"/>
    <mergeCell ref="CT179:CT183"/>
    <mergeCell ref="CV179:CV183"/>
    <mergeCell ref="CW179:CW183"/>
    <mergeCell ref="CX179:CX183"/>
    <mergeCell ref="CY179:CY183"/>
    <mergeCell ref="CZ179:DA183"/>
    <mergeCell ref="DB179:DC183"/>
    <mergeCell ref="DD179:DD183"/>
    <mergeCell ref="DE179:DE183"/>
    <mergeCell ref="DF179:DF183"/>
    <mergeCell ref="DG179:DG183"/>
    <mergeCell ref="DL179:DL183"/>
    <mergeCell ref="DM179:DM183"/>
    <mergeCell ref="DN179:DN183"/>
    <mergeCell ref="DK179:DK183"/>
    <mergeCell ref="DJ179:DJ183"/>
    <mergeCell ref="DO179:DO183"/>
    <mergeCell ref="DP179:DP183"/>
    <mergeCell ref="DQ179:DQ183"/>
    <mergeCell ref="DR179:DR183"/>
    <mergeCell ref="DS179:DS183"/>
    <mergeCell ref="DT179:DT183"/>
    <mergeCell ref="AA180:AB180"/>
    <mergeCell ref="AC180:AD180"/>
    <mergeCell ref="AE180:AF180"/>
    <mergeCell ref="AG180:AH180"/>
    <mergeCell ref="AI180:AJ180"/>
    <mergeCell ref="AN180:AO180"/>
    <mergeCell ref="AP180:AQ180"/>
    <mergeCell ref="AR180:AS180"/>
    <mergeCell ref="AA181:AB181"/>
    <mergeCell ref="AC181:AD181"/>
    <mergeCell ref="AE181:AF181"/>
    <mergeCell ref="AG181:AH181"/>
    <mergeCell ref="AI181:AJ181"/>
    <mergeCell ref="AN181:AO181"/>
    <mergeCell ref="AP181:AQ181"/>
    <mergeCell ref="AR181:AS181"/>
    <mergeCell ref="AA182:AB182"/>
    <mergeCell ref="AC182:AD182"/>
    <mergeCell ref="AE182:AF182"/>
    <mergeCell ref="AG182:AH182"/>
    <mergeCell ref="AI182:AJ182"/>
    <mergeCell ref="AN182:AO182"/>
    <mergeCell ref="AP182:AQ182"/>
    <mergeCell ref="AR182:AS182"/>
    <mergeCell ref="AA183:AB183"/>
    <mergeCell ref="AC183:AD183"/>
    <mergeCell ref="C185:C189"/>
    <mergeCell ref="D185:D189"/>
    <mergeCell ref="E185:E189"/>
    <mergeCell ref="G185:G189"/>
    <mergeCell ref="H185:H189"/>
    <mergeCell ref="I185:I189"/>
    <mergeCell ref="L185:L189"/>
    <mergeCell ref="N185:N189"/>
    <mergeCell ref="O185:O189"/>
    <mergeCell ref="Q185:Q189"/>
    <mergeCell ref="R185:R189"/>
    <mergeCell ref="S185:S189"/>
    <mergeCell ref="T185:T189"/>
    <mergeCell ref="U185:U189"/>
    <mergeCell ref="V185:V189"/>
    <mergeCell ref="AA185:AB185"/>
    <mergeCell ref="AC185:AD185"/>
    <mergeCell ref="F185:F189"/>
    <mergeCell ref="K185:K189"/>
    <mergeCell ref="M185:M189"/>
    <mergeCell ref="AE185:AF185"/>
    <mergeCell ref="AG185:AH185"/>
    <mergeCell ref="AI185:AJ185"/>
    <mergeCell ref="AN185:AO185"/>
    <mergeCell ref="AP185:AQ185"/>
    <mergeCell ref="AR185:AS185"/>
    <mergeCell ref="AZ185:AZ189"/>
    <mergeCell ref="BA185:BA189"/>
    <mergeCell ref="BB185:BB189"/>
    <mergeCell ref="BC185:BC189"/>
    <mergeCell ref="BD185:BD189"/>
    <mergeCell ref="BE185:BE189"/>
    <mergeCell ref="BO185:BO189"/>
    <mergeCell ref="BP185:BP189"/>
    <mergeCell ref="BQ185:BQ189"/>
    <mergeCell ref="BR185:BR189"/>
    <mergeCell ref="BS185:BS189"/>
    <mergeCell ref="AE189:AF189"/>
    <mergeCell ref="AG189:AH189"/>
    <mergeCell ref="AI189:AJ189"/>
    <mergeCell ref="AN189:AO189"/>
    <mergeCell ref="AP189:AQ189"/>
    <mergeCell ref="AR189:AS189"/>
    <mergeCell ref="BT185:BT189"/>
    <mergeCell ref="BV185:BV189"/>
    <mergeCell ref="BW185:BW189"/>
    <mergeCell ref="BX185:BX189"/>
    <mergeCell ref="BZ185:BZ189"/>
    <mergeCell ref="CA185:CA189"/>
    <mergeCell ref="CB185:CB189"/>
    <mergeCell ref="CC185:CC189"/>
    <mergeCell ref="CD185:CD189"/>
    <mergeCell ref="CE185:CE189"/>
    <mergeCell ref="CF185:CF189"/>
    <mergeCell ref="CG185:CG189"/>
    <mergeCell ref="CL185:CL189"/>
    <mergeCell ref="CM185:CM189"/>
    <mergeCell ref="CN185:CN189"/>
    <mergeCell ref="CO185:CO189"/>
    <mergeCell ref="CP185:CP189"/>
    <mergeCell ref="CH185:CH189"/>
    <mergeCell ref="CI185:CI189"/>
    <mergeCell ref="CJ185:CJ189"/>
    <mergeCell ref="CK185:CK189"/>
    <mergeCell ref="CQ185:CQ189"/>
    <mergeCell ref="CR185:CR189"/>
    <mergeCell ref="CS185:CS189"/>
    <mergeCell ref="CT185:CT189"/>
    <mergeCell ref="CV185:CV189"/>
    <mergeCell ref="CW185:CW189"/>
    <mergeCell ref="CX185:CX189"/>
    <mergeCell ref="CY185:CY189"/>
    <mergeCell ref="CZ185:DA189"/>
    <mergeCell ref="DB185:DC189"/>
    <mergeCell ref="DD185:DD189"/>
    <mergeCell ref="DE185:DE189"/>
    <mergeCell ref="DF185:DF189"/>
    <mergeCell ref="DG185:DG189"/>
    <mergeCell ref="DL185:DL189"/>
    <mergeCell ref="DM185:DM189"/>
    <mergeCell ref="DN185:DN189"/>
    <mergeCell ref="DH185:DH189"/>
    <mergeCell ref="DI185:DI189"/>
    <mergeCell ref="DJ185:DJ189"/>
    <mergeCell ref="DK185:DK189"/>
    <mergeCell ref="DO185:DO189"/>
    <mergeCell ref="DP185:DP189"/>
    <mergeCell ref="DQ185:DQ189"/>
    <mergeCell ref="DR185:DR189"/>
    <mergeCell ref="DS185:DS189"/>
    <mergeCell ref="DT185:DT189"/>
    <mergeCell ref="AA186:AB186"/>
    <mergeCell ref="AC186:AD186"/>
    <mergeCell ref="AE186:AF186"/>
    <mergeCell ref="AG186:AH186"/>
    <mergeCell ref="AI186:AJ186"/>
    <mergeCell ref="AN186:AO186"/>
    <mergeCell ref="AP186:AQ186"/>
    <mergeCell ref="AR186:AS186"/>
    <mergeCell ref="AA187:AB187"/>
    <mergeCell ref="AC187:AD187"/>
    <mergeCell ref="AE187:AF187"/>
    <mergeCell ref="AG187:AH187"/>
    <mergeCell ref="AI187:AJ187"/>
    <mergeCell ref="AN187:AO187"/>
    <mergeCell ref="AP187:AQ187"/>
    <mergeCell ref="AR187:AS187"/>
    <mergeCell ref="AA188:AB188"/>
    <mergeCell ref="AC188:AD188"/>
    <mergeCell ref="AE188:AF188"/>
    <mergeCell ref="AG188:AH188"/>
    <mergeCell ref="AI188:AJ188"/>
    <mergeCell ref="AN188:AO188"/>
    <mergeCell ref="AP188:AQ188"/>
    <mergeCell ref="AR188:AS188"/>
    <mergeCell ref="AA189:AB189"/>
    <mergeCell ref="AC189:AD189"/>
    <mergeCell ref="C191:C195"/>
    <mergeCell ref="D191:D195"/>
    <mergeCell ref="E191:E195"/>
    <mergeCell ref="G191:G195"/>
    <mergeCell ref="H191:H195"/>
    <mergeCell ref="I191:I195"/>
    <mergeCell ref="L191:L195"/>
    <mergeCell ref="N191:N195"/>
    <mergeCell ref="O191:O195"/>
    <mergeCell ref="Q191:Q195"/>
    <mergeCell ref="R191:R195"/>
    <mergeCell ref="S191:S195"/>
    <mergeCell ref="T191:T195"/>
    <mergeCell ref="U191:U195"/>
    <mergeCell ref="V191:V195"/>
    <mergeCell ref="AA191:AB191"/>
    <mergeCell ref="AC191:AD191"/>
    <mergeCell ref="F191:F195"/>
    <mergeCell ref="K191:K195"/>
    <mergeCell ref="M191:M195"/>
    <mergeCell ref="AE191:AF191"/>
    <mergeCell ref="AG191:AH191"/>
    <mergeCell ref="AI191:AJ191"/>
    <mergeCell ref="AN191:AO191"/>
    <mergeCell ref="AP191:AQ191"/>
    <mergeCell ref="AR191:AS191"/>
    <mergeCell ref="AZ191:AZ195"/>
    <mergeCell ref="BA191:BA195"/>
    <mergeCell ref="BB191:BB195"/>
    <mergeCell ref="BC191:BC195"/>
    <mergeCell ref="BD191:BD195"/>
    <mergeCell ref="BE191:BE195"/>
    <mergeCell ref="BO191:BO195"/>
    <mergeCell ref="BP191:BP195"/>
    <mergeCell ref="BQ191:BQ195"/>
    <mergeCell ref="BR191:BR195"/>
    <mergeCell ref="BS191:BS195"/>
    <mergeCell ref="AE195:AF195"/>
    <mergeCell ref="AG195:AH195"/>
    <mergeCell ref="AI195:AJ195"/>
    <mergeCell ref="AN195:AO195"/>
    <mergeCell ref="AP195:AQ195"/>
    <mergeCell ref="AR195:AS195"/>
    <mergeCell ref="BT191:BT195"/>
    <mergeCell ref="BV191:BV195"/>
    <mergeCell ref="BW191:BW195"/>
    <mergeCell ref="BX191:BX195"/>
    <mergeCell ref="BZ191:BZ195"/>
    <mergeCell ref="CA191:CA195"/>
    <mergeCell ref="CB191:CB195"/>
    <mergeCell ref="CC191:CC195"/>
    <mergeCell ref="CD191:CD195"/>
    <mergeCell ref="CE191:CE195"/>
    <mergeCell ref="CF191:CF195"/>
    <mergeCell ref="CG191:CG195"/>
    <mergeCell ref="CL191:CL195"/>
    <mergeCell ref="CM191:CM195"/>
    <mergeCell ref="CN191:CN195"/>
    <mergeCell ref="CO191:CO195"/>
    <mergeCell ref="CP191:CP195"/>
    <mergeCell ref="CH191:CH195"/>
    <mergeCell ref="CI191:CI195"/>
    <mergeCell ref="CJ191:CJ195"/>
    <mergeCell ref="CK191:CK195"/>
    <mergeCell ref="CQ191:CQ195"/>
    <mergeCell ref="CR191:CR195"/>
    <mergeCell ref="CS191:CS195"/>
    <mergeCell ref="CT191:CT195"/>
    <mergeCell ref="CV191:CV195"/>
    <mergeCell ref="CW191:CW195"/>
    <mergeCell ref="CX191:CX195"/>
    <mergeCell ref="CY191:CY195"/>
    <mergeCell ref="CZ191:DA195"/>
    <mergeCell ref="DB191:DC195"/>
    <mergeCell ref="DD191:DD195"/>
    <mergeCell ref="DE191:DE195"/>
    <mergeCell ref="DF191:DF195"/>
    <mergeCell ref="DG191:DG195"/>
    <mergeCell ref="DL191:DL195"/>
    <mergeCell ref="DM191:DM195"/>
    <mergeCell ref="DN191:DN195"/>
    <mergeCell ref="DH191:DH195"/>
    <mergeCell ref="DI191:DI195"/>
    <mergeCell ref="DJ191:DJ195"/>
    <mergeCell ref="DK191:DK195"/>
    <mergeCell ref="DO191:DO195"/>
    <mergeCell ref="DP191:DP195"/>
    <mergeCell ref="DQ191:DQ195"/>
    <mergeCell ref="DR191:DR195"/>
    <mergeCell ref="DS191:DS195"/>
    <mergeCell ref="DT191:DT195"/>
    <mergeCell ref="AA192:AB192"/>
    <mergeCell ref="AC192:AD192"/>
    <mergeCell ref="AE192:AF192"/>
    <mergeCell ref="AG192:AH192"/>
    <mergeCell ref="AI192:AJ192"/>
    <mergeCell ref="AN192:AO192"/>
    <mergeCell ref="AP192:AQ192"/>
    <mergeCell ref="AR192:AS192"/>
    <mergeCell ref="AA193:AB193"/>
    <mergeCell ref="AC193:AD193"/>
    <mergeCell ref="AE193:AF193"/>
    <mergeCell ref="AG193:AH193"/>
    <mergeCell ref="AI193:AJ193"/>
    <mergeCell ref="AN193:AO193"/>
    <mergeCell ref="AP193:AQ193"/>
    <mergeCell ref="AR193:AS193"/>
    <mergeCell ref="AA194:AB194"/>
    <mergeCell ref="AC194:AD194"/>
    <mergeCell ref="AE194:AF194"/>
    <mergeCell ref="AG194:AH194"/>
    <mergeCell ref="AI194:AJ194"/>
    <mergeCell ref="AN194:AO194"/>
    <mergeCell ref="AP194:AQ194"/>
    <mergeCell ref="AR194:AS194"/>
    <mergeCell ref="AA195:AB195"/>
    <mergeCell ref="AC195:AD195"/>
    <mergeCell ref="C209:C213"/>
    <mergeCell ref="D209:D213"/>
    <mergeCell ref="E209:E213"/>
    <mergeCell ref="G209:G213"/>
    <mergeCell ref="H209:H213"/>
    <mergeCell ref="I209:I213"/>
    <mergeCell ref="L209:L213"/>
    <mergeCell ref="N209:N213"/>
    <mergeCell ref="O209:O213"/>
    <mergeCell ref="Q209:Q213"/>
    <mergeCell ref="R209:R213"/>
    <mergeCell ref="S209:S213"/>
    <mergeCell ref="T209:T213"/>
    <mergeCell ref="U209:U213"/>
    <mergeCell ref="V209:V213"/>
    <mergeCell ref="AA209:AB209"/>
    <mergeCell ref="AC209:AD209"/>
    <mergeCell ref="K209:K213"/>
    <mergeCell ref="AE209:AF209"/>
    <mergeCell ref="AG209:AH209"/>
    <mergeCell ref="AI209:AJ209"/>
    <mergeCell ref="AN209:AO209"/>
    <mergeCell ref="AP209:AQ209"/>
    <mergeCell ref="AR209:AS209"/>
    <mergeCell ref="AZ209:AZ213"/>
    <mergeCell ref="BA209:BA213"/>
    <mergeCell ref="BB209:BB213"/>
    <mergeCell ref="BC209:BC213"/>
    <mergeCell ref="BD209:BD213"/>
    <mergeCell ref="BE209:BE213"/>
    <mergeCell ref="BO209:BO213"/>
    <mergeCell ref="BP209:BP213"/>
    <mergeCell ref="BQ209:BQ213"/>
    <mergeCell ref="BR209:BR213"/>
    <mergeCell ref="BS209:BS213"/>
    <mergeCell ref="AE213:AF213"/>
    <mergeCell ref="AG213:AH213"/>
    <mergeCell ref="AI213:AJ213"/>
    <mergeCell ref="AN213:AO213"/>
    <mergeCell ref="AP213:AQ213"/>
    <mergeCell ref="AR213:AS213"/>
    <mergeCell ref="BT209:BT213"/>
    <mergeCell ref="BV209:BV213"/>
    <mergeCell ref="BW209:BW213"/>
    <mergeCell ref="BX209:BX213"/>
    <mergeCell ref="BZ209:BZ213"/>
    <mergeCell ref="CA209:CA213"/>
    <mergeCell ref="CB209:CB213"/>
    <mergeCell ref="CC209:CC213"/>
    <mergeCell ref="CD209:CD213"/>
    <mergeCell ref="CE209:CE213"/>
    <mergeCell ref="CF209:CF213"/>
    <mergeCell ref="CG209:CG213"/>
    <mergeCell ref="CL209:CL213"/>
    <mergeCell ref="CM209:CM213"/>
    <mergeCell ref="CN209:CN213"/>
    <mergeCell ref="CO209:CO213"/>
    <mergeCell ref="CP209:CP213"/>
    <mergeCell ref="CH209:CH213"/>
    <mergeCell ref="CI209:CI213"/>
    <mergeCell ref="CJ209:CJ213"/>
    <mergeCell ref="CK209:CK213"/>
    <mergeCell ref="CQ209:CQ213"/>
    <mergeCell ref="CR209:CR213"/>
    <mergeCell ref="CS209:CS213"/>
    <mergeCell ref="CT209:CT213"/>
    <mergeCell ref="CV209:CV213"/>
    <mergeCell ref="CW209:CW213"/>
    <mergeCell ref="CX209:CX213"/>
    <mergeCell ref="CY209:CY213"/>
    <mergeCell ref="CZ209:DA213"/>
    <mergeCell ref="DB209:DC213"/>
    <mergeCell ref="DD209:DD213"/>
    <mergeCell ref="DE209:DE213"/>
    <mergeCell ref="DF209:DF213"/>
    <mergeCell ref="DG209:DG213"/>
    <mergeCell ref="DL209:DL213"/>
    <mergeCell ref="DM209:DM213"/>
    <mergeCell ref="DN209:DN213"/>
    <mergeCell ref="DH209:DH213"/>
    <mergeCell ref="DI209:DI213"/>
    <mergeCell ref="DJ209:DJ213"/>
    <mergeCell ref="DK209:DK213"/>
    <mergeCell ref="DO209:DO213"/>
    <mergeCell ref="DP209:DP213"/>
    <mergeCell ref="DQ209:DQ213"/>
    <mergeCell ref="DR209:DR213"/>
    <mergeCell ref="DS209:DS213"/>
    <mergeCell ref="DT209:DT213"/>
    <mergeCell ref="AA210:AB210"/>
    <mergeCell ref="AC210:AD210"/>
    <mergeCell ref="AE210:AF210"/>
    <mergeCell ref="AG210:AH210"/>
    <mergeCell ref="AI210:AJ210"/>
    <mergeCell ref="AN210:AO210"/>
    <mergeCell ref="AP210:AQ210"/>
    <mergeCell ref="AR210:AS210"/>
    <mergeCell ref="AA211:AB211"/>
    <mergeCell ref="AC211:AD211"/>
    <mergeCell ref="AE211:AF211"/>
    <mergeCell ref="AG211:AH211"/>
    <mergeCell ref="AI211:AJ211"/>
    <mergeCell ref="AN211:AO211"/>
    <mergeCell ref="AP211:AQ211"/>
    <mergeCell ref="AR211:AS211"/>
    <mergeCell ref="AA212:AB212"/>
    <mergeCell ref="AC212:AD212"/>
    <mergeCell ref="AE212:AF212"/>
    <mergeCell ref="AG212:AH212"/>
    <mergeCell ref="AI212:AJ212"/>
    <mergeCell ref="AN212:AO212"/>
    <mergeCell ref="AP212:AQ212"/>
    <mergeCell ref="AR212:AS212"/>
    <mergeCell ref="AA213:AB213"/>
    <mergeCell ref="AC213:AD213"/>
    <mergeCell ref="C215:C219"/>
    <mergeCell ref="D215:D219"/>
    <mergeCell ref="E215:E219"/>
    <mergeCell ref="G215:G219"/>
    <mergeCell ref="H215:H219"/>
    <mergeCell ref="I215:I219"/>
    <mergeCell ref="L215:L219"/>
    <mergeCell ref="N215:N219"/>
    <mergeCell ref="O215:O219"/>
    <mergeCell ref="Q215:Q219"/>
    <mergeCell ref="R215:R219"/>
    <mergeCell ref="S215:S219"/>
    <mergeCell ref="T215:T219"/>
    <mergeCell ref="U215:U219"/>
    <mergeCell ref="V215:V219"/>
    <mergeCell ref="AA215:AB215"/>
    <mergeCell ref="AC215:AD215"/>
    <mergeCell ref="K215:K219"/>
    <mergeCell ref="F215:F219"/>
    <mergeCell ref="AE215:AF215"/>
    <mergeCell ref="AG215:AH215"/>
    <mergeCell ref="AI215:AJ215"/>
    <mergeCell ref="AN215:AO215"/>
    <mergeCell ref="AP215:AQ215"/>
    <mergeCell ref="AR215:AS215"/>
    <mergeCell ref="AZ215:AZ219"/>
    <mergeCell ref="BA215:BA219"/>
    <mergeCell ref="BB215:BB219"/>
    <mergeCell ref="BC215:BC219"/>
    <mergeCell ref="BD215:BD219"/>
    <mergeCell ref="BE215:BE219"/>
    <mergeCell ref="BO215:BO219"/>
    <mergeCell ref="BP215:BP219"/>
    <mergeCell ref="BQ215:BQ219"/>
    <mergeCell ref="BR215:BR219"/>
    <mergeCell ref="BS215:BS219"/>
    <mergeCell ref="AE219:AF219"/>
    <mergeCell ref="AG219:AH219"/>
    <mergeCell ref="AI219:AJ219"/>
    <mergeCell ref="AN219:AO219"/>
    <mergeCell ref="AP219:AQ219"/>
    <mergeCell ref="AR219:AS219"/>
    <mergeCell ref="BT215:BT219"/>
    <mergeCell ref="BV215:BV219"/>
    <mergeCell ref="BW215:BW219"/>
    <mergeCell ref="BX215:BX219"/>
    <mergeCell ref="BZ215:BZ219"/>
    <mergeCell ref="CA215:CA219"/>
    <mergeCell ref="CB215:CB219"/>
    <mergeCell ref="CC215:CC219"/>
    <mergeCell ref="CD215:CD219"/>
    <mergeCell ref="CE215:CE219"/>
    <mergeCell ref="CF215:CF219"/>
    <mergeCell ref="CG215:CG219"/>
    <mergeCell ref="CL215:CL219"/>
    <mergeCell ref="CM215:CM219"/>
    <mergeCell ref="CN215:CN219"/>
    <mergeCell ref="CO215:CO219"/>
    <mergeCell ref="CP215:CP219"/>
    <mergeCell ref="CH215:CH219"/>
    <mergeCell ref="CI215:CI219"/>
    <mergeCell ref="CJ215:CJ219"/>
    <mergeCell ref="CK215:CK219"/>
    <mergeCell ref="CQ215:CQ219"/>
    <mergeCell ref="CR215:CR219"/>
    <mergeCell ref="CS215:CS219"/>
    <mergeCell ref="CT215:CT219"/>
    <mergeCell ref="CV215:CV219"/>
    <mergeCell ref="CW215:CW219"/>
    <mergeCell ref="CX215:CX219"/>
    <mergeCell ref="CY215:CY219"/>
    <mergeCell ref="CZ215:DA219"/>
    <mergeCell ref="DB215:DC219"/>
    <mergeCell ref="DD215:DD219"/>
    <mergeCell ref="DE215:DE219"/>
    <mergeCell ref="DF215:DF219"/>
    <mergeCell ref="DG215:DG219"/>
    <mergeCell ref="DL215:DL219"/>
    <mergeCell ref="DM215:DM219"/>
    <mergeCell ref="DN215:DN219"/>
    <mergeCell ref="DH215:DH219"/>
    <mergeCell ref="DI215:DI219"/>
    <mergeCell ref="DJ215:DJ219"/>
    <mergeCell ref="DK215:DK219"/>
    <mergeCell ref="DO215:DO219"/>
    <mergeCell ref="DP215:DP219"/>
    <mergeCell ref="DQ215:DQ219"/>
    <mergeCell ref="DR215:DR219"/>
    <mergeCell ref="DS215:DS219"/>
    <mergeCell ref="DT215:DT219"/>
    <mergeCell ref="AA216:AB216"/>
    <mergeCell ref="AC216:AD216"/>
    <mergeCell ref="AE216:AF216"/>
    <mergeCell ref="AG216:AH216"/>
    <mergeCell ref="AI216:AJ216"/>
    <mergeCell ref="AN216:AO216"/>
    <mergeCell ref="AP216:AQ216"/>
    <mergeCell ref="AR216:AS216"/>
    <mergeCell ref="AA217:AB217"/>
    <mergeCell ref="AC217:AD217"/>
    <mergeCell ref="AE217:AF217"/>
    <mergeCell ref="AG217:AH217"/>
    <mergeCell ref="AI217:AJ217"/>
    <mergeCell ref="AN217:AO217"/>
    <mergeCell ref="AP217:AQ217"/>
    <mergeCell ref="AR217:AS217"/>
    <mergeCell ref="AA218:AB218"/>
    <mergeCell ref="AC218:AD218"/>
    <mergeCell ref="AE218:AF218"/>
    <mergeCell ref="AG218:AH218"/>
    <mergeCell ref="AI218:AJ218"/>
    <mergeCell ref="AN218:AO218"/>
    <mergeCell ref="AP218:AQ218"/>
    <mergeCell ref="AR218:AS218"/>
    <mergeCell ref="AA219:AB219"/>
    <mergeCell ref="AC219:AD219"/>
    <mergeCell ref="C227:C231"/>
    <mergeCell ref="D227:D231"/>
    <mergeCell ref="E227:E231"/>
    <mergeCell ref="G227:G231"/>
    <mergeCell ref="H227:H231"/>
    <mergeCell ref="I227:I231"/>
    <mergeCell ref="L227:L231"/>
    <mergeCell ref="N227:N231"/>
    <mergeCell ref="O227:O231"/>
    <mergeCell ref="Q227:Q231"/>
    <mergeCell ref="R227:R231"/>
    <mergeCell ref="S227:S231"/>
    <mergeCell ref="T227:T231"/>
    <mergeCell ref="U227:U231"/>
    <mergeCell ref="V227:V231"/>
    <mergeCell ref="AA227:AB227"/>
    <mergeCell ref="AC227:AD227"/>
    <mergeCell ref="M227:M231"/>
    <mergeCell ref="K227:K231"/>
    <mergeCell ref="F227:F231"/>
    <mergeCell ref="AE227:AF227"/>
    <mergeCell ref="AG227:AH227"/>
    <mergeCell ref="AI227:AJ227"/>
    <mergeCell ref="AN227:AO227"/>
    <mergeCell ref="AP227:AQ227"/>
    <mergeCell ref="AR227:AS227"/>
    <mergeCell ref="AZ227:AZ231"/>
    <mergeCell ref="BA227:BA231"/>
    <mergeCell ref="BB227:BB231"/>
    <mergeCell ref="BC227:BC231"/>
    <mergeCell ref="BD227:BD231"/>
    <mergeCell ref="BE227:BE231"/>
    <mergeCell ref="BO227:BO231"/>
    <mergeCell ref="BP227:BP231"/>
    <mergeCell ref="BQ227:BQ231"/>
    <mergeCell ref="BR227:BR231"/>
    <mergeCell ref="BS227:BS231"/>
    <mergeCell ref="AE231:AF231"/>
    <mergeCell ref="AG231:AH231"/>
    <mergeCell ref="AI231:AJ231"/>
    <mergeCell ref="AN231:AO231"/>
    <mergeCell ref="AP231:AQ231"/>
    <mergeCell ref="AR231:AS231"/>
    <mergeCell ref="BT227:BT231"/>
    <mergeCell ref="BV227:BV231"/>
    <mergeCell ref="BW227:BW231"/>
    <mergeCell ref="BX227:BX231"/>
    <mergeCell ref="BZ227:BZ231"/>
    <mergeCell ref="CA227:CA231"/>
    <mergeCell ref="CB227:CB231"/>
    <mergeCell ref="CC227:CC231"/>
    <mergeCell ref="CD227:CD231"/>
    <mergeCell ref="CE227:CE231"/>
    <mergeCell ref="CF227:CF231"/>
    <mergeCell ref="CG227:CG231"/>
    <mergeCell ref="CL227:CL231"/>
    <mergeCell ref="CM227:CM231"/>
    <mergeCell ref="CN227:CN231"/>
    <mergeCell ref="CO227:CO231"/>
    <mergeCell ref="CP227:CP231"/>
    <mergeCell ref="CH227:CH231"/>
    <mergeCell ref="CI227:CI231"/>
    <mergeCell ref="CJ227:CJ231"/>
    <mergeCell ref="CK227:CK231"/>
    <mergeCell ref="CQ227:CQ231"/>
    <mergeCell ref="CR227:CR231"/>
    <mergeCell ref="CS227:CS231"/>
    <mergeCell ref="CT227:CT231"/>
    <mergeCell ref="CV227:CV231"/>
    <mergeCell ref="CW227:CW231"/>
    <mergeCell ref="CX227:CX231"/>
    <mergeCell ref="CY227:CY231"/>
    <mergeCell ref="CZ227:DA231"/>
    <mergeCell ref="DB227:DC231"/>
    <mergeCell ref="DD227:DD231"/>
    <mergeCell ref="DE227:DE231"/>
    <mergeCell ref="DF227:DF231"/>
    <mergeCell ref="DG227:DG231"/>
    <mergeCell ref="DL227:DL231"/>
    <mergeCell ref="DM227:DM231"/>
    <mergeCell ref="DN227:DN231"/>
    <mergeCell ref="DH227:DH231"/>
    <mergeCell ref="DI227:DI231"/>
    <mergeCell ref="DJ227:DJ231"/>
    <mergeCell ref="DK227:DK231"/>
    <mergeCell ref="DO227:DO231"/>
    <mergeCell ref="DP227:DP231"/>
    <mergeCell ref="DQ227:DQ231"/>
    <mergeCell ref="DR227:DR231"/>
    <mergeCell ref="DS227:DS231"/>
    <mergeCell ref="DT227:DT231"/>
    <mergeCell ref="AA228:AB228"/>
    <mergeCell ref="AC228:AD228"/>
    <mergeCell ref="AE228:AF228"/>
    <mergeCell ref="AG228:AH228"/>
    <mergeCell ref="AI228:AJ228"/>
    <mergeCell ref="AN228:AO228"/>
    <mergeCell ref="AP228:AQ228"/>
    <mergeCell ref="AR228:AS228"/>
    <mergeCell ref="AA229:AB229"/>
    <mergeCell ref="AC229:AD229"/>
    <mergeCell ref="AE229:AF229"/>
    <mergeCell ref="AG229:AH229"/>
    <mergeCell ref="AI229:AJ229"/>
    <mergeCell ref="AN229:AO229"/>
    <mergeCell ref="AP229:AQ229"/>
    <mergeCell ref="AR229:AS229"/>
    <mergeCell ref="AA230:AB230"/>
    <mergeCell ref="AC230:AD230"/>
    <mergeCell ref="AE230:AF230"/>
    <mergeCell ref="AG230:AH230"/>
    <mergeCell ref="AI230:AJ230"/>
    <mergeCell ref="AN230:AO230"/>
    <mergeCell ref="AP230:AQ230"/>
    <mergeCell ref="AR230:AS230"/>
    <mergeCell ref="AA231:AB231"/>
    <mergeCell ref="AC231:AD231"/>
    <mergeCell ref="C233:C237"/>
    <mergeCell ref="D233:D237"/>
    <mergeCell ref="E233:E237"/>
    <mergeCell ref="G233:G237"/>
    <mergeCell ref="H233:H237"/>
    <mergeCell ref="I233:I237"/>
    <mergeCell ref="L233:L237"/>
    <mergeCell ref="N233:N237"/>
    <mergeCell ref="O233:O237"/>
    <mergeCell ref="Q233:Q237"/>
    <mergeCell ref="R233:R237"/>
    <mergeCell ref="S233:S237"/>
    <mergeCell ref="T233:T237"/>
    <mergeCell ref="U233:U237"/>
    <mergeCell ref="V233:V237"/>
    <mergeCell ref="AA233:AB233"/>
    <mergeCell ref="AC233:AD233"/>
    <mergeCell ref="M233:M237"/>
    <mergeCell ref="K233:K237"/>
    <mergeCell ref="F233:F237"/>
    <mergeCell ref="AE233:AF233"/>
    <mergeCell ref="AG233:AH233"/>
    <mergeCell ref="AI233:AJ233"/>
    <mergeCell ref="AN233:AO233"/>
    <mergeCell ref="AP233:AQ233"/>
    <mergeCell ref="AR233:AS233"/>
    <mergeCell ref="AZ233:AZ237"/>
    <mergeCell ref="BA233:BA237"/>
    <mergeCell ref="BB233:BB237"/>
    <mergeCell ref="BC233:BC237"/>
    <mergeCell ref="BD233:BD237"/>
    <mergeCell ref="BE233:BE237"/>
    <mergeCell ref="BO233:BO237"/>
    <mergeCell ref="BP233:BP237"/>
    <mergeCell ref="BQ233:BQ237"/>
    <mergeCell ref="BR233:BR237"/>
    <mergeCell ref="BS233:BS237"/>
    <mergeCell ref="AE237:AF237"/>
    <mergeCell ref="AG237:AH237"/>
    <mergeCell ref="AI237:AJ237"/>
    <mergeCell ref="AN237:AO237"/>
    <mergeCell ref="AP237:AQ237"/>
    <mergeCell ref="AR237:AS237"/>
    <mergeCell ref="BT233:BT237"/>
    <mergeCell ref="BV233:BV237"/>
    <mergeCell ref="BW233:BW237"/>
    <mergeCell ref="BX233:BX237"/>
    <mergeCell ref="BZ233:BZ237"/>
    <mergeCell ref="CA233:CA237"/>
    <mergeCell ref="CB233:CB237"/>
    <mergeCell ref="CC233:CC237"/>
    <mergeCell ref="CD233:CD237"/>
    <mergeCell ref="CE233:CE237"/>
    <mergeCell ref="CF233:CF237"/>
    <mergeCell ref="CG233:CG237"/>
    <mergeCell ref="CL233:CL237"/>
    <mergeCell ref="CM233:CM237"/>
    <mergeCell ref="CN233:CN237"/>
    <mergeCell ref="CO233:CO237"/>
    <mergeCell ref="CP233:CP237"/>
    <mergeCell ref="CH233:CH237"/>
    <mergeCell ref="CI233:CI237"/>
    <mergeCell ref="CJ233:CJ237"/>
    <mergeCell ref="CK233:CK237"/>
    <mergeCell ref="CQ233:CQ237"/>
    <mergeCell ref="CR233:CR237"/>
    <mergeCell ref="CS233:CS237"/>
    <mergeCell ref="CT233:CT237"/>
    <mergeCell ref="CV233:CV237"/>
    <mergeCell ref="CW233:CW237"/>
    <mergeCell ref="CX233:CX237"/>
    <mergeCell ref="CY233:CY237"/>
    <mergeCell ref="CZ233:DA237"/>
    <mergeCell ref="DB233:DC237"/>
    <mergeCell ref="DD233:DD237"/>
    <mergeCell ref="DE233:DE237"/>
    <mergeCell ref="DF233:DF237"/>
    <mergeCell ref="DG233:DG237"/>
    <mergeCell ref="DL233:DL237"/>
    <mergeCell ref="DM233:DM237"/>
    <mergeCell ref="DN233:DN237"/>
    <mergeCell ref="DH233:DH237"/>
    <mergeCell ref="DI233:DI237"/>
    <mergeCell ref="DJ233:DJ237"/>
    <mergeCell ref="DK233:DK237"/>
    <mergeCell ref="DO233:DO237"/>
    <mergeCell ref="DP233:DP237"/>
    <mergeCell ref="DQ233:DQ237"/>
    <mergeCell ref="DR233:DR237"/>
    <mergeCell ref="DS233:DS237"/>
    <mergeCell ref="DT233:DT237"/>
    <mergeCell ref="AA234:AB234"/>
    <mergeCell ref="AC234:AD234"/>
    <mergeCell ref="AE234:AF234"/>
    <mergeCell ref="AG234:AH234"/>
    <mergeCell ref="AI234:AJ234"/>
    <mergeCell ref="AN234:AO234"/>
    <mergeCell ref="AP234:AQ234"/>
    <mergeCell ref="AR234:AS234"/>
    <mergeCell ref="AA235:AB235"/>
    <mergeCell ref="AC235:AD235"/>
    <mergeCell ref="AE235:AF235"/>
    <mergeCell ref="AG235:AH235"/>
    <mergeCell ref="AI235:AJ235"/>
    <mergeCell ref="AN235:AO235"/>
    <mergeCell ref="AP235:AQ235"/>
    <mergeCell ref="AR235:AS235"/>
    <mergeCell ref="AA236:AB236"/>
    <mergeCell ref="AC236:AD236"/>
    <mergeCell ref="AE236:AF236"/>
    <mergeCell ref="AG236:AH236"/>
    <mergeCell ref="AI236:AJ236"/>
    <mergeCell ref="AN236:AO236"/>
    <mergeCell ref="AP236:AQ236"/>
    <mergeCell ref="AR236:AS236"/>
    <mergeCell ref="AA237:AB237"/>
    <mergeCell ref="AC237:AD237"/>
    <mergeCell ref="C239:C243"/>
    <mergeCell ref="D239:D243"/>
    <mergeCell ref="E239:E243"/>
    <mergeCell ref="G239:G243"/>
    <mergeCell ref="H239:H243"/>
    <mergeCell ref="I239:I243"/>
    <mergeCell ref="L239:L243"/>
    <mergeCell ref="N239:N243"/>
    <mergeCell ref="O239:O243"/>
    <mergeCell ref="Q239:Q243"/>
    <mergeCell ref="R239:R243"/>
    <mergeCell ref="S239:S243"/>
    <mergeCell ref="T239:T243"/>
    <mergeCell ref="U239:U243"/>
    <mergeCell ref="V239:V243"/>
    <mergeCell ref="AA239:AB239"/>
    <mergeCell ref="AC239:AD239"/>
    <mergeCell ref="M239:M243"/>
    <mergeCell ref="K239:K243"/>
    <mergeCell ref="F239:F243"/>
    <mergeCell ref="AE239:AF239"/>
    <mergeCell ref="AG239:AH239"/>
    <mergeCell ref="AI239:AJ239"/>
    <mergeCell ref="AN239:AO239"/>
    <mergeCell ref="AP239:AQ239"/>
    <mergeCell ref="AR239:AS239"/>
    <mergeCell ref="AZ239:AZ243"/>
    <mergeCell ref="BA239:BA243"/>
    <mergeCell ref="BB239:BB243"/>
    <mergeCell ref="BC239:BC243"/>
    <mergeCell ref="BD239:BD243"/>
    <mergeCell ref="BE239:BE243"/>
    <mergeCell ref="BO239:BO243"/>
    <mergeCell ref="BP239:BP243"/>
    <mergeCell ref="BQ239:BQ243"/>
    <mergeCell ref="BR239:BR243"/>
    <mergeCell ref="BS239:BS243"/>
    <mergeCell ref="AE243:AF243"/>
    <mergeCell ref="AG243:AH243"/>
    <mergeCell ref="AI243:AJ243"/>
    <mergeCell ref="AN243:AO243"/>
    <mergeCell ref="AP243:AQ243"/>
    <mergeCell ref="AR243:AS243"/>
    <mergeCell ref="BT239:BT243"/>
    <mergeCell ref="BV239:BV243"/>
    <mergeCell ref="BW239:BW243"/>
    <mergeCell ref="BX239:BX243"/>
    <mergeCell ref="BZ239:BZ243"/>
    <mergeCell ref="CA239:CA243"/>
    <mergeCell ref="CB239:CB243"/>
    <mergeCell ref="CC239:CC243"/>
    <mergeCell ref="CD239:CD243"/>
    <mergeCell ref="CE239:CE243"/>
    <mergeCell ref="CF239:CF243"/>
    <mergeCell ref="CG239:CG243"/>
    <mergeCell ref="CL239:CL243"/>
    <mergeCell ref="CM239:CM243"/>
    <mergeCell ref="CN239:CN243"/>
    <mergeCell ref="CO239:CO243"/>
    <mergeCell ref="CP239:CP243"/>
    <mergeCell ref="CH239:CH243"/>
    <mergeCell ref="CI239:CI243"/>
    <mergeCell ref="CJ239:CJ243"/>
    <mergeCell ref="CK239:CK243"/>
    <mergeCell ref="CQ239:CQ243"/>
    <mergeCell ref="CR239:CR243"/>
    <mergeCell ref="CS239:CS243"/>
    <mergeCell ref="CT239:CT243"/>
    <mergeCell ref="CV239:CV243"/>
    <mergeCell ref="CW239:CW243"/>
    <mergeCell ref="CX239:CX243"/>
    <mergeCell ref="CY239:CY243"/>
    <mergeCell ref="CZ239:DA243"/>
    <mergeCell ref="DB239:DC243"/>
    <mergeCell ref="DD239:DD243"/>
    <mergeCell ref="DE239:DE243"/>
    <mergeCell ref="DF239:DF243"/>
    <mergeCell ref="DG239:DG243"/>
    <mergeCell ref="DL239:DL243"/>
    <mergeCell ref="DM239:DM243"/>
    <mergeCell ref="DN239:DN243"/>
    <mergeCell ref="DH239:DH243"/>
    <mergeCell ref="DI239:DI243"/>
    <mergeCell ref="DJ239:DJ243"/>
    <mergeCell ref="DK239:DK243"/>
    <mergeCell ref="DO239:DO243"/>
    <mergeCell ref="DP239:DP243"/>
    <mergeCell ref="DQ239:DQ243"/>
    <mergeCell ref="DR239:DR243"/>
    <mergeCell ref="DS239:DS243"/>
    <mergeCell ref="DT239:DT243"/>
    <mergeCell ref="AA240:AB240"/>
    <mergeCell ref="AC240:AD240"/>
    <mergeCell ref="AE240:AF240"/>
    <mergeCell ref="AG240:AH240"/>
    <mergeCell ref="AI240:AJ240"/>
    <mergeCell ref="AN240:AO240"/>
    <mergeCell ref="AP240:AQ240"/>
    <mergeCell ref="AR240:AS240"/>
    <mergeCell ref="AA241:AB241"/>
    <mergeCell ref="AC241:AD241"/>
    <mergeCell ref="AE241:AF241"/>
    <mergeCell ref="AG241:AH241"/>
    <mergeCell ref="AI241:AJ241"/>
    <mergeCell ref="AN241:AO241"/>
    <mergeCell ref="AP241:AQ241"/>
    <mergeCell ref="AR241:AS241"/>
    <mergeCell ref="AA242:AB242"/>
    <mergeCell ref="AC242:AD242"/>
    <mergeCell ref="AE242:AF242"/>
    <mergeCell ref="AG242:AH242"/>
    <mergeCell ref="AI242:AJ242"/>
    <mergeCell ref="AN242:AO242"/>
    <mergeCell ref="AP242:AQ242"/>
    <mergeCell ref="AR242:AS242"/>
    <mergeCell ref="AA243:AB243"/>
    <mergeCell ref="AC243:AD243"/>
    <mergeCell ref="C251:C255"/>
    <mergeCell ref="D251:D255"/>
    <mergeCell ref="E251:E255"/>
    <mergeCell ref="G251:G255"/>
    <mergeCell ref="H251:H255"/>
    <mergeCell ref="I251:I255"/>
    <mergeCell ref="L251:L255"/>
    <mergeCell ref="N251:N255"/>
    <mergeCell ref="O251:O255"/>
    <mergeCell ref="Q251:Q255"/>
    <mergeCell ref="R251:R255"/>
    <mergeCell ref="S251:S255"/>
    <mergeCell ref="T251:T255"/>
    <mergeCell ref="U251:U255"/>
    <mergeCell ref="V251:V255"/>
    <mergeCell ref="AA251:AB251"/>
    <mergeCell ref="AC251:AD251"/>
    <mergeCell ref="M251:M255"/>
    <mergeCell ref="K251:K255"/>
    <mergeCell ref="F251:F255"/>
    <mergeCell ref="AE251:AF251"/>
    <mergeCell ref="AG251:AH251"/>
    <mergeCell ref="AI251:AJ251"/>
    <mergeCell ref="AN251:AO251"/>
    <mergeCell ref="AP251:AQ251"/>
    <mergeCell ref="AR251:AS251"/>
    <mergeCell ref="AZ251:AZ255"/>
    <mergeCell ref="BA251:BA255"/>
    <mergeCell ref="BB251:BB255"/>
    <mergeCell ref="BC251:BC255"/>
    <mergeCell ref="BD251:BD255"/>
    <mergeCell ref="BE251:BE255"/>
    <mergeCell ref="BO251:BO255"/>
    <mergeCell ref="BP251:BP255"/>
    <mergeCell ref="BQ251:BQ255"/>
    <mergeCell ref="BR251:BR255"/>
    <mergeCell ref="BS251:BS255"/>
    <mergeCell ref="AE255:AF255"/>
    <mergeCell ref="AG255:AH255"/>
    <mergeCell ref="AI255:AJ255"/>
    <mergeCell ref="AN255:AO255"/>
    <mergeCell ref="AP255:AQ255"/>
    <mergeCell ref="AR255:AS255"/>
    <mergeCell ref="BT251:BT255"/>
    <mergeCell ref="BV251:BV255"/>
    <mergeCell ref="BW251:BW255"/>
    <mergeCell ref="BX251:BX255"/>
    <mergeCell ref="BZ251:BZ255"/>
    <mergeCell ref="CA251:CA255"/>
    <mergeCell ref="CB251:CB255"/>
    <mergeCell ref="CC251:CC255"/>
    <mergeCell ref="CD251:CD255"/>
    <mergeCell ref="CE251:CE255"/>
    <mergeCell ref="CF251:CF255"/>
    <mergeCell ref="CG251:CG255"/>
    <mergeCell ref="CL251:CL255"/>
    <mergeCell ref="CM251:CM255"/>
    <mergeCell ref="CN251:CN255"/>
    <mergeCell ref="CO251:CO255"/>
    <mergeCell ref="CP251:CP255"/>
    <mergeCell ref="CH251:CH255"/>
    <mergeCell ref="CI251:CI255"/>
    <mergeCell ref="CJ251:CJ255"/>
    <mergeCell ref="CK251:CK255"/>
    <mergeCell ref="CQ251:CQ255"/>
    <mergeCell ref="CR251:CR255"/>
    <mergeCell ref="CS251:CS255"/>
    <mergeCell ref="CT251:CT255"/>
    <mergeCell ref="CV251:CV255"/>
    <mergeCell ref="CW251:CW255"/>
    <mergeCell ref="CX251:CX255"/>
    <mergeCell ref="CY251:CY255"/>
    <mergeCell ref="CZ251:DA255"/>
    <mergeCell ref="DB251:DC255"/>
    <mergeCell ref="DD251:DD255"/>
    <mergeCell ref="DE251:DE255"/>
    <mergeCell ref="DF251:DF255"/>
    <mergeCell ref="DG251:DG255"/>
    <mergeCell ref="DL251:DL255"/>
    <mergeCell ref="DM251:DM255"/>
    <mergeCell ref="DN251:DN255"/>
    <mergeCell ref="DH251:DH255"/>
    <mergeCell ref="DI251:DI255"/>
    <mergeCell ref="DJ251:DJ255"/>
    <mergeCell ref="DK251:DK255"/>
    <mergeCell ref="DO251:DO255"/>
    <mergeCell ref="DP251:DP255"/>
    <mergeCell ref="DQ251:DQ255"/>
    <mergeCell ref="DR251:DR255"/>
    <mergeCell ref="DS251:DS255"/>
    <mergeCell ref="DT251:DT255"/>
    <mergeCell ref="AA252:AB252"/>
    <mergeCell ref="AC252:AD252"/>
    <mergeCell ref="AE252:AF252"/>
    <mergeCell ref="AG252:AH252"/>
    <mergeCell ref="AI252:AJ252"/>
    <mergeCell ref="AN252:AO252"/>
    <mergeCell ref="AP252:AQ252"/>
    <mergeCell ref="AR252:AS252"/>
    <mergeCell ref="AA253:AB253"/>
    <mergeCell ref="AC253:AD253"/>
    <mergeCell ref="AE253:AF253"/>
    <mergeCell ref="AG253:AH253"/>
    <mergeCell ref="AI253:AJ253"/>
    <mergeCell ref="AN253:AO253"/>
    <mergeCell ref="AP253:AQ253"/>
    <mergeCell ref="AR253:AS253"/>
    <mergeCell ref="AA254:AB254"/>
    <mergeCell ref="AC254:AD254"/>
    <mergeCell ref="AE254:AF254"/>
    <mergeCell ref="AG254:AH254"/>
    <mergeCell ref="AI254:AJ254"/>
    <mergeCell ref="AN254:AO254"/>
    <mergeCell ref="AP254:AQ254"/>
    <mergeCell ref="AR254:AS254"/>
    <mergeCell ref="AA255:AB255"/>
    <mergeCell ref="AC255:AD255"/>
    <mergeCell ref="C257:C261"/>
    <mergeCell ref="D257:D261"/>
    <mergeCell ref="E257:E261"/>
    <mergeCell ref="G257:G261"/>
    <mergeCell ref="H257:H261"/>
    <mergeCell ref="I257:I261"/>
    <mergeCell ref="L257:L261"/>
    <mergeCell ref="N257:N261"/>
    <mergeCell ref="O257:O261"/>
    <mergeCell ref="Q257:Q261"/>
    <mergeCell ref="R257:R261"/>
    <mergeCell ref="S257:S261"/>
    <mergeCell ref="T257:T261"/>
    <mergeCell ref="U257:U261"/>
    <mergeCell ref="V257:V261"/>
    <mergeCell ref="AA257:AB257"/>
    <mergeCell ref="AC257:AD257"/>
    <mergeCell ref="M257:M261"/>
    <mergeCell ref="K257:K261"/>
    <mergeCell ref="F257:F261"/>
    <mergeCell ref="AE257:AF257"/>
    <mergeCell ref="AG257:AH257"/>
    <mergeCell ref="AI257:AJ257"/>
    <mergeCell ref="AN257:AO257"/>
    <mergeCell ref="AP257:AQ257"/>
    <mergeCell ref="AR257:AS257"/>
    <mergeCell ref="AZ257:AZ261"/>
    <mergeCell ref="BA257:BA261"/>
    <mergeCell ref="BB257:BB261"/>
    <mergeCell ref="BC257:BC261"/>
    <mergeCell ref="BD257:BD261"/>
    <mergeCell ref="BE257:BE261"/>
    <mergeCell ref="BO257:BO261"/>
    <mergeCell ref="BP257:BP261"/>
    <mergeCell ref="BQ257:BQ261"/>
    <mergeCell ref="BR257:BR261"/>
    <mergeCell ref="BS257:BS261"/>
    <mergeCell ref="AE261:AF261"/>
    <mergeCell ref="AG261:AH261"/>
    <mergeCell ref="AI261:AJ261"/>
    <mergeCell ref="AN261:AO261"/>
    <mergeCell ref="AP261:AQ261"/>
    <mergeCell ref="AR261:AS261"/>
    <mergeCell ref="BT257:BT261"/>
    <mergeCell ref="BV257:BV261"/>
    <mergeCell ref="BW257:BW261"/>
    <mergeCell ref="BX257:BX261"/>
    <mergeCell ref="BZ257:BZ261"/>
    <mergeCell ref="CA257:CA261"/>
    <mergeCell ref="CB257:CB261"/>
    <mergeCell ref="CC257:CC261"/>
    <mergeCell ref="CD257:CD261"/>
    <mergeCell ref="CE257:CE261"/>
    <mergeCell ref="CF257:CF261"/>
    <mergeCell ref="CG257:CG261"/>
    <mergeCell ref="CL257:CL261"/>
    <mergeCell ref="CM257:CM261"/>
    <mergeCell ref="CN257:CN261"/>
    <mergeCell ref="CO257:CO261"/>
    <mergeCell ref="CP257:CP261"/>
    <mergeCell ref="CH257:CH261"/>
    <mergeCell ref="CI257:CI261"/>
    <mergeCell ref="CJ257:CJ261"/>
    <mergeCell ref="CK257:CK261"/>
    <mergeCell ref="CQ257:CQ261"/>
    <mergeCell ref="CR257:CR261"/>
    <mergeCell ref="CS257:CS261"/>
    <mergeCell ref="CT257:CT261"/>
    <mergeCell ref="CV257:CV261"/>
    <mergeCell ref="CW257:CW261"/>
    <mergeCell ref="CX257:CX261"/>
    <mergeCell ref="CY257:CY261"/>
    <mergeCell ref="CZ257:DA261"/>
    <mergeCell ref="DB257:DC261"/>
    <mergeCell ref="DD257:DD261"/>
    <mergeCell ref="DE257:DE261"/>
    <mergeCell ref="DF257:DF261"/>
    <mergeCell ref="DG257:DG261"/>
    <mergeCell ref="DL257:DL261"/>
    <mergeCell ref="DM257:DM261"/>
    <mergeCell ref="DN257:DN261"/>
    <mergeCell ref="DH257:DH261"/>
    <mergeCell ref="DI257:DI261"/>
    <mergeCell ref="DJ257:DJ261"/>
    <mergeCell ref="DK257:DK261"/>
    <mergeCell ref="DO257:DO261"/>
    <mergeCell ref="DP257:DP261"/>
    <mergeCell ref="DQ257:DQ261"/>
    <mergeCell ref="DR257:DR261"/>
    <mergeCell ref="DS257:DS261"/>
    <mergeCell ref="DT257:DT261"/>
    <mergeCell ref="AA258:AB258"/>
    <mergeCell ref="AC258:AD258"/>
    <mergeCell ref="AE258:AF258"/>
    <mergeCell ref="AG258:AH258"/>
    <mergeCell ref="AI258:AJ258"/>
    <mergeCell ref="AN258:AO258"/>
    <mergeCell ref="AP258:AQ258"/>
    <mergeCell ref="AR258:AS258"/>
    <mergeCell ref="AA259:AB259"/>
    <mergeCell ref="AC259:AD259"/>
    <mergeCell ref="AE259:AF259"/>
    <mergeCell ref="AG259:AH259"/>
    <mergeCell ref="AI259:AJ259"/>
    <mergeCell ref="AN259:AO259"/>
    <mergeCell ref="AP259:AQ259"/>
    <mergeCell ref="AR259:AS259"/>
    <mergeCell ref="AA260:AB260"/>
    <mergeCell ref="AC260:AD260"/>
    <mergeCell ref="AE260:AF260"/>
    <mergeCell ref="AG260:AH260"/>
    <mergeCell ref="AI260:AJ260"/>
    <mergeCell ref="AN260:AO260"/>
    <mergeCell ref="AP260:AQ260"/>
    <mergeCell ref="AR260:AS260"/>
    <mergeCell ref="AA261:AB261"/>
    <mergeCell ref="AC261:AD261"/>
    <mergeCell ref="C263:C267"/>
    <mergeCell ref="D263:D267"/>
    <mergeCell ref="E263:E267"/>
    <mergeCell ref="G263:G267"/>
    <mergeCell ref="H263:H267"/>
    <mergeCell ref="I263:I267"/>
    <mergeCell ref="L263:L267"/>
    <mergeCell ref="N263:N267"/>
    <mergeCell ref="O263:O267"/>
    <mergeCell ref="Q263:Q267"/>
    <mergeCell ref="R263:R267"/>
    <mergeCell ref="S263:S267"/>
    <mergeCell ref="T263:T267"/>
    <mergeCell ref="U263:U267"/>
    <mergeCell ref="V263:V267"/>
    <mergeCell ref="AA263:AB263"/>
    <mergeCell ref="AC263:AD263"/>
    <mergeCell ref="M263:M267"/>
    <mergeCell ref="K263:K267"/>
    <mergeCell ref="F263:F267"/>
    <mergeCell ref="AE263:AF263"/>
    <mergeCell ref="AG263:AH263"/>
    <mergeCell ref="AI263:AJ263"/>
    <mergeCell ref="AN263:AO263"/>
    <mergeCell ref="AP263:AQ263"/>
    <mergeCell ref="AR263:AS263"/>
    <mergeCell ref="AZ263:AZ267"/>
    <mergeCell ref="BA263:BA267"/>
    <mergeCell ref="BB263:BB267"/>
    <mergeCell ref="BC263:BC267"/>
    <mergeCell ref="BD263:BD267"/>
    <mergeCell ref="BE263:BE267"/>
    <mergeCell ref="BO263:BO267"/>
    <mergeCell ref="BP263:BP267"/>
    <mergeCell ref="BQ263:BQ267"/>
    <mergeCell ref="BR263:BR267"/>
    <mergeCell ref="BS263:BS267"/>
    <mergeCell ref="AE267:AF267"/>
    <mergeCell ref="AG267:AH267"/>
    <mergeCell ref="AI267:AJ267"/>
    <mergeCell ref="AN267:AO267"/>
    <mergeCell ref="AP267:AQ267"/>
    <mergeCell ref="AR267:AS267"/>
    <mergeCell ref="BT263:BT267"/>
    <mergeCell ref="BV263:BV267"/>
    <mergeCell ref="BW263:BW267"/>
    <mergeCell ref="BX263:BX267"/>
    <mergeCell ref="BZ263:BZ267"/>
    <mergeCell ref="CA263:CA267"/>
    <mergeCell ref="CB263:CB267"/>
    <mergeCell ref="CC263:CC267"/>
    <mergeCell ref="CD263:CD267"/>
    <mergeCell ref="CE263:CE267"/>
    <mergeCell ref="CF263:CF267"/>
    <mergeCell ref="CG263:CG267"/>
    <mergeCell ref="CL263:CL267"/>
    <mergeCell ref="CM263:CM267"/>
    <mergeCell ref="CN263:CN267"/>
    <mergeCell ref="CO263:CO267"/>
    <mergeCell ref="CP263:CP267"/>
    <mergeCell ref="CH263:CH267"/>
    <mergeCell ref="CI263:CI267"/>
    <mergeCell ref="CJ263:CJ267"/>
    <mergeCell ref="CK263:CK267"/>
    <mergeCell ref="CQ263:CQ267"/>
    <mergeCell ref="CR263:CR267"/>
    <mergeCell ref="CS263:CS267"/>
    <mergeCell ref="CT263:CT267"/>
    <mergeCell ref="CV263:CV267"/>
    <mergeCell ref="CW263:CW267"/>
    <mergeCell ref="CX263:CX267"/>
    <mergeCell ref="CY263:CY267"/>
    <mergeCell ref="CZ263:DA267"/>
    <mergeCell ref="DB263:DC267"/>
    <mergeCell ref="DD263:DD267"/>
    <mergeCell ref="DE263:DE267"/>
    <mergeCell ref="DF263:DF267"/>
    <mergeCell ref="DG263:DG267"/>
    <mergeCell ref="DL263:DL267"/>
    <mergeCell ref="DM263:DM267"/>
    <mergeCell ref="DN263:DN267"/>
    <mergeCell ref="DH263:DH267"/>
    <mergeCell ref="DI263:DI267"/>
    <mergeCell ref="DJ263:DJ267"/>
    <mergeCell ref="DK263:DK267"/>
    <mergeCell ref="DO263:DO267"/>
    <mergeCell ref="DP263:DP267"/>
    <mergeCell ref="DQ263:DQ267"/>
    <mergeCell ref="DR263:DR267"/>
    <mergeCell ref="DS263:DS267"/>
    <mergeCell ref="DT263:DT267"/>
    <mergeCell ref="AA264:AB264"/>
    <mergeCell ref="AC264:AD264"/>
    <mergeCell ref="AE264:AF264"/>
    <mergeCell ref="AG264:AH264"/>
    <mergeCell ref="AI264:AJ264"/>
    <mergeCell ref="AN264:AO264"/>
    <mergeCell ref="AP264:AQ264"/>
    <mergeCell ref="AR264:AS264"/>
    <mergeCell ref="AA265:AB265"/>
    <mergeCell ref="AC265:AD265"/>
    <mergeCell ref="AE265:AF265"/>
    <mergeCell ref="AG265:AH265"/>
    <mergeCell ref="AI265:AJ265"/>
    <mergeCell ref="AN265:AO265"/>
    <mergeCell ref="AP265:AQ265"/>
    <mergeCell ref="AR265:AS265"/>
    <mergeCell ref="AA266:AB266"/>
    <mergeCell ref="AC266:AD266"/>
    <mergeCell ref="AE266:AF266"/>
    <mergeCell ref="AG266:AH266"/>
    <mergeCell ref="AI266:AJ266"/>
    <mergeCell ref="AN266:AO266"/>
    <mergeCell ref="AP266:AQ266"/>
    <mergeCell ref="AR266:AS266"/>
    <mergeCell ref="AA267:AB267"/>
    <mergeCell ref="AC267:AD267"/>
    <mergeCell ref="C269:C273"/>
    <mergeCell ref="D269:D273"/>
    <mergeCell ref="E269:E273"/>
    <mergeCell ref="G269:G273"/>
    <mergeCell ref="H269:H273"/>
    <mergeCell ref="I269:I273"/>
    <mergeCell ref="L269:L273"/>
    <mergeCell ref="N269:N273"/>
    <mergeCell ref="O269:O273"/>
    <mergeCell ref="Q269:Q273"/>
    <mergeCell ref="R269:R273"/>
    <mergeCell ref="S269:S273"/>
    <mergeCell ref="T269:T273"/>
    <mergeCell ref="U269:U273"/>
    <mergeCell ref="V269:V273"/>
    <mergeCell ref="AA269:AB269"/>
    <mergeCell ref="AC269:AD269"/>
    <mergeCell ref="M269:M273"/>
    <mergeCell ref="K269:K273"/>
    <mergeCell ref="F269:F273"/>
    <mergeCell ref="AE269:AF269"/>
    <mergeCell ref="AG269:AH269"/>
    <mergeCell ref="AI269:AJ269"/>
    <mergeCell ref="AN269:AO269"/>
    <mergeCell ref="AP269:AQ269"/>
    <mergeCell ref="AR269:AS269"/>
    <mergeCell ref="AZ269:AZ273"/>
    <mergeCell ref="BA269:BA273"/>
    <mergeCell ref="BB269:BB273"/>
    <mergeCell ref="BC269:BC273"/>
    <mergeCell ref="BD269:BD273"/>
    <mergeCell ref="BE269:BE273"/>
    <mergeCell ref="BO269:BO273"/>
    <mergeCell ref="BP269:BP273"/>
    <mergeCell ref="BQ269:BQ273"/>
    <mergeCell ref="BR269:BR273"/>
    <mergeCell ref="BS269:BS273"/>
    <mergeCell ref="AE273:AF273"/>
    <mergeCell ref="AG273:AH273"/>
    <mergeCell ref="AI273:AJ273"/>
    <mergeCell ref="AN273:AO273"/>
    <mergeCell ref="AP273:AQ273"/>
    <mergeCell ref="AR273:AS273"/>
    <mergeCell ref="BT269:BT273"/>
    <mergeCell ref="BV269:BV273"/>
    <mergeCell ref="BW269:BW273"/>
    <mergeCell ref="BX269:BX273"/>
    <mergeCell ref="BZ269:BZ273"/>
    <mergeCell ref="CA269:CA273"/>
    <mergeCell ref="CB269:CB273"/>
    <mergeCell ref="CC269:CC273"/>
    <mergeCell ref="CD269:CD273"/>
    <mergeCell ref="CE269:CE273"/>
    <mergeCell ref="CF269:CF273"/>
    <mergeCell ref="CG269:CG273"/>
    <mergeCell ref="CL269:CL273"/>
    <mergeCell ref="CM269:CM273"/>
    <mergeCell ref="CN269:CN273"/>
    <mergeCell ref="CO269:CO273"/>
    <mergeCell ref="CP269:CP273"/>
    <mergeCell ref="CH269:CH273"/>
    <mergeCell ref="CI269:CI273"/>
    <mergeCell ref="CJ269:CJ273"/>
    <mergeCell ref="CK269:CK273"/>
    <mergeCell ref="CQ269:CQ273"/>
    <mergeCell ref="CR269:CR273"/>
    <mergeCell ref="CS269:CS273"/>
    <mergeCell ref="CT269:CT273"/>
    <mergeCell ref="CV269:CV273"/>
    <mergeCell ref="CW269:CW273"/>
    <mergeCell ref="CX269:CX273"/>
    <mergeCell ref="CY269:CY273"/>
    <mergeCell ref="CZ269:DA273"/>
    <mergeCell ref="DB269:DC273"/>
    <mergeCell ref="DD269:DD273"/>
    <mergeCell ref="DE269:DE273"/>
    <mergeCell ref="DF269:DF273"/>
    <mergeCell ref="DG269:DG273"/>
    <mergeCell ref="DL269:DL273"/>
    <mergeCell ref="DM269:DM273"/>
    <mergeCell ref="DN269:DN273"/>
    <mergeCell ref="DH269:DH273"/>
    <mergeCell ref="DI269:DI273"/>
    <mergeCell ref="DJ269:DJ273"/>
    <mergeCell ref="DK269:DK273"/>
    <mergeCell ref="DO269:DO273"/>
    <mergeCell ref="DP269:DP273"/>
    <mergeCell ref="DQ269:DQ273"/>
    <mergeCell ref="DR269:DR273"/>
    <mergeCell ref="DS269:DS273"/>
    <mergeCell ref="DT269:DT273"/>
    <mergeCell ref="AA270:AB270"/>
    <mergeCell ref="AC270:AD270"/>
    <mergeCell ref="AE270:AF270"/>
    <mergeCell ref="AG270:AH270"/>
    <mergeCell ref="AI270:AJ270"/>
    <mergeCell ref="AN270:AO270"/>
    <mergeCell ref="AP270:AQ270"/>
    <mergeCell ref="AR270:AS270"/>
    <mergeCell ref="AA271:AB271"/>
    <mergeCell ref="AC271:AD271"/>
    <mergeCell ref="AE271:AF271"/>
    <mergeCell ref="AG271:AH271"/>
    <mergeCell ref="AI271:AJ271"/>
    <mergeCell ref="AN271:AO271"/>
    <mergeCell ref="AP271:AQ271"/>
    <mergeCell ref="AR271:AS271"/>
    <mergeCell ref="AA272:AB272"/>
    <mergeCell ref="AC272:AD272"/>
    <mergeCell ref="AE272:AF272"/>
    <mergeCell ref="AG272:AH272"/>
    <mergeCell ref="AI272:AJ272"/>
    <mergeCell ref="AN272:AO272"/>
    <mergeCell ref="AP272:AQ272"/>
    <mergeCell ref="AR272:AS272"/>
    <mergeCell ref="AA273:AB273"/>
    <mergeCell ref="AC273:AD273"/>
    <mergeCell ref="C275:C279"/>
    <mergeCell ref="D275:D279"/>
    <mergeCell ref="E275:E279"/>
    <mergeCell ref="G275:G279"/>
    <mergeCell ref="H275:H279"/>
    <mergeCell ref="I275:I279"/>
    <mergeCell ref="L275:L279"/>
    <mergeCell ref="N275:N279"/>
    <mergeCell ref="O275:O279"/>
    <mergeCell ref="Q275:Q279"/>
    <mergeCell ref="R275:R279"/>
    <mergeCell ref="S275:S279"/>
    <mergeCell ref="T275:T279"/>
    <mergeCell ref="U275:U279"/>
    <mergeCell ref="V275:V279"/>
    <mergeCell ref="AA275:AB275"/>
    <mergeCell ref="AC275:AD275"/>
    <mergeCell ref="M275:M279"/>
    <mergeCell ref="K275:K279"/>
    <mergeCell ref="F275:F279"/>
    <mergeCell ref="AE275:AF275"/>
    <mergeCell ref="AG275:AH275"/>
    <mergeCell ref="AI275:AJ275"/>
    <mergeCell ref="AN275:AO275"/>
    <mergeCell ref="AP275:AQ275"/>
    <mergeCell ref="AR275:AS275"/>
    <mergeCell ref="AZ275:AZ279"/>
    <mergeCell ref="BA275:BA279"/>
    <mergeCell ref="BB275:BB279"/>
    <mergeCell ref="BC275:BC279"/>
    <mergeCell ref="BD275:BD279"/>
    <mergeCell ref="BE275:BE279"/>
    <mergeCell ref="BO275:BO279"/>
    <mergeCell ref="BP275:BP279"/>
    <mergeCell ref="BQ275:BQ279"/>
    <mergeCell ref="BR275:BR279"/>
    <mergeCell ref="BS275:BS279"/>
    <mergeCell ref="AE279:AF279"/>
    <mergeCell ref="AG279:AH279"/>
    <mergeCell ref="AI279:AJ279"/>
    <mergeCell ref="AN279:AO279"/>
    <mergeCell ref="AP279:AQ279"/>
    <mergeCell ref="AR279:AS279"/>
    <mergeCell ref="BT275:BT279"/>
    <mergeCell ref="BV275:BV279"/>
    <mergeCell ref="BW275:BW279"/>
    <mergeCell ref="BX275:BX279"/>
    <mergeCell ref="BZ275:BZ279"/>
    <mergeCell ref="CA275:CA279"/>
    <mergeCell ref="CB275:CB279"/>
    <mergeCell ref="CC275:CC279"/>
    <mergeCell ref="CD275:CD279"/>
    <mergeCell ref="CE275:CE279"/>
    <mergeCell ref="CF275:CF279"/>
    <mergeCell ref="CG275:CG279"/>
    <mergeCell ref="CL275:CL279"/>
    <mergeCell ref="CM275:CM279"/>
    <mergeCell ref="CN275:CN279"/>
    <mergeCell ref="CO275:CO279"/>
    <mergeCell ref="CP275:CP279"/>
    <mergeCell ref="CH275:CH279"/>
    <mergeCell ref="CI275:CI279"/>
    <mergeCell ref="CJ275:CJ279"/>
    <mergeCell ref="CK275:CK279"/>
    <mergeCell ref="CQ275:CQ279"/>
    <mergeCell ref="CR275:CR279"/>
    <mergeCell ref="CS275:CS279"/>
    <mergeCell ref="CT275:CT279"/>
    <mergeCell ref="CV275:CV279"/>
    <mergeCell ref="CW275:CW279"/>
    <mergeCell ref="CX275:CX279"/>
    <mergeCell ref="CY275:CY279"/>
    <mergeCell ref="CZ275:DA279"/>
    <mergeCell ref="DB275:DC279"/>
    <mergeCell ref="DD275:DD279"/>
    <mergeCell ref="DE275:DE279"/>
    <mergeCell ref="DF275:DF279"/>
    <mergeCell ref="DG275:DG279"/>
    <mergeCell ref="DL275:DL279"/>
    <mergeCell ref="DM275:DM279"/>
    <mergeCell ref="DN275:DN279"/>
    <mergeCell ref="DH275:DH279"/>
    <mergeCell ref="DI275:DI279"/>
    <mergeCell ref="DJ275:DJ279"/>
    <mergeCell ref="DK275:DK279"/>
    <mergeCell ref="DO275:DO279"/>
    <mergeCell ref="DP275:DP279"/>
    <mergeCell ref="DQ275:DQ279"/>
    <mergeCell ref="DR275:DR279"/>
    <mergeCell ref="DS275:DS279"/>
    <mergeCell ref="DT275:DT279"/>
    <mergeCell ref="AA276:AB276"/>
    <mergeCell ref="AC276:AD276"/>
    <mergeCell ref="AE276:AF276"/>
    <mergeCell ref="AG276:AH276"/>
    <mergeCell ref="AI276:AJ276"/>
    <mergeCell ref="AN276:AO276"/>
    <mergeCell ref="AP276:AQ276"/>
    <mergeCell ref="AR276:AS276"/>
    <mergeCell ref="AA277:AB277"/>
    <mergeCell ref="AC277:AD277"/>
    <mergeCell ref="AE277:AF277"/>
    <mergeCell ref="AG277:AH277"/>
    <mergeCell ref="AI277:AJ277"/>
    <mergeCell ref="AN277:AO277"/>
    <mergeCell ref="AP277:AQ277"/>
    <mergeCell ref="AR277:AS277"/>
    <mergeCell ref="AA278:AB278"/>
    <mergeCell ref="AC278:AD278"/>
    <mergeCell ref="AE278:AF278"/>
    <mergeCell ref="AG278:AH278"/>
    <mergeCell ref="AI278:AJ278"/>
    <mergeCell ref="AN278:AO278"/>
    <mergeCell ref="AP278:AQ278"/>
    <mergeCell ref="AR278:AS278"/>
    <mergeCell ref="AA279:AB279"/>
    <mergeCell ref="AC279:AD279"/>
    <mergeCell ref="C281:C285"/>
    <mergeCell ref="D281:D285"/>
    <mergeCell ref="E281:E285"/>
    <mergeCell ref="G281:G285"/>
    <mergeCell ref="H281:H285"/>
    <mergeCell ref="I281:I285"/>
    <mergeCell ref="L281:L285"/>
    <mergeCell ref="N281:N285"/>
    <mergeCell ref="O281:O285"/>
    <mergeCell ref="Q281:Q285"/>
    <mergeCell ref="R281:R285"/>
    <mergeCell ref="S281:S285"/>
    <mergeCell ref="T281:T285"/>
    <mergeCell ref="U281:U285"/>
    <mergeCell ref="V281:V285"/>
    <mergeCell ref="AA281:AB281"/>
    <mergeCell ref="AC281:AD281"/>
    <mergeCell ref="M281:M285"/>
    <mergeCell ref="K281:K285"/>
    <mergeCell ref="F281:F285"/>
    <mergeCell ref="AE281:AF281"/>
    <mergeCell ref="AG281:AH281"/>
    <mergeCell ref="AI281:AJ281"/>
    <mergeCell ref="AN281:AO281"/>
    <mergeCell ref="AP281:AQ281"/>
    <mergeCell ref="AR281:AS281"/>
    <mergeCell ref="AZ281:AZ285"/>
    <mergeCell ref="BA281:BA285"/>
    <mergeCell ref="BB281:BB285"/>
    <mergeCell ref="BC281:BC285"/>
    <mergeCell ref="BD281:BD285"/>
    <mergeCell ref="BE281:BE285"/>
    <mergeCell ref="BO281:BO285"/>
    <mergeCell ref="BP281:BP285"/>
    <mergeCell ref="BQ281:BQ285"/>
    <mergeCell ref="BR281:BR285"/>
    <mergeCell ref="BS281:BS285"/>
    <mergeCell ref="AE285:AF285"/>
    <mergeCell ref="AG285:AH285"/>
    <mergeCell ref="AI285:AJ285"/>
    <mergeCell ref="AN285:AO285"/>
    <mergeCell ref="AP285:AQ285"/>
    <mergeCell ref="AR285:AS285"/>
    <mergeCell ref="BT281:BT285"/>
    <mergeCell ref="BV281:BV285"/>
    <mergeCell ref="BW281:BW285"/>
    <mergeCell ref="BX281:BX285"/>
    <mergeCell ref="BZ281:BZ285"/>
    <mergeCell ref="CA281:CA285"/>
    <mergeCell ref="CB281:CB285"/>
    <mergeCell ref="CC281:CC285"/>
    <mergeCell ref="CD281:CD285"/>
    <mergeCell ref="CE281:CE285"/>
    <mergeCell ref="CF281:CF285"/>
    <mergeCell ref="CG281:CG285"/>
    <mergeCell ref="CL281:CL285"/>
    <mergeCell ref="CM281:CM285"/>
    <mergeCell ref="CN281:CN285"/>
    <mergeCell ref="CO281:CO285"/>
    <mergeCell ref="CP281:CP285"/>
    <mergeCell ref="CH281:CH285"/>
    <mergeCell ref="CI281:CI285"/>
    <mergeCell ref="CJ281:CJ285"/>
    <mergeCell ref="CK281:CK285"/>
    <mergeCell ref="CQ281:CQ285"/>
    <mergeCell ref="CR281:CR285"/>
    <mergeCell ref="CS281:CS285"/>
    <mergeCell ref="CT281:CT285"/>
    <mergeCell ref="CV281:CV285"/>
    <mergeCell ref="CW281:CW285"/>
    <mergeCell ref="CX281:CX285"/>
    <mergeCell ref="CY281:CY285"/>
    <mergeCell ref="CZ281:DA285"/>
    <mergeCell ref="DB281:DC285"/>
    <mergeCell ref="DD281:DD285"/>
    <mergeCell ref="DE281:DE285"/>
    <mergeCell ref="DF281:DF285"/>
    <mergeCell ref="DG281:DG285"/>
    <mergeCell ref="DL281:DL285"/>
    <mergeCell ref="DM281:DM285"/>
    <mergeCell ref="DN281:DN285"/>
    <mergeCell ref="DH281:DH285"/>
    <mergeCell ref="DI281:DI285"/>
    <mergeCell ref="DJ281:DJ285"/>
    <mergeCell ref="DK281:DK285"/>
    <mergeCell ref="DO281:DO285"/>
    <mergeCell ref="DP281:DP285"/>
    <mergeCell ref="DQ281:DQ285"/>
    <mergeCell ref="DR281:DR285"/>
    <mergeCell ref="DS281:DS285"/>
    <mergeCell ref="DT281:DT285"/>
    <mergeCell ref="AA282:AB282"/>
    <mergeCell ref="AC282:AD282"/>
    <mergeCell ref="AE282:AF282"/>
    <mergeCell ref="AG282:AH282"/>
    <mergeCell ref="AI282:AJ282"/>
    <mergeCell ref="AN282:AO282"/>
    <mergeCell ref="AP282:AQ282"/>
    <mergeCell ref="AR282:AS282"/>
    <mergeCell ref="AA283:AB283"/>
    <mergeCell ref="AC283:AD283"/>
    <mergeCell ref="AE283:AF283"/>
    <mergeCell ref="AG283:AH283"/>
    <mergeCell ref="AI283:AJ283"/>
    <mergeCell ref="AN283:AO283"/>
    <mergeCell ref="AP283:AQ283"/>
    <mergeCell ref="AR283:AS283"/>
    <mergeCell ref="AA284:AB284"/>
    <mergeCell ref="AC284:AD284"/>
    <mergeCell ref="AE284:AF284"/>
    <mergeCell ref="AG284:AH284"/>
    <mergeCell ref="AI284:AJ284"/>
    <mergeCell ref="AN284:AO284"/>
    <mergeCell ref="AP284:AQ284"/>
    <mergeCell ref="AR284:AS284"/>
    <mergeCell ref="AA285:AB285"/>
    <mergeCell ref="AC285:AD285"/>
    <mergeCell ref="C287:C291"/>
    <mergeCell ref="D287:D291"/>
    <mergeCell ref="E287:E291"/>
    <mergeCell ref="G287:G291"/>
    <mergeCell ref="H287:H291"/>
    <mergeCell ref="I287:I291"/>
    <mergeCell ref="L287:L291"/>
    <mergeCell ref="N287:N291"/>
    <mergeCell ref="O287:O291"/>
    <mergeCell ref="Q287:Q291"/>
    <mergeCell ref="R287:R291"/>
    <mergeCell ref="S287:S291"/>
    <mergeCell ref="T287:T291"/>
    <mergeCell ref="U287:U291"/>
    <mergeCell ref="V287:V291"/>
    <mergeCell ref="AA287:AB287"/>
    <mergeCell ref="AC287:AD287"/>
    <mergeCell ref="M287:M291"/>
    <mergeCell ref="K287:K291"/>
    <mergeCell ref="F287:F291"/>
    <mergeCell ref="AE287:AF287"/>
    <mergeCell ref="AG287:AH287"/>
    <mergeCell ref="AI287:AJ287"/>
    <mergeCell ref="AN287:AO287"/>
    <mergeCell ref="AP287:AQ287"/>
    <mergeCell ref="AR287:AS287"/>
    <mergeCell ref="AZ287:AZ291"/>
    <mergeCell ref="BA287:BA291"/>
    <mergeCell ref="BB287:BB291"/>
    <mergeCell ref="BC287:BC291"/>
    <mergeCell ref="BD287:BD291"/>
    <mergeCell ref="BE287:BE291"/>
    <mergeCell ref="BO287:BO291"/>
    <mergeCell ref="BP287:BP291"/>
    <mergeCell ref="BQ287:BQ291"/>
    <mergeCell ref="BR287:BR291"/>
    <mergeCell ref="BS287:BS291"/>
    <mergeCell ref="AE291:AF291"/>
    <mergeCell ref="AG291:AH291"/>
    <mergeCell ref="AI291:AJ291"/>
    <mergeCell ref="AN291:AO291"/>
    <mergeCell ref="AP291:AQ291"/>
    <mergeCell ref="AR291:AS291"/>
    <mergeCell ref="BT287:BT291"/>
    <mergeCell ref="BV287:BV291"/>
    <mergeCell ref="BW287:BW291"/>
    <mergeCell ref="BX287:BX291"/>
    <mergeCell ref="BZ287:BZ291"/>
    <mergeCell ref="CA287:CA291"/>
    <mergeCell ref="CB287:CB291"/>
    <mergeCell ref="CC287:CC291"/>
    <mergeCell ref="CD287:CD291"/>
    <mergeCell ref="CE287:CE291"/>
    <mergeCell ref="CF287:CF291"/>
    <mergeCell ref="CG287:CG291"/>
    <mergeCell ref="CL287:CL291"/>
    <mergeCell ref="CM287:CM291"/>
    <mergeCell ref="CN287:CN291"/>
    <mergeCell ref="CO287:CO291"/>
    <mergeCell ref="CP287:CP291"/>
    <mergeCell ref="CH287:CH291"/>
    <mergeCell ref="CI287:CI291"/>
    <mergeCell ref="CJ287:CJ291"/>
    <mergeCell ref="CK287:CK291"/>
    <mergeCell ref="CQ287:CQ291"/>
    <mergeCell ref="CR287:CR291"/>
    <mergeCell ref="CS287:CS291"/>
    <mergeCell ref="CT287:CT291"/>
    <mergeCell ref="CV287:CV291"/>
    <mergeCell ref="CW287:CW291"/>
    <mergeCell ref="CX287:CX291"/>
    <mergeCell ref="CY287:CY291"/>
    <mergeCell ref="CZ287:DA291"/>
    <mergeCell ref="DB287:DC291"/>
    <mergeCell ref="DD287:DD291"/>
    <mergeCell ref="DE287:DE291"/>
    <mergeCell ref="DF287:DF291"/>
    <mergeCell ref="DG287:DG291"/>
    <mergeCell ref="DL287:DL291"/>
    <mergeCell ref="DM287:DM291"/>
    <mergeCell ref="DN287:DN291"/>
    <mergeCell ref="DH287:DH291"/>
    <mergeCell ref="DI287:DI291"/>
    <mergeCell ref="DJ287:DJ291"/>
    <mergeCell ref="DK287:DK291"/>
    <mergeCell ref="DO287:DO291"/>
    <mergeCell ref="DP287:DP291"/>
    <mergeCell ref="DQ287:DQ291"/>
    <mergeCell ref="DR287:DR291"/>
    <mergeCell ref="DS287:DS291"/>
    <mergeCell ref="DT287:DT291"/>
    <mergeCell ref="AA288:AB288"/>
    <mergeCell ref="AC288:AD288"/>
    <mergeCell ref="AE288:AF288"/>
    <mergeCell ref="AG288:AH288"/>
    <mergeCell ref="AI288:AJ288"/>
    <mergeCell ref="AN288:AO288"/>
    <mergeCell ref="AP288:AQ288"/>
    <mergeCell ref="AR288:AS288"/>
    <mergeCell ref="AA289:AB289"/>
    <mergeCell ref="AC289:AD289"/>
    <mergeCell ref="AE289:AF289"/>
    <mergeCell ref="AG289:AH289"/>
    <mergeCell ref="AI289:AJ289"/>
    <mergeCell ref="AN289:AO289"/>
    <mergeCell ref="AP289:AQ289"/>
    <mergeCell ref="AR289:AS289"/>
    <mergeCell ref="AA290:AB290"/>
    <mergeCell ref="AC290:AD290"/>
    <mergeCell ref="AE290:AF290"/>
    <mergeCell ref="AG290:AH290"/>
    <mergeCell ref="AI290:AJ290"/>
    <mergeCell ref="AN290:AO290"/>
    <mergeCell ref="AP290:AQ290"/>
    <mergeCell ref="AR290:AS290"/>
    <mergeCell ref="AA291:AB291"/>
    <mergeCell ref="AC291:AD291"/>
    <mergeCell ref="C293:C297"/>
    <mergeCell ref="D293:D297"/>
    <mergeCell ref="E293:E297"/>
    <mergeCell ref="G293:G297"/>
    <mergeCell ref="H293:H297"/>
    <mergeCell ref="I293:I297"/>
    <mergeCell ref="L293:L297"/>
    <mergeCell ref="N293:N297"/>
    <mergeCell ref="O293:O297"/>
    <mergeCell ref="Q293:Q297"/>
    <mergeCell ref="R293:R297"/>
    <mergeCell ref="S293:S297"/>
    <mergeCell ref="T293:T297"/>
    <mergeCell ref="U293:U297"/>
    <mergeCell ref="V293:V297"/>
    <mergeCell ref="AA293:AB293"/>
    <mergeCell ref="AC293:AD293"/>
    <mergeCell ref="M293:M297"/>
    <mergeCell ref="K293:K297"/>
    <mergeCell ref="F293:F297"/>
    <mergeCell ref="AE293:AF293"/>
    <mergeCell ref="AG293:AH293"/>
    <mergeCell ref="AI293:AJ293"/>
    <mergeCell ref="AN293:AO293"/>
    <mergeCell ref="AP293:AQ293"/>
    <mergeCell ref="AR293:AS293"/>
    <mergeCell ref="AZ293:AZ297"/>
    <mergeCell ref="BA293:BA297"/>
    <mergeCell ref="BB293:BB297"/>
    <mergeCell ref="BC293:BC297"/>
    <mergeCell ref="BD293:BD297"/>
    <mergeCell ref="BE293:BE297"/>
    <mergeCell ref="BO293:BO297"/>
    <mergeCell ref="BP293:BP297"/>
    <mergeCell ref="BQ293:BQ297"/>
    <mergeCell ref="BR293:BR297"/>
    <mergeCell ref="BS293:BS297"/>
    <mergeCell ref="AE297:AF297"/>
    <mergeCell ref="AG297:AH297"/>
    <mergeCell ref="AI297:AJ297"/>
    <mergeCell ref="AN297:AO297"/>
    <mergeCell ref="AP297:AQ297"/>
    <mergeCell ref="AR297:AS297"/>
    <mergeCell ref="BT293:BT297"/>
    <mergeCell ref="BV293:BV297"/>
    <mergeCell ref="BW293:BW297"/>
    <mergeCell ref="BX293:BX297"/>
    <mergeCell ref="BZ293:BZ297"/>
    <mergeCell ref="CA293:CA297"/>
    <mergeCell ref="CB293:CB297"/>
    <mergeCell ref="CC293:CC297"/>
    <mergeCell ref="CD293:CD297"/>
    <mergeCell ref="CE293:CE297"/>
    <mergeCell ref="CF293:CF297"/>
    <mergeCell ref="CG293:CG297"/>
    <mergeCell ref="CL293:CL297"/>
    <mergeCell ref="CM293:CM297"/>
    <mergeCell ref="CN293:CN297"/>
    <mergeCell ref="CO293:CO297"/>
    <mergeCell ref="CP293:CP297"/>
    <mergeCell ref="CH293:CH297"/>
    <mergeCell ref="CI293:CI297"/>
    <mergeCell ref="CJ293:CJ297"/>
    <mergeCell ref="CK293:CK297"/>
    <mergeCell ref="CQ293:CQ297"/>
    <mergeCell ref="CR293:CR297"/>
    <mergeCell ref="CS293:CS297"/>
    <mergeCell ref="CT293:CT297"/>
    <mergeCell ref="CV293:CV297"/>
    <mergeCell ref="CW293:CW297"/>
    <mergeCell ref="CX293:CX297"/>
    <mergeCell ref="CY293:CY297"/>
    <mergeCell ref="CZ293:DA297"/>
    <mergeCell ref="DB293:DC297"/>
    <mergeCell ref="DD293:DD297"/>
    <mergeCell ref="DE293:DE297"/>
    <mergeCell ref="DF293:DF297"/>
    <mergeCell ref="DG293:DG297"/>
    <mergeCell ref="DL293:DL297"/>
    <mergeCell ref="DM293:DM297"/>
    <mergeCell ref="DN293:DN297"/>
    <mergeCell ref="DH293:DH297"/>
    <mergeCell ref="DI293:DI297"/>
    <mergeCell ref="DJ293:DJ297"/>
    <mergeCell ref="DK293:DK297"/>
    <mergeCell ref="DO293:DO297"/>
    <mergeCell ref="DP293:DP297"/>
    <mergeCell ref="DQ293:DQ297"/>
    <mergeCell ref="DR293:DR297"/>
    <mergeCell ref="DS293:DS297"/>
    <mergeCell ref="DT293:DT297"/>
    <mergeCell ref="AA294:AB294"/>
    <mergeCell ref="AC294:AD294"/>
    <mergeCell ref="AE294:AF294"/>
    <mergeCell ref="AG294:AH294"/>
    <mergeCell ref="AI294:AJ294"/>
    <mergeCell ref="AN294:AO294"/>
    <mergeCell ref="AP294:AQ294"/>
    <mergeCell ref="AR294:AS294"/>
    <mergeCell ref="AA295:AB295"/>
    <mergeCell ref="AC295:AD295"/>
    <mergeCell ref="AE295:AF295"/>
    <mergeCell ref="AG295:AH295"/>
    <mergeCell ref="AI295:AJ295"/>
    <mergeCell ref="AN295:AO295"/>
    <mergeCell ref="AP295:AQ295"/>
    <mergeCell ref="AR295:AS295"/>
    <mergeCell ref="AA296:AB296"/>
    <mergeCell ref="AC296:AD296"/>
    <mergeCell ref="AE296:AF296"/>
    <mergeCell ref="AG296:AH296"/>
    <mergeCell ref="AI296:AJ296"/>
    <mergeCell ref="AN296:AO296"/>
    <mergeCell ref="AP296:AQ296"/>
    <mergeCell ref="AR296:AS296"/>
    <mergeCell ref="AA297:AB297"/>
    <mergeCell ref="AC297:AD297"/>
    <mergeCell ref="C311:C315"/>
    <mergeCell ref="D311:D315"/>
    <mergeCell ref="E311:E315"/>
    <mergeCell ref="G311:G315"/>
    <mergeCell ref="H311:H315"/>
    <mergeCell ref="I311:I315"/>
    <mergeCell ref="L311:L315"/>
    <mergeCell ref="N311:N315"/>
    <mergeCell ref="O311:O315"/>
    <mergeCell ref="Q311:Q315"/>
    <mergeCell ref="R311:R315"/>
    <mergeCell ref="S311:S315"/>
    <mergeCell ref="T311:T315"/>
    <mergeCell ref="U311:U315"/>
    <mergeCell ref="V311:V315"/>
    <mergeCell ref="AA311:AB311"/>
    <mergeCell ref="AC311:AD311"/>
    <mergeCell ref="AE311:AF311"/>
    <mergeCell ref="AG311:AH311"/>
    <mergeCell ref="AI311:AJ311"/>
    <mergeCell ref="AN311:AO311"/>
    <mergeCell ref="AP311:AQ311"/>
    <mergeCell ref="AR311:AS311"/>
    <mergeCell ref="AZ311:AZ315"/>
    <mergeCell ref="BA311:BA315"/>
    <mergeCell ref="BB311:BB315"/>
    <mergeCell ref="BC311:BC315"/>
    <mergeCell ref="BD311:BD315"/>
    <mergeCell ref="BE311:BE315"/>
    <mergeCell ref="BO311:BO315"/>
    <mergeCell ref="BP311:BP315"/>
    <mergeCell ref="BQ311:BQ315"/>
    <mergeCell ref="BR311:BR315"/>
    <mergeCell ref="BS311:BS315"/>
    <mergeCell ref="AE315:AF315"/>
    <mergeCell ref="AG315:AH315"/>
    <mergeCell ref="AI315:AJ315"/>
    <mergeCell ref="AN315:AO315"/>
    <mergeCell ref="AP315:AQ315"/>
    <mergeCell ref="AR315:AS315"/>
    <mergeCell ref="BT311:BT315"/>
    <mergeCell ref="BV311:BV315"/>
    <mergeCell ref="BW311:BW315"/>
    <mergeCell ref="BX311:BX315"/>
    <mergeCell ref="BZ311:BZ315"/>
    <mergeCell ref="CA311:CA315"/>
    <mergeCell ref="CB311:CB315"/>
    <mergeCell ref="CC311:CC315"/>
    <mergeCell ref="CD311:CD315"/>
    <mergeCell ref="CE311:CE315"/>
    <mergeCell ref="CF311:CF315"/>
    <mergeCell ref="CG311:CG315"/>
    <mergeCell ref="CL311:CL315"/>
    <mergeCell ref="CM311:CM315"/>
    <mergeCell ref="CN311:CN315"/>
    <mergeCell ref="CO311:CO315"/>
    <mergeCell ref="CP311:CP315"/>
    <mergeCell ref="CH311:CH315"/>
    <mergeCell ref="CI311:CI315"/>
    <mergeCell ref="CJ311:CJ315"/>
    <mergeCell ref="CK311:CK315"/>
    <mergeCell ref="CQ311:CQ315"/>
    <mergeCell ref="CR311:CR315"/>
    <mergeCell ref="CS311:CS315"/>
    <mergeCell ref="CT311:CT315"/>
    <mergeCell ref="CV311:CV315"/>
    <mergeCell ref="CW311:CW315"/>
    <mergeCell ref="CX311:CX315"/>
    <mergeCell ref="CY311:CY315"/>
    <mergeCell ref="CZ311:DA315"/>
    <mergeCell ref="DB311:DC315"/>
    <mergeCell ref="DD311:DD315"/>
    <mergeCell ref="DE311:DE315"/>
    <mergeCell ref="DF311:DF315"/>
    <mergeCell ref="DG311:DG315"/>
    <mergeCell ref="DL311:DL315"/>
    <mergeCell ref="DM311:DM315"/>
    <mergeCell ref="DN311:DN315"/>
    <mergeCell ref="DH311:DH315"/>
    <mergeCell ref="DI311:DI315"/>
    <mergeCell ref="DJ311:DJ315"/>
    <mergeCell ref="DK311:DK315"/>
    <mergeCell ref="DO311:DO315"/>
    <mergeCell ref="DP311:DP315"/>
    <mergeCell ref="DQ311:DQ315"/>
    <mergeCell ref="DR311:DR315"/>
    <mergeCell ref="DS311:DS315"/>
    <mergeCell ref="DT311:DT315"/>
    <mergeCell ref="AA312:AB312"/>
    <mergeCell ref="AC312:AD312"/>
    <mergeCell ref="AE312:AF312"/>
    <mergeCell ref="AG312:AH312"/>
    <mergeCell ref="AI312:AJ312"/>
    <mergeCell ref="AN312:AO312"/>
    <mergeCell ref="AP312:AQ312"/>
    <mergeCell ref="AR312:AS312"/>
    <mergeCell ref="AA313:AB313"/>
    <mergeCell ref="AC313:AD313"/>
    <mergeCell ref="AE313:AF313"/>
    <mergeCell ref="AG313:AH313"/>
    <mergeCell ref="AI313:AJ313"/>
    <mergeCell ref="AN313:AO313"/>
    <mergeCell ref="AP313:AQ313"/>
    <mergeCell ref="AR313:AS313"/>
    <mergeCell ref="AA314:AB314"/>
    <mergeCell ref="AC314:AD314"/>
    <mergeCell ref="AE314:AF314"/>
    <mergeCell ref="AG314:AH314"/>
    <mergeCell ref="AI314:AJ314"/>
    <mergeCell ref="AN314:AO314"/>
    <mergeCell ref="AP314:AQ314"/>
    <mergeCell ref="AR314:AS314"/>
    <mergeCell ref="AA315:AB315"/>
    <mergeCell ref="AC315:AD315"/>
    <mergeCell ref="C317:C321"/>
    <mergeCell ref="D317:D321"/>
    <mergeCell ref="E317:E321"/>
    <mergeCell ref="G317:G321"/>
    <mergeCell ref="H317:H321"/>
    <mergeCell ref="I317:I321"/>
    <mergeCell ref="L317:L321"/>
    <mergeCell ref="N317:N321"/>
    <mergeCell ref="O317:O321"/>
    <mergeCell ref="Q317:Q321"/>
    <mergeCell ref="R317:R321"/>
    <mergeCell ref="S317:S321"/>
    <mergeCell ref="T317:T321"/>
    <mergeCell ref="U317:U321"/>
    <mergeCell ref="V317:V321"/>
    <mergeCell ref="AA317:AB317"/>
    <mergeCell ref="AC317:AD317"/>
    <mergeCell ref="F317:F321"/>
    <mergeCell ref="AE317:AF317"/>
    <mergeCell ref="AG317:AH317"/>
    <mergeCell ref="AI317:AJ317"/>
    <mergeCell ref="AN317:AO317"/>
    <mergeCell ref="AP317:AQ317"/>
    <mergeCell ref="AR317:AS317"/>
    <mergeCell ref="AZ317:AZ321"/>
    <mergeCell ref="BA317:BA321"/>
    <mergeCell ref="BB317:BB321"/>
    <mergeCell ref="BC317:BC321"/>
    <mergeCell ref="BD317:BD321"/>
    <mergeCell ref="BE317:BE321"/>
    <mergeCell ref="BO317:BO321"/>
    <mergeCell ref="BP317:BP321"/>
    <mergeCell ref="BQ317:BQ321"/>
    <mergeCell ref="BR317:BR321"/>
    <mergeCell ref="BS317:BS321"/>
    <mergeCell ref="AE321:AF321"/>
    <mergeCell ref="AG321:AH321"/>
    <mergeCell ref="AI321:AJ321"/>
    <mergeCell ref="AN321:AO321"/>
    <mergeCell ref="AP321:AQ321"/>
    <mergeCell ref="AR321:AS321"/>
    <mergeCell ref="BT317:BT321"/>
    <mergeCell ref="BV317:BV321"/>
    <mergeCell ref="BW317:BW321"/>
    <mergeCell ref="BX317:BX321"/>
    <mergeCell ref="BZ317:BZ321"/>
    <mergeCell ref="CA317:CA321"/>
    <mergeCell ref="CB317:CB321"/>
    <mergeCell ref="CC317:CC321"/>
    <mergeCell ref="CD317:CD321"/>
    <mergeCell ref="CE317:CE321"/>
    <mergeCell ref="CF317:CF321"/>
    <mergeCell ref="CG317:CG321"/>
    <mergeCell ref="CL317:CL321"/>
    <mergeCell ref="CM317:CM321"/>
    <mergeCell ref="CN317:CN321"/>
    <mergeCell ref="CO317:CO321"/>
    <mergeCell ref="CP317:CP321"/>
    <mergeCell ref="CH317:CH321"/>
    <mergeCell ref="CI317:CI321"/>
    <mergeCell ref="CJ317:CJ321"/>
    <mergeCell ref="CK317:CK321"/>
    <mergeCell ref="CQ317:CQ321"/>
    <mergeCell ref="CR317:CR321"/>
    <mergeCell ref="CS317:CS321"/>
    <mergeCell ref="CT317:CT321"/>
    <mergeCell ref="CV317:CV321"/>
    <mergeCell ref="CW317:CW321"/>
    <mergeCell ref="CX317:CX321"/>
    <mergeCell ref="CY317:CY321"/>
    <mergeCell ref="CZ317:DA321"/>
    <mergeCell ref="DB317:DC321"/>
    <mergeCell ref="DD317:DD321"/>
    <mergeCell ref="DE317:DE321"/>
    <mergeCell ref="DF317:DF321"/>
    <mergeCell ref="DG317:DG321"/>
    <mergeCell ref="DL317:DL321"/>
    <mergeCell ref="DM317:DM321"/>
    <mergeCell ref="DN317:DN321"/>
    <mergeCell ref="DH317:DH321"/>
    <mergeCell ref="DI317:DI321"/>
    <mergeCell ref="DJ317:DJ321"/>
    <mergeCell ref="DK317:DK321"/>
    <mergeCell ref="DO317:DO321"/>
    <mergeCell ref="DP317:DP321"/>
    <mergeCell ref="DQ317:DQ321"/>
    <mergeCell ref="DR317:DR321"/>
    <mergeCell ref="DS317:DS321"/>
    <mergeCell ref="DT317:DT321"/>
    <mergeCell ref="AA318:AB318"/>
    <mergeCell ref="AC318:AD318"/>
    <mergeCell ref="AE318:AF318"/>
    <mergeCell ref="AG318:AH318"/>
    <mergeCell ref="AI318:AJ318"/>
    <mergeCell ref="AN318:AO318"/>
    <mergeCell ref="AP318:AQ318"/>
    <mergeCell ref="AR318:AS318"/>
    <mergeCell ref="AA319:AB319"/>
    <mergeCell ref="AC319:AD319"/>
    <mergeCell ref="AE319:AF319"/>
    <mergeCell ref="AG319:AH319"/>
    <mergeCell ref="AI319:AJ319"/>
    <mergeCell ref="AN319:AO319"/>
    <mergeCell ref="AP319:AQ319"/>
    <mergeCell ref="AR319:AS319"/>
    <mergeCell ref="AA320:AB320"/>
    <mergeCell ref="AC320:AD320"/>
    <mergeCell ref="AE320:AF320"/>
    <mergeCell ref="AG320:AH320"/>
    <mergeCell ref="AI320:AJ320"/>
    <mergeCell ref="AN320:AO320"/>
    <mergeCell ref="AP320:AQ320"/>
    <mergeCell ref="AR320:AS320"/>
    <mergeCell ref="AA321:AB321"/>
    <mergeCell ref="AC321:AD321"/>
    <mergeCell ref="C323:C327"/>
    <mergeCell ref="D323:D327"/>
    <mergeCell ref="E323:E327"/>
    <mergeCell ref="G323:G327"/>
    <mergeCell ref="H323:H327"/>
    <mergeCell ref="I323:I327"/>
    <mergeCell ref="L323:L327"/>
    <mergeCell ref="N323:N327"/>
    <mergeCell ref="O323:O327"/>
    <mergeCell ref="Q323:Q327"/>
    <mergeCell ref="R323:R327"/>
    <mergeCell ref="S323:S327"/>
    <mergeCell ref="T323:T327"/>
    <mergeCell ref="U323:U327"/>
    <mergeCell ref="V323:V327"/>
    <mergeCell ref="AA323:AB323"/>
    <mergeCell ref="AC323:AD323"/>
    <mergeCell ref="F323:F327"/>
    <mergeCell ref="AE323:AF323"/>
    <mergeCell ref="AG323:AH323"/>
    <mergeCell ref="AI323:AJ323"/>
    <mergeCell ref="AN323:AO323"/>
    <mergeCell ref="AP323:AQ323"/>
    <mergeCell ref="AR323:AS323"/>
    <mergeCell ref="AZ323:AZ327"/>
    <mergeCell ref="BA323:BA327"/>
    <mergeCell ref="BB323:BB327"/>
    <mergeCell ref="BC323:BC327"/>
    <mergeCell ref="BD323:BD327"/>
    <mergeCell ref="BE323:BE327"/>
    <mergeCell ref="BO323:BO327"/>
    <mergeCell ref="BP323:BP327"/>
    <mergeCell ref="BQ323:BQ327"/>
    <mergeCell ref="BR323:BR327"/>
    <mergeCell ref="BS323:BS327"/>
    <mergeCell ref="AE327:AF327"/>
    <mergeCell ref="AG327:AH327"/>
    <mergeCell ref="AI327:AJ327"/>
    <mergeCell ref="AN327:AO327"/>
    <mergeCell ref="AP327:AQ327"/>
    <mergeCell ref="AR327:AS327"/>
    <mergeCell ref="BT323:BT327"/>
    <mergeCell ref="BV323:BV327"/>
    <mergeCell ref="BW323:BW327"/>
    <mergeCell ref="BX323:BX327"/>
    <mergeCell ref="BZ323:BZ327"/>
    <mergeCell ref="CA323:CA327"/>
    <mergeCell ref="CB323:CB327"/>
    <mergeCell ref="CC323:CC327"/>
    <mergeCell ref="CD323:CD327"/>
    <mergeCell ref="CE323:CE327"/>
    <mergeCell ref="CF323:CF327"/>
    <mergeCell ref="CG323:CG327"/>
    <mergeCell ref="CL323:CL327"/>
    <mergeCell ref="CM323:CM327"/>
    <mergeCell ref="CN323:CN327"/>
    <mergeCell ref="CO323:CO327"/>
    <mergeCell ref="CP323:CP327"/>
    <mergeCell ref="CH323:CH327"/>
    <mergeCell ref="CI323:CI327"/>
    <mergeCell ref="CJ323:CJ327"/>
    <mergeCell ref="CK323:CK327"/>
    <mergeCell ref="CQ323:CQ327"/>
    <mergeCell ref="CR323:CR327"/>
    <mergeCell ref="CS323:CS327"/>
    <mergeCell ref="CT323:CT327"/>
    <mergeCell ref="CV323:CV327"/>
    <mergeCell ref="CW323:CW327"/>
    <mergeCell ref="CX323:CX327"/>
    <mergeCell ref="CY323:CY327"/>
    <mergeCell ref="CZ323:DA327"/>
    <mergeCell ref="DB323:DC327"/>
    <mergeCell ref="DD323:DD327"/>
    <mergeCell ref="DE323:DE327"/>
    <mergeCell ref="DF323:DF327"/>
    <mergeCell ref="DG323:DG327"/>
    <mergeCell ref="DL323:DL327"/>
    <mergeCell ref="DM323:DM327"/>
    <mergeCell ref="DN323:DN327"/>
    <mergeCell ref="DH323:DH327"/>
    <mergeCell ref="DI323:DI327"/>
    <mergeCell ref="DJ323:DJ327"/>
    <mergeCell ref="DK323:DK327"/>
    <mergeCell ref="DO323:DO327"/>
    <mergeCell ref="DP323:DP327"/>
    <mergeCell ref="DQ323:DQ327"/>
    <mergeCell ref="DR323:DR327"/>
    <mergeCell ref="DS323:DS327"/>
    <mergeCell ref="DT323:DT327"/>
    <mergeCell ref="AA324:AB324"/>
    <mergeCell ref="AC324:AD324"/>
    <mergeCell ref="AE324:AF324"/>
    <mergeCell ref="AG324:AH324"/>
    <mergeCell ref="AI324:AJ324"/>
    <mergeCell ref="AN324:AO324"/>
    <mergeCell ref="AP324:AQ324"/>
    <mergeCell ref="AR324:AS324"/>
    <mergeCell ref="AA325:AB325"/>
    <mergeCell ref="AC325:AD325"/>
    <mergeCell ref="AE325:AF325"/>
    <mergeCell ref="AG325:AH325"/>
    <mergeCell ref="AI325:AJ325"/>
    <mergeCell ref="AN325:AO325"/>
    <mergeCell ref="AP325:AQ325"/>
    <mergeCell ref="AR325:AS325"/>
    <mergeCell ref="AA326:AB326"/>
    <mergeCell ref="AC326:AD326"/>
    <mergeCell ref="AE326:AF326"/>
    <mergeCell ref="AG326:AH326"/>
    <mergeCell ref="AI326:AJ326"/>
    <mergeCell ref="AN326:AO326"/>
    <mergeCell ref="AP326:AQ326"/>
    <mergeCell ref="AR326:AS326"/>
    <mergeCell ref="AA327:AB327"/>
    <mergeCell ref="AC327:AD327"/>
    <mergeCell ref="C335:C339"/>
    <mergeCell ref="D335:D339"/>
    <mergeCell ref="E335:E339"/>
    <mergeCell ref="G335:G339"/>
    <mergeCell ref="H335:H339"/>
    <mergeCell ref="I335:I339"/>
    <mergeCell ref="L335:L339"/>
    <mergeCell ref="N335:N339"/>
    <mergeCell ref="O335:O339"/>
    <mergeCell ref="Q335:Q339"/>
    <mergeCell ref="R335:R339"/>
    <mergeCell ref="S335:S339"/>
    <mergeCell ref="T335:T339"/>
    <mergeCell ref="U335:U339"/>
    <mergeCell ref="V335:V339"/>
    <mergeCell ref="AA335:AB335"/>
    <mergeCell ref="AC335:AD335"/>
    <mergeCell ref="AE335:AF335"/>
    <mergeCell ref="AG335:AH335"/>
    <mergeCell ref="AI335:AJ335"/>
    <mergeCell ref="AN335:AO335"/>
    <mergeCell ref="AP335:AQ335"/>
    <mergeCell ref="AR335:AS335"/>
    <mergeCell ref="AZ335:AZ339"/>
    <mergeCell ref="BA335:BA339"/>
    <mergeCell ref="BB335:BB339"/>
    <mergeCell ref="BC335:BC339"/>
    <mergeCell ref="BD335:BD339"/>
    <mergeCell ref="BE335:BE339"/>
    <mergeCell ref="BO335:BO339"/>
    <mergeCell ref="BP335:BP339"/>
    <mergeCell ref="BQ335:BQ339"/>
    <mergeCell ref="BR335:BR339"/>
    <mergeCell ref="BS335:BS339"/>
    <mergeCell ref="AE339:AF339"/>
    <mergeCell ref="AG339:AH339"/>
    <mergeCell ref="AI339:AJ339"/>
    <mergeCell ref="AN339:AO339"/>
    <mergeCell ref="AP339:AQ339"/>
    <mergeCell ref="AR339:AS339"/>
    <mergeCell ref="BT335:BT339"/>
    <mergeCell ref="BV335:BV339"/>
    <mergeCell ref="BW335:BW339"/>
    <mergeCell ref="BX335:BX339"/>
    <mergeCell ref="BZ335:BZ339"/>
    <mergeCell ref="CA335:CA339"/>
    <mergeCell ref="CB335:CB339"/>
    <mergeCell ref="CC335:CC339"/>
    <mergeCell ref="CD335:CD339"/>
    <mergeCell ref="CE335:CE339"/>
    <mergeCell ref="CF335:CF339"/>
    <mergeCell ref="CG335:CG339"/>
    <mergeCell ref="CL335:CL339"/>
    <mergeCell ref="CM335:CM339"/>
    <mergeCell ref="CN335:CN339"/>
    <mergeCell ref="CO335:CO339"/>
    <mergeCell ref="CP335:CP339"/>
    <mergeCell ref="CH335:CH339"/>
    <mergeCell ref="CI335:CI339"/>
    <mergeCell ref="CJ335:CJ339"/>
    <mergeCell ref="CK335:CK339"/>
    <mergeCell ref="CQ335:CQ339"/>
    <mergeCell ref="CR335:CR339"/>
    <mergeCell ref="CS335:CS339"/>
    <mergeCell ref="CT335:CT339"/>
    <mergeCell ref="CV335:CV339"/>
    <mergeCell ref="CW335:CW339"/>
    <mergeCell ref="CX335:CX339"/>
    <mergeCell ref="CY335:CY339"/>
    <mergeCell ref="CZ335:DA339"/>
    <mergeCell ref="DB335:DC339"/>
    <mergeCell ref="DD335:DD339"/>
    <mergeCell ref="DE335:DE339"/>
    <mergeCell ref="DF335:DF339"/>
    <mergeCell ref="DG335:DG339"/>
    <mergeCell ref="DL335:DL339"/>
    <mergeCell ref="DM335:DM339"/>
    <mergeCell ref="DN335:DN339"/>
    <mergeCell ref="DH335:DH339"/>
    <mergeCell ref="DI335:DI339"/>
    <mergeCell ref="DJ335:DJ339"/>
    <mergeCell ref="DK335:DK339"/>
    <mergeCell ref="DO335:DO339"/>
    <mergeCell ref="DP335:DP339"/>
    <mergeCell ref="DQ335:DQ339"/>
    <mergeCell ref="DR335:DR339"/>
    <mergeCell ref="DS335:DS339"/>
    <mergeCell ref="DT335:DT339"/>
    <mergeCell ref="AA336:AB336"/>
    <mergeCell ref="AC336:AD336"/>
    <mergeCell ref="AE336:AF336"/>
    <mergeCell ref="AG336:AH336"/>
    <mergeCell ref="AI336:AJ336"/>
    <mergeCell ref="AN336:AO336"/>
    <mergeCell ref="AP336:AQ336"/>
    <mergeCell ref="AR336:AS336"/>
    <mergeCell ref="AA337:AB337"/>
    <mergeCell ref="AC337:AD337"/>
    <mergeCell ref="AE337:AF337"/>
    <mergeCell ref="AG337:AH337"/>
    <mergeCell ref="AI337:AJ337"/>
    <mergeCell ref="AN337:AO337"/>
    <mergeCell ref="AP337:AQ337"/>
    <mergeCell ref="AR337:AS337"/>
    <mergeCell ref="AA338:AB338"/>
    <mergeCell ref="AC338:AD338"/>
    <mergeCell ref="AE338:AF338"/>
    <mergeCell ref="AG338:AH338"/>
    <mergeCell ref="AI338:AJ338"/>
    <mergeCell ref="AN338:AO338"/>
    <mergeCell ref="AP338:AQ338"/>
    <mergeCell ref="AR338:AS338"/>
    <mergeCell ref="AA339:AB339"/>
    <mergeCell ref="AC339:AD339"/>
    <mergeCell ref="C341:C345"/>
    <mergeCell ref="D341:D345"/>
    <mergeCell ref="E341:E345"/>
    <mergeCell ref="G341:G345"/>
    <mergeCell ref="H341:H345"/>
    <mergeCell ref="I341:I345"/>
    <mergeCell ref="L341:L345"/>
    <mergeCell ref="N341:N345"/>
    <mergeCell ref="O341:O345"/>
    <mergeCell ref="Q341:Q345"/>
    <mergeCell ref="R341:R345"/>
    <mergeCell ref="S341:S345"/>
    <mergeCell ref="T341:T345"/>
    <mergeCell ref="U341:U345"/>
    <mergeCell ref="V341:V345"/>
    <mergeCell ref="AA341:AB341"/>
    <mergeCell ref="AC341:AD341"/>
    <mergeCell ref="AE341:AF341"/>
    <mergeCell ref="AG341:AH341"/>
    <mergeCell ref="AI341:AJ341"/>
    <mergeCell ref="AN341:AO341"/>
    <mergeCell ref="AP341:AQ341"/>
    <mergeCell ref="AR341:AS341"/>
    <mergeCell ref="AZ341:AZ345"/>
    <mergeCell ref="BA341:BA345"/>
    <mergeCell ref="BB341:BB345"/>
    <mergeCell ref="BC341:BC345"/>
    <mergeCell ref="BD341:BD345"/>
    <mergeCell ref="BE341:BE345"/>
    <mergeCell ref="BO341:BO345"/>
    <mergeCell ref="BP341:BP345"/>
    <mergeCell ref="BQ341:BQ345"/>
    <mergeCell ref="BR341:BR345"/>
    <mergeCell ref="BS341:BS345"/>
    <mergeCell ref="AE345:AF345"/>
    <mergeCell ref="AG345:AH345"/>
    <mergeCell ref="AI345:AJ345"/>
    <mergeCell ref="AN345:AO345"/>
    <mergeCell ref="AP345:AQ345"/>
    <mergeCell ref="AR345:AS345"/>
    <mergeCell ref="BT341:BT345"/>
    <mergeCell ref="BV341:BV345"/>
    <mergeCell ref="BW341:BW345"/>
    <mergeCell ref="BX341:BX345"/>
    <mergeCell ref="BZ341:BZ345"/>
    <mergeCell ref="CA341:CA345"/>
    <mergeCell ref="CB341:CB345"/>
    <mergeCell ref="CC341:CC345"/>
    <mergeCell ref="CD341:CD345"/>
    <mergeCell ref="CE341:CE345"/>
    <mergeCell ref="CF341:CF345"/>
    <mergeCell ref="CG341:CG345"/>
    <mergeCell ref="CL341:CL345"/>
    <mergeCell ref="CM341:CM345"/>
    <mergeCell ref="CN341:CN345"/>
    <mergeCell ref="CO341:CO345"/>
    <mergeCell ref="CP341:CP345"/>
    <mergeCell ref="CH341:CH345"/>
    <mergeCell ref="CI341:CI345"/>
    <mergeCell ref="CJ341:CJ345"/>
    <mergeCell ref="CK341:CK345"/>
    <mergeCell ref="CQ341:CQ345"/>
    <mergeCell ref="CR341:CR345"/>
    <mergeCell ref="CS341:CS345"/>
    <mergeCell ref="CT341:CT345"/>
    <mergeCell ref="CV341:CV345"/>
    <mergeCell ref="CW341:CW345"/>
    <mergeCell ref="CX341:CX345"/>
    <mergeCell ref="CY341:CY345"/>
    <mergeCell ref="CZ341:DA345"/>
    <mergeCell ref="DB341:DC345"/>
    <mergeCell ref="DD341:DD345"/>
    <mergeCell ref="DE341:DE345"/>
    <mergeCell ref="DF341:DF345"/>
    <mergeCell ref="DG341:DG345"/>
    <mergeCell ref="DL341:DL345"/>
    <mergeCell ref="DM341:DM345"/>
    <mergeCell ref="DN341:DN345"/>
    <mergeCell ref="DH341:DH345"/>
    <mergeCell ref="DI341:DI345"/>
    <mergeCell ref="DJ341:DJ345"/>
    <mergeCell ref="DK341:DK345"/>
    <mergeCell ref="DO341:DO345"/>
    <mergeCell ref="DP341:DP345"/>
    <mergeCell ref="DQ341:DQ345"/>
    <mergeCell ref="DR341:DR345"/>
    <mergeCell ref="DS341:DS345"/>
    <mergeCell ref="DT341:DT345"/>
    <mergeCell ref="AA342:AB342"/>
    <mergeCell ref="AC342:AD342"/>
    <mergeCell ref="AE342:AF342"/>
    <mergeCell ref="AG342:AH342"/>
    <mergeCell ref="AI342:AJ342"/>
    <mergeCell ref="AN342:AO342"/>
    <mergeCell ref="AP342:AQ342"/>
    <mergeCell ref="AR342:AS342"/>
    <mergeCell ref="AA343:AB343"/>
    <mergeCell ref="AC343:AD343"/>
    <mergeCell ref="AE343:AF343"/>
    <mergeCell ref="AG343:AH343"/>
    <mergeCell ref="AI343:AJ343"/>
    <mergeCell ref="AN343:AO343"/>
    <mergeCell ref="AP343:AQ343"/>
    <mergeCell ref="AR343:AS343"/>
    <mergeCell ref="AA344:AB344"/>
    <mergeCell ref="AC344:AD344"/>
    <mergeCell ref="AE344:AF344"/>
    <mergeCell ref="AG344:AH344"/>
    <mergeCell ref="AI344:AJ344"/>
    <mergeCell ref="AN344:AO344"/>
    <mergeCell ref="AP344:AQ344"/>
    <mergeCell ref="AR344:AS344"/>
    <mergeCell ref="AA345:AB345"/>
    <mergeCell ref="AC345:AD345"/>
    <mergeCell ref="C347:C351"/>
    <mergeCell ref="D347:D351"/>
    <mergeCell ref="E347:E351"/>
    <mergeCell ref="G347:G351"/>
    <mergeCell ref="H347:H351"/>
    <mergeCell ref="I347:I351"/>
    <mergeCell ref="L347:L351"/>
    <mergeCell ref="N347:N351"/>
    <mergeCell ref="O347:O351"/>
    <mergeCell ref="Q347:Q351"/>
    <mergeCell ref="R347:R351"/>
    <mergeCell ref="S347:S351"/>
    <mergeCell ref="T347:T351"/>
    <mergeCell ref="U347:U351"/>
    <mergeCell ref="V347:V351"/>
    <mergeCell ref="AA347:AB347"/>
    <mergeCell ref="AC347:AD347"/>
    <mergeCell ref="AE347:AF347"/>
    <mergeCell ref="AG347:AH347"/>
    <mergeCell ref="AI347:AJ347"/>
    <mergeCell ref="AN347:AO347"/>
    <mergeCell ref="AP347:AQ347"/>
    <mergeCell ref="AR347:AS347"/>
    <mergeCell ref="AZ347:AZ351"/>
    <mergeCell ref="BA347:BA351"/>
    <mergeCell ref="BB347:BB351"/>
    <mergeCell ref="BC347:BC351"/>
    <mergeCell ref="BD347:BD351"/>
    <mergeCell ref="BE347:BE351"/>
    <mergeCell ref="BO347:BO351"/>
    <mergeCell ref="BP347:BP351"/>
    <mergeCell ref="BQ347:BQ351"/>
    <mergeCell ref="BR347:BR351"/>
    <mergeCell ref="BS347:BS351"/>
    <mergeCell ref="AE351:AF351"/>
    <mergeCell ref="AG351:AH351"/>
    <mergeCell ref="AI351:AJ351"/>
    <mergeCell ref="AN351:AO351"/>
    <mergeCell ref="AP351:AQ351"/>
    <mergeCell ref="AR351:AS351"/>
    <mergeCell ref="BT347:BT351"/>
    <mergeCell ref="BV347:BV351"/>
    <mergeCell ref="BW347:BW351"/>
    <mergeCell ref="BX347:BX351"/>
    <mergeCell ref="BZ347:BZ351"/>
    <mergeCell ref="CA347:CA351"/>
    <mergeCell ref="CB347:CB351"/>
    <mergeCell ref="CC347:CC351"/>
    <mergeCell ref="CD347:CD351"/>
    <mergeCell ref="CE347:CE351"/>
    <mergeCell ref="CF347:CF351"/>
    <mergeCell ref="CG347:CG351"/>
    <mergeCell ref="CL347:CL351"/>
    <mergeCell ref="CM347:CM351"/>
    <mergeCell ref="CN347:CN351"/>
    <mergeCell ref="CO347:CO351"/>
    <mergeCell ref="CP347:CP351"/>
    <mergeCell ref="CH347:CH351"/>
    <mergeCell ref="CI347:CI351"/>
    <mergeCell ref="CJ347:CJ351"/>
    <mergeCell ref="CK347:CK351"/>
    <mergeCell ref="CQ347:CQ351"/>
    <mergeCell ref="CR347:CR351"/>
    <mergeCell ref="CS347:CS351"/>
    <mergeCell ref="CT347:CT351"/>
    <mergeCell ref="CV347:CV351"/>
    <mergeCell ref="CW347:CW351"/>
    <mergeCell ref="CX347:CX351"/>
    <mergeCell ref="CY347:CY351"/>
    <mergeCell ref="CZ347:DA351"/>
    <mergeCell ref="DB347:DC351"/>
    <mergeCell ref="DD347:DD351"/>
    <mergeCell ref="DE347:DE351"/>
    <mergeCell ref="DF347:DF351"/>
    <mergeCell ref="DG347:DG351"/>
    <mergeCell ref="DL347:DL351"/>
    <mergeCell ref="DM347:DM351"/>
    <mergeCell ref="DN347:DN351"/>
    <mergeCell ref="DH347:DH351"/>
    <mergeCell ref="DI347:DI351"/>
    <mergeCell ref="DJ347:DJ351"/>
    <mergeCell ref="DK347:DK351"/>
    <mergeCell ref="DO347:DO351"/>
    <mergeCell ref="DP347:DP351"/>
    <mergeCell ref="DQ347:DQ351"/>
    <mergeCell ref="DR347:DR351"/>
    <mergeCell ref="DS347:DS351"/>
    <mergeCell ref="DT347:DT351"/>
    <mergeCell ref="AA348:AB348"/>
    <mergeCell ref="AC348:AD348"/>
    <mergeCell ref="AE348:AF348"/>
    <mergeCell ref="AG348:AH348"/>
    <mergeCell ref="AI348:AJ348"/>
    <mergeCell ref="AN348:AO348"/>
    <mergeCell ref="AP348:AQ348"/>
    <mergeCell ref="AR348:AS348"/>
    <mergeCell ref="AA349:AB349"/>
    <mergeCell ref="AC349:AD349"/>
    <mergeCell ref="AE349:AF349"/>
    <mergeCell ref="AG349:AH349"/>
    <mergeCell ref="AI349:AJ349"/>
    <mergeCell ref="AN349:AO349"/>
    <mergeCell ref="AP349:AQ349"/>
    <mergeCell ref="AR349:AS349"/>
    <mergeCell ref="AA350:AB350"/>
    <mergeCell ref="AC350:AD350"/>
    <mergeCell ref="AE350:AF350"/>
    <mergeCell ref="AG350:AH350"/>
    <mergeCell ref="AI350:AJ350"/>
    <mergeCell ref="AN350:AO350"/>
    <mergeCell ref="AP350:AQ350"/>
    <mergeCell ref="AR350:AS350"/>
    <mergeCell ref="AA351:AB351"/>
    <mergeCell ref="AC351:AD351"/>
    <mergeCell ref="C353:C357"/>
    <mergeCell ref="D353:D357"/>
    <mergeCell ref="E353:E357"/>
    <mergeCell ref="G353:G357"/>
    <mergeCell ref="H353:H357"/>
    <mergeCell ref="I353:I357"/>
    <mergeCell ref="L353:L357"/>
    <mergeCell ref="N353:N357"/>
    <mergeCell ref="O353:O357"/>
    <mergeCell ref="Q353:Q357"/>
    <mergeCell ref="R353:R357"/>
    <mergeCell ref="S353:S357"/>
    <mergeCell ref="T353:T357"/>
    <mergeCell ref="U353:U357"/>
    <mergeCell ref="V353:V357"/>
    <mergeCell ref="AA353:AB353"/>
    <mergeCell ref="AC353:AD353"/>
    <mergeCell ref="AE353:AF353"/>
    <mergeCell ref="AG353:AH353"/>
    <mergeCell ref="AI353:AJ353"/>
    <mergeCell ref="AN353:AO353"/>
    <mergeCell ref="AP353:AQ353"/>
    <mergeCell ref="AR353:AS353"/>
    <mergeCell ref="AZ353:AZ357"/>
    <mergeCell ref="BA353:BA357"/>
    <mergeCell ref="BB353:BB357"/>
    <mergeCell ref="BC353:BC357"/>
    <mergeCell ref="BD353:BD357"/>
    <mergeCell ref="BE353:BE357"/>
    <mergeCell ref="BO353:BO357"/>
    <mergeCell ref="BP353:BP357"/>
    <mergeCell ref="BQ353:BQ357"/>
    <mergeCell ref="BR353:BR357"/>
    <mergeCell ref="BS353:BS357"/>
    <mergeCell ref="AE357:AF357"/>
    <mergeCell ref="AG357:AH357"/>
    <mergeCell ref="AI357:AJ357"/>
    <mergeCell ref="AN357:AO357"/>
    <mergeCell ref="AP357:AQ357"/>
    <mergeCell ref="AR357:AS357"/>
    <mergeCell ref="BT353:BT357"/>
    <mergeCell ref="BV353:BV357"/>
    <mergeCell ref="BW353:BW357"/>
    <mergeCell ref="BX353:BX357"/>
    <mergeCell ref="BZ353:BZ357"/>
    <mergeCell ref="CA353:CA357"/>
    <mergeCell ref="CB353:CB357"/>
    <mergeCell ref="CC353:CC357"/>
    <mergeCell ref="CD353:CD357"/>
    <mergeCell ref="CE353:CE357"/>
    <mergeCell ref="CF353:CF357"/>
    <mergeCell ref="CG353:CG357"/>
    <mergeCell ref="CL353:CL357"/>
    <mergeCell ref="CM353:CM357"/>
    <mergeCell ref="CN353:CN357"/>
    <mergeCell ref="CO353:CO357"/>
    <mergeCell ref="CP353:CP357"/>
    <mergeCell ref="CH353:CH357"/>
    <mergeCell ref="CI353:CI357"/>
    <mergeCell ref="CJ353:CJ357"/>
    <mergeCell ref="CK353:CK357"/>
    <mergeCell ref="CQ353:CQ357"/>
    <mergeCell ref="CR353:CR357"/>
    <mergeCell ref="CS353:CS357"/>
    <mergeCell ref="CT353:CT357"/>
    <mergeCell ref="CV353:CV357"/>
    <mergeCell ref="CW353:CW357"/>
    <mergeCell ref="CX353:CX357"/>
    <mergeCell ref="CY353:CY357"/>
    <mergeCell ref="CZ353:DA357"/>
    <mergeCell ref="DB353:DC357"/>
    <mergeCell ref="DD353:DD357"/>
    <mergeCell ref="DE353:DE357"/>
    <mergeCell ref="DF353:DF357"/>
    <mergeCell ref="DG353:DG357"/>
    <mergeCell ref="DL353:DL357"/>
    <mergeCell ref="DM353:DM357"/>
    <mergeCell ref="DN353:DN357"/>
    <mergeCell ref="DH353:DH357"/>
    <mergeCell ref="DI353:DI357"/>
    <mergeCell ref="DJ353:DJ357"/>
    <mergeCell ref="DK353:DK357"/>
    <mergeCell ref="DO353:DO357"/>
    <mergeCell ref="DP353:DP357"/>
    <mergeCell ref="DQ353:DQ357"/>
    <mergeCell ref="DR353:DR357"/>
    <mergeCell ref="DS353:DS357"/>
    <mergeCell ref="DT353:DT357"/>
    <mergeCell ref="AA354:AB354"/>
    <mergeCell ref="AC354:AD354"/>
    <mergeCell ref="AE354:AF354"/>
    <mergeCell ref="AG354:AH354"/>
    <mergeCell ref="AI354:AJ354"/>
    <mergeCell ref="AN354:AO354"/>
    <mergeCell ref="AP354:AQ354"/>
    <mergeCell ref="AR354:AS354"/>
    <mergeCell ref="AA355:AB355"/>
    <mergeCell ref="AC355:AD355"/>
    <mergeCell ref="AE355:AF355"/>
    <mergeCell ref="AG355:AH355"/>
    <mergeCell ref="AI355:AJ355"/>
    <mergeCell ref="AN355:AO355"/>
    <mergeCell ref="AP355:AQ355"/>
    <mergeCell ref="AR355:AS355"/>
    <mergeCell ref="AA356:AB356"/>
    <mergeCell ref="AC356:AD356"/>
    <mergeCell ref="AE356:AF356"/>
    <mergeCell ref="AG356:AH356"/>
    <mergeCell ref="AI356:AJ356"/>
    <mergeCell ref="AN356:AO356"/>
    <mergeCell ref="AP356:AQ356"/>
    <mergeCell ref="AR356:AS356"/>
    <mergeCell ref="AA357:AB357"/>
    <mergeCell ref="AC357:AD357"/>
    <mergeCell ref="C359:C363"/>
    <mergeCell ref="D359:D363"/>
    <mergeCell ref="E359:E363"/>
    <mergeCell ref="G359:G363"/>
    <mergeCell ref="H359:H363"/>
    <mergeCell ref="I359:I363"/>
    <mergeCell ref="L359:L363"/>
    <mergeCell ref="N359:N363"/>
    <mergeCell ref="O359:O363"/>
    <mergeCell ref="Q359:Q363"/>
    <mergeCell ref="R359:R363"/>
    <mergeCell ref="S359:S363"/>
    <mergeCell ref="T359:T363"/>
    <mergeCell ref="U359:U363"/>
    <mergeCell ref="V359:V363"/>
    <mergeCell ref="AA359:AB359"/>
    <mergeCell ref="AC359:AD359"/>
    <mergeCell ref="AE359:AF359"/>
    <mergeCell ref="AG359:AH359"/>
    <mergeCell ref="AI359:AJ359"/>
    <mergeCell ref="AN359:AO359"/>
    <mergeCell ref="AP359:AQ359"/>
    <mergeCell ref="AR359:AS359"/>
    <mergeCell ref="AZ359:AZ363"/>
    <mergeCell ref="BA359:BA363"/>
    <mergeCell ref="BB359:BB363"/>
    <mergeCell ref="BC359:BC363"/>
    <mergeCell ref="BD359:BD363"/>
    <mergeCell ref="BE359:BE363"/>
    <mergeCell ref="BO359:BO363"/>
    <mergeCell ref="BP359:BP363"/>
    <mergeCell ref="BQ359:BQ363"/>
    <mergeCell ref="BR359:BR363"/>
    <mergeCell ref="BS359:BS363"/>
    <mergeCell ref="AE363:AF363"/>
    <mergeCell ref="AG363:AH363"/>
    <mergeCell ref="AI363:AJ363"/>
    <mergeCell ref="AN363:AO363"/>
    <mergeCell ref="AP363:AQ363"/>
    <mergeCell ref="AR363:AS363"/>
    <mergeCell ref="BT359:BT363"/>
    <mergeCell ref="BV359:BV363"/>
    <mergeCell ref="BW359:BW363"/>
    <mergeCell ref="BX359:BX363"/>
    <mergeCell ref="BZ359:BZ363"/>
    <mergeCell ref="CA359:CA363"/>
    <mergeCell ref="CB359:CB363"/>
    <mergeCell ref="CC359:CC363"/>
    <mergeCell ref="CD359:CD363"/>
    <mergeCell ref="CE359:CE363"/>
    <mergeCell ref="CF359:CF363"/>
    <mergeCell ref="CG359:CG363"/>
    <mergeCell ref="CL359:CL363"/>
    <mergeCell ref="CM359:CM363"/>
    <mergeCell ref="CN359:CN363"/>
    <mergeCell ref="CO359:CO363"/>
    <mergeCell ref="CP359:CP363"/>
    <mergeCell ref="CH359:CH363"/>
    <mergeCell ref="CI359:CI363"/>
    <mergeCell ref="CJ359:CJ363"/>
    <mergeCell ref="CK359:CK363"/>
    <mergeCell ref="CQ359:CQ363"/>
    <mergeCell ref="CR359:CR363"/>
    <mergeCell ref="CS359:CS363"/>
    <mergeCell ref="CT359:CT363"/>
    <mergeCell ref="CV359:CV363"/>
    <mergeCell ref="CW359:CW363"/>
    <mergeCell ref="CX359:CX363"/>
    <mergeCell ref="CY359:CY363"/>
    <mergeCell ref="CZ359:DA363"/>
    <mergeCell ref="DB359:DC363"/>
    <mergeCell ref="DD359:DD363"/>
    <mergeCell ref="DE359:DE363"/>
    <mergeCell ref="DF359:DF363"/>
    <mergeCell ref="DG359:DG363"/>
    <mergeCell ref="DL359:DL363"/>
    <mergeCell ref="DM359:DM363"/>
    <mergeCell ref="DN359:DN363"/>
    <mergeCell ref="DH359:DH363"/>
    <mergeCell ref="DI359:DI363"/>
    <mergeCell ref="DJ359:DJ363"/>
    <mergeCell ref="DK359:DK363"/>
    <mergeCell ref="DO359:DO363"/>
    <mergeCell ref="DP359:DP363"/>
    <mergeCell ref="DQ359:DQ363"/>
    <mergeCell ref="DR359:DR363"/>
    <mergeCell ref="DS359:DS363"/>
    <mergeCell ref="DT359:DT363"/>
    <mergeCell ref="AA360:AB360"/>
    <mergeCell ref="AC360:AD360"/>
    <mergeCell ref="AE360:AF360"/>
    <mergeCell ref="AG360:AH360"/>
    <mergeCell ref="AI360:AJ360"/>
    <mergeCell ref="AN360:AO360"/>
    <mergeCell ref="AP360:AQ360"/>
    <mergeCell ref="AR360:AS360"/>
    <mergeCell ref="AA361:AB361"/>
    <mergeCell ref="AC361:AD361"/>
    <mergeCell ref="AE361:AF361"/>
    <mergeCell ref="AG361:AH361"/>
    <mergeCell ref="AI361:AJ361"/>
    <mergeCell ref="AN361:AO361"/>
    <mergeCell ref="AP361:AQ361"/>
    <mergeCell ref="AR361:AS361"/>
    <mergeCell ref="AA362:AB362"/>
    <mergeCell ref="AC362:AD362"/>
    <mergeCell ref="AE362:AF362"/>
    <mergeCell ref="AG362:AH362"/>
    <mergeCell ref="AI362:AJ362"/>
    <mergeCell ref="AN362:AO362"/>
    <mergeCell ref="AP362:AQ362"/>
    <mergeCell ref="AR362:AS362"/>
    <mergeCell ref="AA363:AB363"/>
    <mergeCell ref="AC363:AD363"/>
    <mergeCell ref="AR369:AS369"/>
    <mergeCell ref="C365:C369"/>
    <mergeCell ref="D365:D369"/>
    <mergeCell ref="E365:E369"/>
    <mergeCell ref="G365:G369"/>
    <mergeCell ref="H365:H369"/>
    <mergeCell ref="I365:I369"/>
    <mergeCell ref="L365:L369"/>
    <mergeCell ref="N365:N369"/>
    <mergeCell ref="O365:O369"/>
    <mergeCell ref="Q365:Q369"/>
    <mergeCell ref="R365:R369"/>
    <mergeCell ref="S365:S369"/>
    <mergeCell ref="T365:T369"/>
    <mergeCell ref="U365:U369"/>
    <mergeCell ref="V365:V369"/>
    <mergeCell ref="AA365:AB365"/>
    <mergeCell ref="AC365:AD365"/>
    <mergeCell ref="AE368:AF368"/>
    <mergeCell ref="AG368:AH368"/>
    <mergeCell ref="AI368:AJ368"/>
    <mergeCell ref="AN368:AO368"/>
    <mergeCell ref="AP368:AQ368"/>
    <mergeCell ref="AR368:AS368"/>
    <mergeCell ref="AA369:AB369"/>
    <mergeCell ref="AC369:AD369"/>
    <mergeCell ref="DB365:DC369"/>
    <mergeCell ref="DD365:DD369"/>
    <mergeCell ref="DE365:DE369"/>
    <mergeCell ref="DF365:DF369"/>
    <mergeCell ref="DG365:DG369"/>
    <mergeCell ref="DL365:DL369"/>
    <mergeCell ref="DM365:DM369"/>
    <mergeCell ref="DN365:DN369"/>
    <mergeCell ref="DH365:DH369"/>
    <mergeCell ref="DI365:DI369"/>
    <mergeCell ref="DJ365:DJ369"/>
    <mergeCell ref="DK365:DK369"/>
    <mergeCell ref="BT365:BT369"/>
    <mergeCell ref="BV365:BV369"/>
    <mergeCell ref="BW365:BW369"/>
    <mergeCell ref="BX365:BX369"/>
    <mergeCell ref="BZ365:BZ369"/>
    <mergeCell ref="CA365:CA369"/>
    <mergeCell ref="CB365:CB369"/>
    <mergeCell ref="CC365:CC369"/>
    <mergeCell ref="CD365:CD369"/>
    <mergeCell ref="CE365:CE369"/>
    <mergeCell ref="CF365:CF369"/>
    <mergeCell ref="CG365:CG369"/>
    <mergeCell ref="CL365:CL369"/>
    <mergeCell ref="CM365:CM369"/>
    <mergeCell ref="CN365:CN369"/>
    <mergeCell ref="CO365:CO369"/>
    <mergeCell ref="CP365:CP369"/>
    <mergeCell ref="CH365:CH369"/>
    <mergeCell ref="CI365:CI369"/>
    <mergeCell ref="CJ365:CJ369"/>
    <mergeCell ref="CQ365:CQ369"/>
    <mergeCell ref="CR365:CR369"/>
    <mergeCell ref="CS365:CS369"/>
    <mergeCell ref="CT365:CT369"/>
    <mergeCell ref="CV365:CV369"/>
    <mergeCell ref="CW365:CW369"/>
    <mergeCell ref="CX365:CX369"/>
    <mergeCell ref="CY365:CY369"/>
    <mergeCell ref="CZ365:DA369"/>
    <mergeCell ref="CK365:CK369"/>
    <mergeCell ref="AE365:AF365"/>
    <mergeCell ref="AG365:AH365"/>
    <mergeCell ref="AI365:AJ365"/>
    <mergeCell ref="AN365:AO365"/>
    <mergeCell ref="AP365:AQ365"/>
    <mergeCell ref="AR365:AS365"/>
    <mergeCell ref="AZ365:AZ369"/>
    <mergeCell ref="BA365:BA369"/>
    <mergeCell ref="BB365:BB369"/>
    <mergeCell ref="BC365:BC369"/>
    <mergeCell ref="BD365:BD369"/>
    <mergeCell ref="BE365:BE369"/>
    <mergeCell ref="BO365:BO369"/>
    <mergeCell ref="BP365:BP369"/>
    <mergeCell ref="BQ365:BQ369"/>
    <mergeCell ref="BR365:BR369"/>
    <mergeCell ref="BS365:BS369"/>
    <mergeCell ref="AE369:AF369"/>
    <mergeCell ref="AG369:AH369"/>
    <mergeCell ref="AI369:AJ369"/>
    <mergeCell ref="AN369:AO369"/>
    <mergeCell ref="AP369:AQ369"/>
    <mergeCell ref="AG373:AH373"/>
    <mergeCell ref="AI373:AJ373"/>
    <mergeCell ref="AN373:AO373"/>
    <mergeCell ref="AP373:AQ373"/>
    <mergeCell ref="AR373:AS373"/>
    <mergeCell ref="AA374:AB374"/>
    <mergeCell ref="AC374:AD374"/>
    <mergeCell ref="AE374:AF374"/>
    <mergeCell ref="DO365:DO369"/>
    <mergeCell ref="DP365:DP369"/>
    <mergeCell ref="DQ365:DQ369"/>
    <mergeCell ref="DR365:DR369"/>
    <mergeCell ref="DS365:DS369"/>
    <mergeCell ref="DT365:DT369"/>
    <mergeCell ref="AA366:AB366"/>
    <mergeCell ref="AC366:AD366"/>
    <mergeCell ref="AE366:AF366"/>
    <mergeCell ref="AG366:AH366"/>
    <mergeCell ref="AI366:AJ366"/>
    <mergeCell ref="AN366:AO366"/>
    <mergeCell ref="AP366:AQ366"/>
    <mergeCell ref="AR366:AS366"/>
    <mergeCell ref="AA367:AB367"/>
    <mergeCell ref="AC367:AD367"/>
    <mergeCell ref="AE367:AF367"/>
    <mergeCell ref="AG367:AH367"/>
    <mergeCell ref="AI367:AJ367"/>
    <mergeCell ref="AN367:AO367"/>
    <mergeCell ref="AP367:AQ367"/>
    <mergeCell ref="AR367:AS367"/>
    <mergeCell ref="AA368:AB368"/>
    <mergeCell ref="AC368:AD368"/>
    <mergeCell ref="C371:C375"/>
    <mergeCell ref="D371:D375"/>
    <mergeCell ref="E371:E375"/>
    <mergeCell ref="G371:G375"/>
    <mergeCell ref="H371:H375"/>
    <mergeCell ref="I371:I375"/>
    <mergeCell ref="L371:L375"/>
    <mergeCell ref="N371:N375"/>
    <mergeCell ref="O371:O375"/>
    <mergeCell ref="Q371:Q375"/>
    <mergeCell ref="R371:R375"/>
    <mergeCell ref="S371:S375"/>
    <mergeCell ref="T371:T375"/>
    <mergeCell ref="U371:U375"/>
    <mergeCell ref="V371:V375"/>
    <mergeCell ref="AA371:AB371"/>
    <mergeCell ref="AC371:AD371"/>
    <mergeCell ref="AA375:AB375"/>
    <mergeCell ref="AC375:AD375"/>
    <mergeCell ref="AA372:AB372"/>
    <mergeCell ref="AC372:AD372"/>
    <mergeCell ref="AA373:AB373"/>
    <mergeCell ref="AC373:AD373"/>
    <mergeCell ref="DM371:DM375"/>
    <mergeCell ref="DN371:DN375"/>
    <mergeCell ref="DH371:DH375"/>
    <mergeCell ref="DI371:DI375"/>
    <mergeCell ref="DJ371:DJ375"/>
    <mergeCell ref="DK371:DK375"/>
    <mergeCell ref="BT371:BT375"/>
    <mergeCell ref="BV371:BV375"/>
    <mergeCell ref="BW371:BW375"/>
    <mergeCell ref="BX371:BX375"/>
    <mergeCell ref="BZ371:BZ375"/>
    <mergeCell ref="CA371:CA375"/>
    <mergeCell ref="CB371:CB375"/>
    <mergeCell ref="CC371:CC375"/>
    <mergeCell ref="CD371:CD375"/>
    <mergeCell ref="CE371:CE375"/>
    <mergeCell ref="CF371:CF375"/>
    <mergeCell ref="CG371:CG375"/>
    <mergeCell ref="CL371:CL375"/>
    <mergeCell ref="CM371:CM375"/>
    <mergeCell ref="CN371:CN375"/>
    <mergeCell ref="CO371:CO375"/>
    <mergeCell ref="CP371:CP375"/>
    <mergeCell ref="CH371:CH375"/>
    <mergeCell ref="CI371:CI375"/>
    <mergeCell ref="CJ371:CJ375"/>
    <mergeCell ref="CK371:CK375"/>
    <mergeCell ref="CQ371:CQ375"/>
    <mergeCell ref="CR371:CR375"/>
    <mergeCell ref="CS371:CS375"/>
    <mergeCell ref="CT371:CT375"/>
    <mergeCell ref="CV371:CV375"/>
    <mergeCell ref="CW371:CW375"/>
    <mergeCell ref="CX371:CX375"/>
    <mergeCell ref="CY371:CY375"/>
    <mergeCell ref="CZ371:DA375"/>
    <mergeCell ref="DB371:DC375"/>
    <mergeCell ref="DD371:DD375"/>
    <mergeCell ref="DE371:DE375"/>
    <mergeCell ref="DF371:DF375"/>
    <mergeCell ref="DG371:DG375"/>
    <mergeCell ref="DL371:DL375"/>
    <mergeCell ref="AE371:AF371"/>
    <mergeCell ref="AG371:AH371"/>
    <mergeCell ref="AI371:AJ371"/>
    <mergeCell ref="AN371:AO371"/>
    <mergeCell ref="AP371:AQ371"/>
    <mergeCell ref="AR371:AS371"/>
    <mergeCell ref="AZ371:AZ375"/>
    <mergeCell ref="BA371:BA375"/>
    <mergeCell ref="BB371:BB375"/>
    <mergeCell ref="BC371:BC375"/>
    <mergeCell ref="BD371:BD375"/>
    <mergeCell ref="BE371:BE375"/>
    <mergeCell ref="BO371:BO375"/>
    <mergeCell ref="BP371:BP375"/>
    <mergeCell ref="BQ371:BQ375"/>
    <mergeCell ref="AE372:AF372"/>
    <mergeCell ref="AG372:AH372"/>
    <mergeCell ref="AI372:AJ372"/>
    <mergeCell ref="AN372:AO372"/>
    <mergeCell ref="AP372:AQ372"/>
    <mergeCell ref="AR372:AS372"/>
    <mergeCell ref="AE373:AF373"/>
    <mergeCell ref="AG374:AH374"/>
    <mergeCell ref="AI374:AJ374"/>
    <mergeCell ref="AN374:AO374"/>
    <mergeCell ref="AP374:AQ374"/>
    <mergeCell ref="AR374:AS374"/>
    <mergeCell ref="BR377:BR381"/>
    <mergeCell ref="BS377:BS381"/>
    <mergeCell ref="AE381:AF381"/>
    <mergeCell ref="AG381:AH381"/>
    <mergeCell ref="AI381:AJ381"/>
    <mergeCell ref="AN381:AO381"/>
    <mergeCell ref="AP381:AQ381"/>
    <mergeCell ref="AR381:AS381"/>
    <mergeCell ref="AG379:AH379"/>
    <mergeCell ref="AI379:AJ379"/>
    <mergeCell ref="AN379:AO379"/>
    <mergeCell ref="AP379:AQ379"/>
    <mergeCell ref="AR379:AS379"/>
    <mergeCell ref="AE380:AF380"/>
    <mergeCell ref="AG380:AH380"/>
    <mergeCell ref="AI380:AJ380"/>
    <mergeCell ref="AN380:AO380"/>
    <mergeCell ref="AP380:AQ380"/>
    <mergeCell ref="AR380:AS380"/>
    <mergeCell ref="BR371:BR375"/>
    <mergeCell ref="BS371:BS375"/>
    <mergeCell ref="AE375:AF375"/>
    <mergeCell ref="AG375:AH375"/>
    <mergeCell ref="AI375:AJ375"/>
    <mergeCell ref="AN375:AO375"/>
    <mergeCell ref="AP375:AQ375"/>
    <mergeCell ref="AR375:AS375"/>
    <mergeCell ref="C377:C381"/>
    <mergeCell ref="D377:D381"/>
    <mergeCell ref="E377:E381"/>
    <mergeCell ref="G377:G381"/>
    <mergeCell ref="H377:H381"/>
    <mergeCell ref="I377:I381"/>
    <mergeCell ref="L377:L381"/>
    <mergeCell ref="N377:N381"/>
    <mergeCell ref="O377:O381"/>
    <mergeCell ref="Q377:Q381"/>
    <mergeCell ref="R377:R381"/>
    <mergeCell ref="S377:S381"/>
    <mergeCell ref="T377:T381"/>
    <mergeCell ref="U377:U381"/>
    <mergeCell ref="V377:V381"/>
    <mergeCell ref="AA377:AB377"/>
    <mergeCell ref="AC377:AD377"/>
    <mergeCell ref="AA381:AB381"/>
    <mergeCell ref="AC381:AD381"/>
    <mergeCell ref="AA378:AB378"/>
    <mergeCell ref="AC378:AD378"/>
    <mergeCell ref="AA379:AB379"/>
    <mergeCell ref="AC379:AD379"/>
    <mergeCell ref="AA380:AB380"/>
    <mergeCell ref="AC380:AD380"/>
    <mergeCell ref="DM377:DM381"/>
    <mergeCell ref="DN377:DN381"/>
    <mergeCell ref="DH377:DH381"/>
    <mergeCell ref="DI377:DI381"/>
    <mergeCell ref="DJ377:DJ381"/>
    <mergeCell ref="DK377:DK381"/>
    <mergeCell ref="BT377:BT381"/>
    <mergeCell ref="BV377:BV381"/>
    <mergeCell ref="BW377:BW381"/>
    <mergeCell ref="BX377:BX381"/>
    <mergeCell ref="BZ377:BZ381"/>
    <mergeCell ref="CA377:CA381"/>
    <mergeCell ref="CB377:CB381"/>
    <mergeCell ref="CC377:CC381"/>
    <mergeCell ref="CD377:CD381"/>
    <mergeCell ref="CE377:CE381"/>
    <mergeCell ref="CF377:CF381"/>
    <mergeCell ref="CG377:CG381"/>
    <mergeCell ref="CL377:CL381"/>
    <mergeCell ref="CM377:CM381"/>
    <mergeCell ref="CN377:CN381"/>
    <mergeCell ref="CO377:CO381"/>
    <mergeCell ref="CP377:CP381"/>
    <mergeCell ref="CH377:CH381"/>
    <mergeCell ref="CI377:CI381"/>
    <mergeCell ref="CJ377:CJ381"/>
    <mergeCell ref="CK377:CK381"/>
    <mergeCell ref="CQ377:CQ381"/>
    <mergeCell ref="CR377:CR381"/>
    <mergeCell ref="CS377:CS381"/>
    <mergeCell ref="CT377:CT381"/>
    <mergeCell ref="CV377:CV381"/>
    <mergeCell ref="CW377:CW381"/>
    <mergeCell ref="CX377:CX381"/>
    <mergeCell ref="CY377:CY381"/>
    <mergeCell ref="CZ377:DA381"/>
    <mergeCell ref="DB377:DC381"/>
    <mergeCell ref="DD377:DD381"/>
    <mergeCell ref="DE377:DE381"/>
    <mergeCell ref="DF377:DF381"/>
    <mergeCell ref="DG377:DG381"/>
    <mergeCell ref="DL377:DL381"/>
    <mergeCell ref="AE377:AF377"/>
    <mergeCell ref="AG377:AH377"/>
    <mergeCell ref="AI377:AJ377"/>
    <mergeCell ref="AN377:AO377"/>
    <mergeCell ref="AP377:AQ377"/>
    <mergeCell ref="AR377:AS377"/>
    <mergeCell ref="AZ377:AZ381"/>
    <mergeCell ref="BA377:BA381"/>
    <mergeCell ref="BB377:BB381"/>
    <mergeCell ref="BC377:BC381"/>
    <mergeCell ref="BD377:BD381"/>
    <mergeCell ref="BE377:BE381"/>
    <mergeCell ref="BO377:BO381"/>
    <mergeCell ref="BP377:BP381"/>
    <mergeCell ref="BQ377:BQ381"/>
    <mergeCell ref="AE378:AF378"/>
    <mergeCell ref="AG378:AH378"/>
    <mergeCell ref="AI378:AJ378"/>
    <mergeCell ref="AN378:AO378"/>
    <mergeCell ref="AP378:AQ378"/>
    <mergeCell ref="AR378:AS378"/>
    <mergeCell ref="AE379:AF379"/>
    <mergeCell ref="BR383:BR387"/>
    <mergeCell ref="BS383:BS387"/>
    <mergeCell ref="AE387:AF387"/>
    <mergeCell ref="AG387:AH387"/>
    <mergeCell ref="AI387:AJ387"/>
    <mergeCell ref="AN387:AO387"/>
    <mergeCell ref="AP387:AQ387"/>
    <mergeCell ref="AR387:AS387"/>
    <mergeCell ref="C383:C387"/>
    <mergeCell ref="D383:D387"/>
    <mergeCell ref="E383:E387"/>
    <mergeCell ref="G383:G387"/>
    <mergeCell ref="H383:H387"/>
    <mergeCell ref="I383:I387"/>
    <mergeCell ref="L383:L387"/>
    <mergeCell ref="N383:N387"/>
    <mergeCell ref="O383:O387"/>
    <mergeCell ref="Q383:Q387"/>
    <mergeCell ref="R383:R387"/>
    <mergeCell ref="S383:S387"/>
    <mergeCell ref="T383:T387"/>
    <mergeCell ref="U383:U387"/>
    <mergeCell ref="V383:V387"/>
    <mergeCell ref="AA383:AB383"/>
    <mergeCell ref="AC383:AD383"/>
    <mergeCell ref="AA387:AB387"/>
    <mergeCell ref="AC387:AD387"/>
    <mergeCell ref="AA384:AB384"/>
    <mergeCell ref="AC384:AD384"/>
    <mergeCell ref="AA385:AB385"/>
    <mergeCell ref="AC385:AD385"/>
    <mergeCell ref="AG385:AH385"/>
    <mergeCell ref="DM383:DM387"/>
    <mergeCell ref="DN383:DN387"/>
    <mergeCell ref="DH383:DH387"/>
    <mergeCell ref="DI383:DI387"/>
    <mergeCell ref="DJ383:DJ387"/>
    <mergeCell ref="DK383:DK387"/>
    <mergeCell ref="BT383:BT387"/>
    <mergeCell ref="BV383:BV387"/>
    <mergeCell ref="BW383:BW387"/>
    <mergeCell ref="BX383:BX387"/>
    <mergeCell ref="BZ383:BZ387"/>
    <mergeCell ref="CA383:CA387"/>
    <mergeCell ref="CB383:CB387"/>
    <mergeCell ref="CC383:CC387"/>
    <mergeCell ref="CD383:CD387"/>
    <mergeCell ref="CE383:CE387"/>
    <mergeCell ref="CF383:CF387"/>
    <mergeCell ref="CG383:CG387"/>
    <mergeCell ref="CL383:CL387"/>
    <mergeCell ref="CM383:CM387"/>
    <mergeCell ref="CN383:CN387"/>
    <mergeCell ref="CO383:CO387"/>
    <mergeCell ref="CP383:CP387"/>
    <mergeCell ref="CH383:CH387"/>
    <mergeCell ref="CI383:CI387"/>
    <mergeCell ref="CJ383:CJ387"/>
    <mergeCell ref="CK383:CK387"/>
    <mergeCell ref="CQ383:CQ387"/>
    <mergeCell ref="CR383:CR387"/>
    <mergeCell ref="CS383:CS387"/>
    <mergeCell ref="CT383:CT387"/>
    <mergeCell ref="CV383:CV387"/>
    <mergeCell ref="CW383:CW387"/>
    <mergeCell ref="CX383:CX387"/>
    <mergeCell ref="CY383:CY387"/>
    <mergeCell ref="CZ383:DA387"/>
    <mergeCell ref="DB383:DC387"/>
    <mergeCell ref="DD383:DD387"/>
    <mergeCell ref="DE383:DE387"/>
    <mergeCell ref="DF383:DF387"/>
    <mergeCell ref="DG383:DG387"/>
    <mergeCell ref="DL383:DL387"/>
    <mergeCell ref="AE383:AF383"/>
    <mergeCell ref="AG383:AH383"/>
    <mergeCell ref="AI383:AJ383"/>
    <mergeCell ref="AN383:AO383"/>
    <mergeCell ref="AP383:AQ383"/>
    <mergeCell ref="AR383:AS383"/>
    <mergeCell ref="AZ383:AZ387"/>
    <mergeCell ref="BA383:BA387"/>
    <mergeCell ref="BB383:BB387"/>
    <mergeCell ref="BC383:BC387"/>
    <mergeCell ref="BD383:BD387"/>
    <mergeCell ref="BE383:BE387"/>
    <mergeCell ref="BO383:BO387"/>
    <mergeCell ref="BP383:BP387"/>
    <mergeCell ref="BQ383:BQ387"/>
    <mergeCell ref="AE384:AF384"/>
    <mergeCell ref="AG384:AH384"/>
    <mergeCell ref="AI384:AJ384"/>
    <mergeCell ref="AN384:AO384"/>
    <mergeCell ref="AP384:AQ384"/>
    <mergeCell ref="AR384:AS384"/>
    <mergeCell ref="AE385:AF385"/>
    <mergeCell ref="AI385:AJ385"/>
    <mergeCell ref="AN385:AO385"/>
    <mergeCell ref="AP385:AQ385"/>
    <mergeCell ref="AR385:AS385"/>
    <mergeCell ref="AA386:AB386"/>
    <mergeCell ref="AC386:AD386"/>
    <mergeCell ref="AE386:AF386"/>
    <mergeCell ref="AG386:AH386"/>
    <mergeCell ref="AI386:AJ386"/>
    <mergeCell ref="AN386:AO386"/>
    <mergeCell ref="AP386:AQ386"/>
    <mergeCell ref="AR386:AS386"/>
    <mergeCell ref="DV9:DY12"/>
    <mergeCell ref="DV13:DY15"/>
    <mergeCell ref="DV17:DV21"/>
    <mergeCell ref="DW17:DW21"/>
    <mergeCell ref="DX17:DX21"/>
    <mergeCell ref="DY17:DY21"/>
    <mergeCell ref="DV23:DV27"/>
    <mergeCell ref="DW23:DW27"/>
    <mergeCell ref="DX23:DX27"/>
    <mergeCell ref="DY23:DY27"/>
    <mergeCell ref="DO383:DO387"/>
    <mergeCell ref="DP383:DP387"/>
    <mergeCell ref="DQ383:DQ387"/>
    <mergeCell ref="DR383:DR387"/>
    <mergeCell ref="DS383:DS387"/>
    <mergeCell ref="DT383:DT387"/>
    <mergeCell ref="DO377:DO381"/>
    <mergeCell ref="DP377:DP381"/>
    <mergeCell ref="DQ377:DQ381"/>
    <mergeCell ref="DR377:DR381"/>
    <mergeCell ref="DS377:DS381"/>
    <mergeCell ref="DT377:DT381"/>
    <mergeCell ref="DO371:DO375"/>
    <mergeCell ref="DP371:DP375"/>
    <mergeCell ref="DQ371:DQ375"/>
    <mergeCell ref="DR371:DR375"/>
    <mergeCell ref="DS371:DS375"/>
    <mergeCell ref="DT371:DT375"/>
    <mergeCell ref="DV29:DV33"/>
    <mergeCell ref="DW29:DW33"/>
    <mergeCell ref="DX29:DX33"/>
    <mergeCell ref="DY29:DY33"/>
    <mergeCell ref="DV41:DV45"/>
    <mergeCell ref="DW41:DW45"/>
    <mergeCell ref="DX41:DX45"/>
    <mergeCell ref="DY41:DY45"/>
    <mergeCell ref="DV47:DV51"/>
    <mergeCell ref="DW47:DW51"/>
    <mergeCell ref="DX47:DX51"/>
    <mergeCell ref="DY47:DY51"/>
    <mergeCell ref="DV53:DV57"/>
    <mergeCell ref="DW53:DW57"/>
    <mergeCell ref="DX53:DX57"/>
    <mergeCell ref="DY53:DY57"/>
    <mergeCell ref="DV59:DV63"/>
    <mergeCell ref="DW59:DW63"/>
    <mergeCell ref="DX59:DX63"/>
    <mergeCell ref="DY59:DY63"/>
    <mergeCell ref="DV77:DV81"/>
    <mergeCell ref="DW77:DW81"/>
    <mergeCell ref="DX77:DX81"/>
    <mergeCell ref="DY77:DY81"/>
    <mergeCell ref="DV83:DV87"/>
    <mergeCell ref="DW83:DW87"/>
    <mergeCell ref="DX83:DX87"/>
    <mergeCell ref="DY83:DY87"/>
    <mergeCell ref="DV89:DV93"/>
    <mergeCell ref="DW89:DW93"/>
    <mergeCell ref="DX89:DX93"/>
    <mergeCell ref="DY89:DY93"/>
    <mergeCell ref="DV95:DV99"/>
    <mergeCell ref="DW95:DW99"/>
    <mergeCell ref="DX95:DX99"/>
    <mergeCell ref="DY95:DY99"/>
    <mergeCell ref="DV101:DV105"/>
    <mergeCell ref="DW101:DW105"/>
    <mergeCell ref="DX101:DX105"/>
    <mergeCell ref="DY101:DY105"/>
    <mergeCell ref="DV107:DV111"/>
    <mergeCell ref="DW107:DW111"/>
    <mergeCell ref="DX107:DX111"/>
    <mergeCell ref="DY107:DY111"/>
    <mergeCell ref="DV113:DV117"/>
    <mergeCell ref="DW113:DW117"/>
    <mergeCell ref="DX113:DX117"/>
    <mergeCell ref="DY113:DY117"/>
    <mergeCell ref="DV119:DV123"/>
    <mergeCell ref="DW119:DW123"/>
    <mergeCell ref="DX119:DX123"/>
    <mergeCell ref="DY119:DY123"/>
    <mergeCell ref="DV125:DV129"/>
    <mergeCell ref="DW125:DW129"/>
    <mergeCell ref="DX125:DX129"/>
    <mergeCell ref="DY125:DY129"/>
    <mergeCell ref="DV131:DV135"/>
    <mergeCell ref="DW131:DW135"/>
    <mergeCell ref="DX131:DX135"/>
    <mergeCell ref="DY131:DY135"/>
    <mergeCell ref="DV143:DV147"/>
    <mergeCell ref="DW143:DW147"/>
    <mergeCell ref="DX143:DX147"/>
    <mergeCell ref="DY143:DY147"/>
    <mergeCell ref="DY137:DY141"/>
    <mergeCell ref="DW137:DW141"/>
    <mergeCell ref="DX137:DX141"/>
    <mergeCell ref="DV149:DV153"/>
    <mergeCell ref="DW149:DW153"/>
    <mergeCell ref="DX149:DX153"/>
    <mergeCell ref="DY149:DY153"/>
    <mergeCell ref="DV155:DV159"/>
    <mergeCell ref="DW155:DW159"/>
    <mergeCell ref="DX155:DX159"/>
    <mergeCell ref="DY155:DY159"/>
    <mergeCell ref="DV161:DV165"/>
    <mergeCell ref="DW161:DW165"/>
    <mergeCell ref="DX161:DX165"/>
    <mergeCell ref="DY161:DY165"/>
    <mergeCell ref="DV167:DV171"/>
    <mergeCell ref="DW167:DW171"/>
    <mergeCell ref="DX167:DX171"/>
    <mergeCell ref="DY167:DY171"/>
    <mergeCell ref="DV173:DV177"/>
    <mergeCell ref="DW173:DW177"/>
    <mergeCell ref="DX173:DX177"/>
    <mergeCell ref="DY173:DY177"/>
    <mergeCell ref="DV185:DV189"/>
    <mergeCell ref="DW185:DW189"/>
    <mergeCell ref="DX185:DX189"/>
    <mergeCell ref="DY185:DY189"/>
    <mergeCell ref="DV191:DV195"/>
    <mergeCell ref="DW191:DW195"/>
    <mergeCell ref="DX191:DX195"/>
    <mergeCell ref="DY191:DY195"/>
    <mergeCell ref="DV203:DV207"/>
    <mergeCell ref="DW203:DW207"/>
    <mergeCell ref="DX203:DX207"/>
    <mergeCell ref="DY203:DY207"/>
    <mergeCell ref="DV209:DV213"/>
    <mergeCell ref="DW209:DW213"/>
    <mergeCell ref="DX209:DX213"/>
    <mergeCell ref="DY209:DY213"/>
    <mergeCell ref="DY197:DY201"/>
    <mergeCell ref="DV215:DV219"/>
    <mergeCell ref="DW215:DW219"/>
    <mergeCell ref="DX215:DX219"/>
    <mergeCell ref="DY215:DY219"/>
    <mergeCell ref="DV227:DV231"/>
    <mergeCell ref="DW227:DW231"/>
    <mergeCell ref="DX227:DX231"/>
    <mergeCell ref="DY227:DY231"/>
    <mergeCell ref="DV233:DV237"/>
    <mergeCell ref="DW233:DW237"/>
    <mergeCell ref="DX233:DX237"/>
    <mergeCell ref="DY233:DY237"/>
    <mergeCell ref="DV239:DV243"/>
    <mergeCell ref="DW239:DW243"/>
    <mergeCell ref="DX239:DX243"/>
    <mergeCell ref="DY239:DY243"/>
    <mergeCell ref="DV221:DV225"/>
    <mergeCell ref="DW221:DW225"/>
    <mergeCell ref="DX221:DX225"/>
    <mergeCell ref="DY221:DY225"/>
    <mergeCell ref="DV251:DV255"/>
    <mergeCell ref="DW251:DW255"/>
    <mergeCell ref="DX251:DX255"/>
    <mergeCell ref="DY251:DY255"/>
    <mergeCell ref="DV257:DV261"/>
    <mergeCell ref="DW257:DW261"/>
    <mergeCell ref="DX257:DX261"/>
    <mergeCell ref="DY257:DY261"/>
    <mergeCell ref="DV263:DV267"/>
    <mergeCell ref="DW263:DW267"/>
    <mergeCell ref="DX263:DX267"/>
    <mergeCell ref="DY263:DY267"/>
    <mergeCell ref="DV269:DV273"/>
    <mergeCell ref="DW269:DW273"/>
    <mergeCell ref="DX269:DX273"/>
    <mergeCell ref="DY269:DY273"/>
    <mergeCell ref="DV275:DV279"/>
    <mergeCell ref="DW275:DW279"/>
    <mergeCell ref="DX275:DX279"/>
    <mergeCell ref="DY275:DY279"/>
    <mergeCell ref="DV281:DV285"/>
    <mergeCell ref="DW281:DW285"/>
    <mergeCell ref="DX281:DX285"/>
    <mergeCell ref="DY281:DY285"/>
    <mergeCell ref="DV287:DV291"/>
    <mergeCell ref="DW287:DW291"/>
    <mergeCell ref="DX287:DX291"/>
    <mergeCell ref="DY287:DY291"/>
    <mergeCell ref="DV293:DV297"/>
    <mergeCell ref="DW293:DW297"/>
    <mergeCell ref="DX293:DX297"/>
    <mergeCell ref="DY293:DY297"/>
    <mergeCell ref="DV311:DV315"/>
    <mergeCell ref="DW311:DW315"/>
    <mergeCell ref="DX311:DX315"/>
    <mergeCell ref="DY311:DY315"/>
    <mergeCell ref="DV317:DV321"/>
    <mergeCell ref="DW317:DW321"/>
    <mergeCell ref="DX317:DX321"/>
    <mergeCell ref="DY317:DY321"/>
    <mergeCell ref="DV323:DV327"/>
    <mergeCell ref="DW323:DW327"/>
    <mergeCell ref="DX323:DX327"/>
    <mergeCell ref="DY323:DY327"/>
    <mergeCell ref="DV335:DV339"/>
    <mergeCell ref="DW335:DW339"/>
    <mergeCell ref="DX335:DX339"/>
    <mergeCell ref="DY335:DY339"/>
    <mergeCell ref="DV341:DV345"/>
    <mergeCell ref="DW341:DW345"/>
    <mergeCell ref="DX341:DX345"/>
    <mergeCell ref="DY341:DY345"/>
    <mergeCell ref="DV347:DV351"/>
    <mergeCell ref="DW347:DW351"/>
    <mergeCell ref="DX347:DX351"/>
    <mergeCell ref="DY347:DY351"/>
    <mergeCell ref="DV353:DV357"/>
    <mergeCell ref="DW353:DW357"/>
    <mergeCell ref="DX353:DX357"/>
    <mergeCell ref="DY353:DY357"/>
    <mergeCell ref="DW329:DW333"/>
    <mergeCell ref="DX329:DX333"/>
    <mergeCell ref="DY329:DY333"/>
    <mergeCell ref="DW431:DW435"/>
    <mergeCell ref="DX431:DX435"/>
    <mergeCell ref="DY431:DY435"/>
    <mergeCell ref="DV359:DV363"/>
    <mergeCell ref="DW359:DW363"/>
    <mergeCell ref="DX359:DX363"/>
    <mergeCell ref="DY359:DY363"/>
    <mergeCell ref="DV365:DV369"/>
    <mergeCell ref="DW365:DW369"/>
    <mergeCell ref="DX365:DX369"/>
    <mergeCell ref="DY365:DY369"/>
    <mergeCell ref="DV371:DV375"/>
    <mergeCell ref="DW371:DW375"/>
    <mergeCell ref="DX371:DX375"/>
    <mergeCell ref="DY371:DY375"/>
    <mergeCell ref="DV377:DV381"/>
    <mergeCell ref="DW377:DW381"/>
    <mergeCell ref="DX377:DX381"/>
    <mergeCell ref="DY377:DY381"/>
    <mergeCell ref="DV383:DV387"/>
    <mergeCell ref="DW383:DW387"/>
    <mergeCell ref="DX383:DX387"/>
    <mergeCell ref="DY383:DY387"/>
    <mergeCell ref="DV389:DV393"/>
    <mergeCell ref="DW389:DW393"/>
    <mergeCell ref="DX389:DX393"/>
    <mergeCell ref="DY389:DY393"/>
    <mergeCell ref="DV395:DV399"/>
    <mergeCell ref="DW395:DW399"/>
    <mergeCell ref="DX395:DX399"/>
    <mergeCell ref="DY395:DY399"/>
    <mergeCell ref="DV401:DV405"/>
    <mergeCell ref="DW401:DW405"/>
    <mergeCell ref="DX401:DX405"/>
    <mergeCell ref="DY401:DY405"/>
    <mergeCell ref="DV413:DV417"/>
    <mergeCell ref="DW413:DW417"/>
    <mergeCell ref="DX413:DX417"/>
    <mergeCell ref="DY413:DY417"/>
    <mergeCell ref="DX407:DX411"/>
    <mergeCell ref="DY407:DY411"/>
    <mergeCell ref="DV419:DV423"/>
    <mergeCell ref="DW419:DW423"/>
    <mergeCell ref="DX419:DX423"/>
    <mergeCell ref="DY419:DY423"/>
    <mergeCell ref="DV425:DV429"/>
    <mergeCell ref="DW425:DW429"/>
    <mergeCell ref="DX425:DX429"/>
    <mergeCell ref="DY425:DY429"/>
    <mergeCell ref="DV437:DV441"/>
    <mergeCell ref="DW437:DW441"/>
    <mergeCell ref="DX437:DX441"/>
    <mergeCell ref="DY437:DY441"/>
    <mergeCell ref="DV467:DV471"/>
    <mergeCell ref="DW467:DW471"/>
    <mergeCell ref="DX467:DX471"/>
    <mergeCell ref="DY467:DY471"/>
    <mergeCell ref="DV443:DV447"/>
    <mergeCell ref="DW443:DW447"/>
    <mergeCell ref="DX443:DX447"/>
    <mergeCell ref="DY443:DY447"/>
    <mergeCell ref="DV449:DV453"/>
    <mergeCell ref="DW449:DW453"/>
    <mergeCell ref="DX449:DX453"/>
    <mergeCell ref="DY449:DY453"/>
    <mergeCell ref="DV455:DV459"/>
    <mergeCell ref="DW455:DW459"/>
    <mergeCell ref="DX455:DX459"/>
    <mergeCell ref="DY455:DY459"/>
    <mergeCell ref="DV461:DV465"/>
    <mergeCell ref="DW461:DW465"/>
    <mergeCell ref="DX461:DX465"/>
    <mergeCell ref="DY461:DY465"/>
    <mergeCell ref="AR137:AS137"/>
    <mergeCell ref="AZ137:AZ141"/>
    <mergeCell ref="BA137:BA141"/>
    <mergeCell ref="BB137:BB141"/>
    <mergeCell ref="BC137:BC141"/>
    <mergeCell ref="BD137:BD141"/>
    <mergeCell ref="BE137:BE141"/>
    <mergeCell ref="BO137:BO141"/>
    <mergeCell ref="BP137:BP141"/>
    <mergeCell ref="BQ137:BQ141"/>
    <mergeCell ref="BR137:BR141"/>
    <mergeCell ref="AC138:AD138"/>
    <mergeCell ref="B137:B141"/>
    <mergeCell ref="C137:C141"/>
    <mergeCell ref="D137:D141"/>
    <mergeCell ref="E137:E141"/>
    <mergeCell ref="G137:G141"/>
    <mergeCell ref="H137:H141"/>
    <mergeCell ref="I137:I141"/>
    <mergeCell ref="L137:L141"/>
    <mergeCell ref="N137:N141"/>
    <mergeCell ref="O137:O141"/>
    <mergeCell ref="Q137:Q141"/>
    <mergeCell ref="R137:R141"/>
    <mergeCell ref="S137:S141"/>
    <mergeCell ref="T137:T141"/>
    <mergeCell ref="U137:U141"/>
    <mergeCell ref="V137:V141"/>
    <mergeCell ref="AA137:AB137"/>
    <mergeCell ref="F137:F141"/>
    <mergeCell ref="DG137:DG141"/>
    <mergeCell ref="DH137:DH141"/>
    <mergeCell ref="DI137:DI141"/>
    <mergeCell ref="DJ137:DJ141"/>
    <mergeCell ref="DK137:DK141"/>
    <mergeCell ref="DL137:DL141"/>
    <mergeCell ref="CB137:CB141"/>
    <mergeCell ref="CC137:CC141"/>
    <mergeCell ref="CD137:CD141"/>
    <mergeCell ref="CE137:CE141"/>
    <mergeCell ref="CF137:CF141"/>
    <mergeCell ref="CG137:CG141"/>
    <mergeCell ref="CH137:CH141"/>
    <mergeCell ref="CI137:CI141"/>
    <mergeCell ref="CJ137:CJ141"/>
    <mergeCell ref="CK137:CK141"/>
    <mergeCell ref="CL137:CL141"/>
    <mergeCell ref="CM137:CM141"/>
    <mergeCell ref="CN137:CN141"/>
    <mergeCell ref="CO137:CO141"/>
    <mergeCell ref="CP137:CP141"/>
    <mergeCell ref="CQ137:CQ141"/>
    <mergeCell ref="CR137:CR141"/>
    <mergeCell ref="CS137:CS141"/>
    <mergeCell ref="CT137:CT141"/>
    <mergeCell ref="CV137:CV141"/>
    <mergeCell ref="CW137:CW141"/>
    <mergeCell ref="CX137:CX141"/>
    <mergeCell ref="CY137:CY141"/>
    <mergeCell ref="DB137:DC141"/>
    <mergeCell ref="DD137:DD141"/>
    <mergeCell ref="DE137:DE141"/>
    <mergeCell ref="DF137:DF141"/>
    <mergeCell ref="AE138:AF138"/>
    <mergeCell ref="AG138:AH138"/>
    <mergeCell ref="AI138:AJ138"/>
    <mergeCell ref="AN138:AO138"/>
    <mergeCell ref="AP138:AQ138"/>
    <mergeCell ref="AR138:AS138"/>
    <mergeCell ref="AA139:AB139"/>
    <mergeCell ref="AC139:AD139"/>
    <mergeCell ref="AE139:AF139"/>
    <mergeCell ref="AG139:AH139"/>
    <mergeCell ref="AI139:AJ139"/>
    <mergeCell ref="AN139:AO139"/>
    <mergeCell ref="AP139:AQ139"/>
    <mergeCell ref="AR139:AS139"/>
    <mergeCell ref="AA140:AB140"/>
    <mergeCell ref="AC140:AD140"/>
    <mergeCell ref="AE140:AF140"/>
    <mergeCell ref="AG140:AH140"/>
    <mergeCell ref="BS137:BS141"/>
    <mergeCell ref="BT137:BT141"/>
    <mergeCell ref="BV137:BV141"/>
    <mergeCell ref="BW137:BW141"/>
    <mergeCell ref="BX137:BX141"/>
    <mergeCell ref="BZ137:BZ141"/>
    <mergeCell ref="CA137:CA141"/>
    <mergeCell ref="AC137:AD137"/>
    <mergeCell ref="AE137:AF137"/>
    <mergeCell ref="AG137:AH137"/>
    <mergeCell ref="AI137:AJ137"/>
    <mergeCell ref="AN137:AO137"/>
    <mergeCell ref="AP137:AQ137"/>
    <mergeCell ref="DV179:DV183"/>
    <mergeCell ref="DW179:DW183"/>
    <mergeCell ref="DX179:DX183"/>
    <mergeCell ref="DY179:DY183"/>
    <mergeCell ref="AI140:AJ140"/>
    <mergeCell ref="AN140:AO140"/>
    <mergeCell ref="AP140:AQ140"/>
    <mergeCell ref="AR140:AS140"/>
    <mergeCell ref="AA141:AB141"/>
    <mergeCell ref="AC141:AD141"/>
    <mergeCell ref="AE141:AF141"/>
    <mergeCell ref="AG141:AH141"/>
    <mergeCell ref="AI141:AJ141"/>
    <mergeCell ref="AN141:AO141"/>
    <mergeCell ref="AP141:AQ141"/>
    <mergeCell ref="AR141:AS141"/>
    <mergeCell ref="CH179:CH183"/>
    <mergeCell ref="CI179:CI183"/>
    <mergeCell ref="CJ179:CJ183"/>
    <mergeCell ref="DH179:DH183"/>
    <mergeCell ref="DI179:DI183"/>
    <mergeCell ref="DM137:DM141"/>
    <mergeCell ref="DN137:DN141"/>
    <mergeCell ref="DO137:DO141"/>
    <mergeCell ref="DP137:DP141"/>
    <mergeCell ref="DQ137:DQ141"/>
    <mergeCell ref="DR137:DR141"/>
    <mergeCell ref="DS137:DS141"/>
    <mergeCell ref="DT137:DT141"/>
    <mergeCell ref="DV137:DV141"/>
    <mergeCell ref="AA138:AB138"/>
    <mergeCell ref="CZ137:DA141"/>
    <mergeCell ref="F59:F63"/>
    <mergeCell ref="F77:F81"/>
    <mergeCell ref="F83:F87"/>
    <mergeCell ref="F89:F93"/>
    <mergeCell ref="F95:F99"/>
    <mergeCell ref="F101:F105"/>
    <mergeCell ref="F107:F111"/>
    <mergeCell ref="F113:F117"/>
    <mergeCell ref="F119:F123"/>
    <mergeCell ref="F125:F129"/>
    <mergeCell ref="F131:F135"/>
    <mergeCell ref="F425:F429"/>
    <mergeCell ref="F341:F345"/>
    <mergeCell ref="F347:F351"/>
    <mergeCell ref="F353:F357"/>
    <mergeCell ref="F359:F363"/>
    <mergeCell ref="F365:F369"/>
    <mergeCell ref="F371:F375"/>
    <mergeCell ref="F377:F381"/>
    <mergeCell ref="F383:F387"/>
    <mergeCell ref="F389:F393"/>
    <mergeCell ref="F395:F399"/>
    <mergeCell ref="F401:F405"/>
    <mergeCell ref="F437:F441"/>
    <mergeCell ref="F443:F447"/>
    <mergeCell ref="F449:F453"/>
    <mergeCell ref="F455:F459"/>
    <mergeCell ref="F461:F465"/>
    <mergeCell ref="F467:F471"/>
    <mergeCell ref="K11:K16"/>
    <mergeCell ref="K17:K21"/>
    <mergeCell ref="K23:K27"/>
    <mergeCell ref="K29:K33"/>
    <mergeCell ref="K41:K45"/>
    <mergeCell ref="K47:K51"/>
    <mergeCell ref="K53:K57"/>
    <mergeCell ref="K59:K63"/>
    <mergeCell ref="K77:K81"/>
    <mergeCell ref="K83:K87"/>
    <mergeCell ref="K89:K93"/>
    <mergeCell ref="K95:K99"/>
    <mergeCell ref="K101:K105"/>
    <mergeCell ref="K107:K111"/>
    <mergeCell ref="K113:K117"/>
    <mergeCell ref="K119:K123"/>
    <mergeCell ref="K125:K129"/>
    <mergeCell ref="K131:K135"/>
    <mergeCell ref="K137:K141"/>
    <mergeCell ref="F305:F309"/>
    <mergeCell ref="F311:F315"/>
    <mergeCell ref="F413:F417"/>
    <mergeCell ref="F203:F207"/>
    <mergeCell ref="F209:F213"/>
    <mergeCell ref="F329:F333"/>
    <mergeCell ref="F335:F339"/>
    <mergeCell ref="K413:K417"/>
    <mergeCell ref="F407:F411"/>
    <mergeCell ref="K407:K411"/>
    <mergeCell ref="K419:K423"/>
    <mergeCell ref="F419:F423"/>
    <mergeCell ref="K425:K429"/>
    <mergeCell ref="K431:K435"/>
    <mergeCell ref="K437:K441"/>
    <mergeCell ref="K443:K447"/>
    <mergeCell ref="K449:K453"/>
    <mergeCell ref="K455:K459"/>
    <mergeCell ref="K461:K465"/>
    <mergeCell ref="K467:K471"/>
    <mergeCell ref="M11:M16"/>
    <mergeCell ref="M17:M21"/>
    <mergeCell ref="K305:K309"/>
    <mergeCell ref="K311:K315"/>
    <mergeCell ref="K317:K321"/>
    <mergeCell ref="K323:K327"/>
    <mergeCell ref="K329:K333"/>
    <mergeCell ref="K335:K339"/>
    <mergeCell ref="K341:K345"/>
    <mergeCell ref="K347:K351"/>
    <mergeCell ref="K353:K357"/>
    <mergeCell ref="K359:K363"/>
    <mergeCell ref="K365:K369"/>
    <mergeCell ref="K371:K375"/>
    <mergeCell ref="K377:K381"/>
    <mergeCell ref="K383:K387"/>
    <mergeCell ref="K389:K393"/>
    <mergeCell ref="K395:K399"/>
    <mergeCell ref="K401:K405"/>
    <mergeCell ref="K203:K207"/>
    <mergeCell ref="K299:K303"/>
    <mergeCell ref="L11:L16"/>
    <mergeCell ref="M59:M63"/>
    <mergeCell ref="M77:M81"/>
    <mergeCell ref="B245:B249"/>
    <mergeCell ref="C245:C249"/>
    <mergeCell ref="D245:D249"/>
    <mergeCell ref="E245:E249"/>
    <mergeCell ref="F245:F249"/>
    <mergeCell ref="G245:G249"/>
    <mergeCell ref="H245:H249"/>
    <mergeCell ref="I245:I249"/>
    <mergeCell ref="K245:K249"/>
    <mergeCell ref="L245:L249"/>
    <mergeCell ref="M245:M249"/>
    <mergeCell ref="N245:N249"/>
    <mergeCell ref="B71:B75"/>
    <mergeCell ref="C71:C75"/>
    <mergeCell ref="D71:D75"/>
    <mergeCell ref="E71:E75"/>
    <mergeCell ref="F71:F75"/>
    <mergeCell ref="G71:G75"/>
    <mergeCell ref="H71:H75"/>
    <mergeCell ref="I71:I75"/>
    <mergeCell ref="K71:K75"/>
    <mergeCell ref="L71:L75"/>
    <mergeCell ref="M71:M75"/>
    <mergeCell ref="N71:N75"/>
    <mergeCell ref="F23:F27"/>
    <mergeCell ref="F29:F33"/>
    <mergeCell ref="F41:F45"/>
    <mergeCell ref="O245:O249"/>
    <mergeCell ref="Q245:Q249"/>
    <mergeCell ref="R245:R249"/>
    <mergeCell ref="S245:S249"/>
    <mergeCell ref="T245:T249"/>
    <mergeCell ref="U245:U249"/>
    <mergeCell ref="V245:V249"/>
    <mergeCell ref="AA245:AB245"/>
    <mergeCell ref="AC245:AD245"/>
    <mergeCell ref="AE245:AF245"/>
    <mergeCell ref="AG245:AH245"/>
    <mergeCell ref="AI245:AJ245"/>
    <mergeCell ref="AN245:AO245"/>
    <mergeCell ref="AP245:AQ245"/>
    <mergeCell ref="AR245:AS245"/>
    <mergeCell ref="AZ245:AZ249"/>
    <mergeCell ref="BA245:BA249"/>
    <mergeCell ref="BB245:BB249"/>
    <mergeCell ref="BC245:BC249"/>
    <mergeCell ref="BD245:BD249"/>
    <mergeCell ref="BE245:BE249"/>
    <mergeCell ref="BO245:BO249"/>
    <mergeCell ref="AG249:AH249"/>
    <mergeCell ref="AI249:AJ249"/>
    <mergeCell ref="AN249:AO249"/>
    <mergeCell ref="AP249:AQ249"/>
    <mergeCell ref="AR249:AS249"/>
    <mergeCell ref="AI248:AJ248"/>
    <mergeCell ref="AN248:AO248"/>
    <mergeCell ref="AP248:AQ248"/>
    <mergeCell ref="AR248:AS248"/>
    <mergeCell ref="AA249:AB249"/>
    <mergeCell ref="AC249:AD249"/>
    <mergeCell ref="AE249:AF249"/>
    <mergeCell ref="DM245:DM249"/>
    <mergeCell ref="DN245:DN249"/>
    <mergeCell ref="DO245:DO249"/>
    <mergeCell ref="DP245:DP249"/>
    <mergeCell ref="DQ245:DQ249"/>
    <mergeCell ref="DR245:DR249"/>
    <mergeCell ref="DS245:DS249"/>
    <mergeCell ref="CI245:CI249"/>
    <mergeCell ref="CJ245:CJ249"/>
    <mergeCell ref="CK245:CK249"/>
    <mergeCell ref="CL245:CL249"/>
    <mergeCell ref="CM245:CM249"/>
    <mergeCell ref="CN245:CN249"/>
    <mergeCell ref="CO245:CO249"/>
    <mergeCell ref="CP245:CP249"/>
    <mergeCell ref="CQ245:CQ249"/>
    <mergeCell ref="CR245:CR249"/>
    <mergeCell ref="CS245:CS249"/>
    <mergeCell ref="CT245:CT249"/>
    <mergeCell ref="CV245:CV249"/>
    <mergeCell ref="CW245:CW249"/>
    <mergeCell ref="CX245:CX249"/>
    <mergeCell ref="CY245:CY249"/>
    <mergeCell ref="CZ245:DA249"/>
    <mergeCell ref="DB245:DC249"/>
    <mergeCell ref="DD245:DD249"/>
    <mergeCell ref="DE245:DE249"/>
    <mergeCell ref="DF245:DF249"/>
    <mergeCell ref="DG245:DG249"/>
    <mergeCell ref="DH245:DH249"/>
    <mergeCell ref="DI245:DI249"/>
    <mergeCell ref="DJ245:DJ249"/>
    <mergeCell ref="DK245:DK249"/>
    <mergeCell ref="DL245:DL249"/>
    <mergeCell ref="BP245:BP249"/>
    <mergeCell ref="BQ245:BQ249"/>
    <mergeCell ref="BR245:BR249"/>
    <mergeCell ref="BS245:BS249"/>
    <mergeCell ref="BT245:BT249"/>
    <mergeCell ref="BV245:BV249"/>
    <mergeCell ref="BW245:BW249"/>
    <mergeCell ref="BX245:BX249"/>
    <mergeCell ref="BZ245:BZ249"/>
    <mergeCell ref="CA245:CA249"/>
    <mergeCell ref="CB245:CB249"/>
    <mergeCell ref="CC245:CC249"/>
    <mergeCell ref="CD245:CD249"/>
    <mergeCell ref="CE245:CE249"/>
    <mergeCell ref="CF245:CF249"/>
    <mergeCell ref="CG245:CG249"/>
    <mergeCell ref="CH245:CH249"/>
    <mergeCell ref="O6:DY6"/>
    <mergeCell ref="B473:D473"/>
    <mergeCell ref="E473:H473"/>
    <mergeCell ref="B474:D474"/>
    <mergeCell ref="E474:H474"/>
    <mergeCell ref="B475:D475"/>
    <mergeCell ref="E475:H475"/>
    <mergeCell ref="DT245:DT249"/>
    <mergeCell ref="DV245:DV249"/>
    <mergeCell ref="DW245:DW249"/>
    <mergeCell ref="DX245:DX249"/>
    <mergeCell ref="DY245:DY249"/>
    <mergeCell ref="AA246:AB246"/>
    <mergeCell ref="AC246:AD246"/>
    <mergeCell ref="AE246:AF246"/>
    <mergeCell ref="AG246:AH246"/>
    <mergeCell ref="AI246:AJ246"/>
    <mergeCell ref="AN246:AO246"/>
    <mergeCell ref="AP246:AQ246"/>
    <mergeCell ref="AR246:AS246"/>
    <mergeCell ref="AA247:AB247"/>
    <mergeCell ref="AC247:AD247"/>
    <mergeCell ref="AE247:AF247"/>
    <mergeCell ref="AG247:AH247"/>
    <mergeCell ref="AI247:AJ247"/>
    <mergeCell ref="AN247:AO247"/>
    <mergeCell ref="AP247:AQ247"/>
    <mergeCell ref="AR247:AS247"/>
    <mergeCell ref="AA248:AB248"/>
    <mergeCell ref="AC248:AD248"/>
    <mergeCell ref="AE248:AF248"/>
    <mergeCell ref="AG248:AH248"/>
    <mergeCell ref="O71:O75"/>
    <mergeCell ref="Q71:Q75"/>
    <mergeCell ref="R71:R75"/>
    <mergeCell ref="S71:S75"/>
    <mergeCell ref="T71:T75"/>
    <mergeCell ref="U71:U75"/>
    <mergeCell ref="V71:V75"/>
    <mergeCell ref="AA71:AB71"/>
    <mergeCell ref="AC71:AD71"/>
    <mergeCell ref="AE71:AF71"/>
    <mergeCell ref="AG71:AH71"/>
    <mergeCell ref="AI71:AJ71"/>
    <mergeCell ref="AN71:AO71"/>
    <mergeCell ref="AP71:AQ71"/>
    <mergeCell ref="AR71:AS71"/>
    <mergeCell ref="AZ71:AZ75"/>
    <mergeCell ref="BA71:BA75"/>
    <mergeCell ref="AC74:AD74"/>
    <mergeCell ref="AE74:AF74"/>
    <mergeCell ref="AA75:AB75"/>
    <mergeCell ref="AC75:AD75"/>
    <mergeCell ref="AE75:AF75"/>
    <mergeCell ref="BB71:BB75"/>
    <mergeCell ref="BC71:BC75"/>
    <mergeCell ref="BD71:BD75"/>
    <mergeCell ref="BE71:BE75"/>
    <mergeCell ref="BO71:BO75"/>
    <mergeCell ref="AG75:AH75"/>
    <mergeCell ref="AI75:AJ75"/>
    <mergeCell ref="AN75:AO75"/>
    <mergeCell ref="AP75:AQ75"/>
    <mergeCell ref="AR75:AS75"/>
    <mergeCell ref="BP71:BP75"/>
    <mergeCell ref="BQ71:BQ75"/>
    <mergeCell ref="BR71:BR75"/>
    <mergeCell ref="BS71:BS75"/>
    <mergeCell ref="BT71:BT75"/>
    <mergeCell ref="BV71:BV75"/>
    <mergeCell ref="BW71:BW75"/>
    <mergeCell ref="AG74:AH74"/>
    <mergeCell ref="AI74:AJ74"/>
    <mergeCell ref="AN74:AO74"/>
    <mergeCell ref="AP74:AQ74"/>
    <mergeCell ref="AR74:AS74"/>
    <mergeCell ref="BX71:BX75"/>
    <mergeCell ref="BZ71:BZ75"/>
    <mergeCell ref="CA71:CA75"/>
    <mergeCell ref="CB71:CB75"/>
    <mergeCell ref="CC71:CC75"/>
    <mergeCell ref="CD71:CD75"/>
    <mergeCell ref="CE71:CE75"/>
    <mergeCell ref="CF71:CF75"/>
    <mergeCell ref="CG71:CG75"/>
    <mergeCell ref="CH71:CH75"/>
    <mergeCell ref="CI71:CI75"/>
    <mergeCell ref="CJ71:CJ75"/>
    <mergeCell ref="CK71:CK75"/>
    <mergeCell ref="CL71:CL75"/>
    <mergeCell ref="CM71:CM75"/>
    <mergeCell ref="CN71:CN75"/>
    <mergeCell ref="CO71:CO75"/>
    <mergeCell ref="CP71:CP75"/>
    <mergeCell ref="CQ71:CQ75"/>
    <mergeCell ref="CR71:CR75"/>
    <mergeCell ref="CS71:CS75"/>
    <mergeCell ref="CT71:CT75"/>
    <mergeCell ref="CV71:CV75"/>
    <mergeCell ref="CW71:CW75"/>
    <mergeCell ref="CX71:CX75"/>
    <mergeCell ref="CY71:CY75"/>
    <mergeCell ref="CZ71:DA75"/>
    <mergeCell ref="DB71:DC75"/>
    <mergeCell ref="DD71:DD75"/>
    <mergeCell ref="DE71:DE75"/>
    <mergeCell ref="DF71:DF75"/>
    <mergeCell ref="DG71:DG75"/>
    <mergeCell ref="DH71:DH75"/>
    <mergeCell ref="DI71:DI75"/>
    <mergeCell ref="DJ71:DJ75"/>
    <mergeCell ref="DK71:DK75"/>
    <mergeCell ref="DL71:DL75"/>
    <mergeCell ref="DM71:DM75"/>
    <mergeCell ref="DN71:DN75"/>
    <mergeCell ref="DO71:DO75"/>
    <mergeCell ref="DP71:DP75"/>
    <mergeCell ref="DQ71:DQ75"/>
    <mergeCell ref="DR71:DR75"/>
    <mergeCell ref="DS71:DS75"/>
    <mergeCell ref="DT71:DT75"/>
    <mergeCell ref="DV71:DV75"/>
    <mergeCell ref="DW71:DW75"/>
    <mergeCell ref="DX71:DX75"/>
    <mergeCell ref="DY71:DY75"/>
    <mergeCell ref="AA72:AB72"/>
    <mergeCell ref="AC72:AD72"/>
    <mergeCell ref="AE72:AF72"/>
    <mergeCell ref="AG72:AH72"/>
    <mergeCell ref="AI72:AJ72"/>
    <mergeCell ref="AN72:AO72"/>
    <mergeCell ref="AP72:AQ72"/>
    <mergeCell ref="AR72:AS72"/>
    <mergeCell ref="AA73:AB73"/>
    <mergeCell ref="AC73:AD73"/>
    <mergeCell ref="AE73:AF73"/>
    <mergeCell ref="AG73:AH73"/>
    <mergeCell ref="AI73:AJ73"/>
    <mergeCell ref="AN73:AO73"/>
    <mergeCell ref="AP73:AQ73"/>
    <mergeCell ref="AR73:AS73"/>
    <mergeCell ref="AA74:AB74"/>
  </mergeCells>
  <conditionalFormatting sqref="R17:R21">
    <cfRule type="beginsWith" dxfId="10297" priority="14934" operator="beginsWith" text="La actividad que conlleva el riesgo se ejecuta como máximos 2 veces por año">
      <formula>LEFT((R17),LEN("La actividad que conlleva el riesgo se ejecuta como máximos 2 veces por año"))=("La actividad que conlleva el riesgo se ejecuta como máximos 2 veces por año")</formula>
    </cfRule>
    <cfRule type="cellIs" dxfId="10296" priority="14935" operator="equal">
      <formula>"La actividad que conlleva el riesgo se ejecuta como máximos 2 veces por año"</formula>
    </cfRule>
    <cfRule type="cellIs" dxfId="10295" priority="14936" operator="equal">
      <formula>"La actividad que conlleva el riesgo se ejecuta como máximos 2 veces por año "</formula>
    </cfRule>
    <cfRule type="containsText" dxfId="10294" priority="14937" operator="containsText" text="La actividad que conlleva el riesgo se ejecuta como máximos 2 veces por año">
      <formula>NOT(ISERROR(SEARCH(("La actividad que conlleva el riesgo se ejecuta como máximos 2 veces por año"),(R17))))</formula>
    </cfRule>
  </conditionalFormatting>
  <conditionalFormatting sqref="R23:R27">
    <cfRule type="beginsWith" dxfId="10293" priority="14859" operator="beginsWith" text="La actividad que conlleva el riesgo se ejecuta como máximos 2 veces por año">
      <formula>LEFT((R23),LEN("La actividad que conlleva el riesgo se ejecuta como máximos 2 veces por año"))=("La actividad que conlleva el riesgo se ejecuta como máximos 2 veces por año")</formula>
    </cfRule>
    <cfRule type="cellIs" dxfId="10292" priority="14860" operator="equal">
      <formula>"La actividad que conlleva el riesgo se ejecuta como máximos 2 veces por año"</formula>
    </cfRule>
    <cfRule type="cellIs" dxfId="10291" priority="14861" operator="equal">
      <formula>"La actividad que conlleva el riesgo se ejecuta como máximos 2 veces por año "</formula>
    </cfRule>
    <cfRule type="containsText" dxfId="10290" priority="14862" operator="containsText" text="La actividad que conlleva el riesgo se ejecuta como máximos 2 veces por año">
      <formula>NOT(ISERROR(SEARCH(("La actividad que conlleva el riesgo se ejecuta como máximos 2 veces por año"),(R23))))</formula>
    </cfRule>
  </conditionalFormatting>
  <conditionalFormatting sqref="R29:R33 R41:R45 R47:R51 R53:R57">
    <cfRule type="cellIs" dxfId="10289" priority="13657" operator="equal">
      <formula>"La actividad que conlleva el riesgo se ejecuta como máximos 2 veces por año"</formula>
    </cfRule>
    <cfRule type="cellIs" dxfId="10288" priority="13658" operator="equal">
      <formula>"La actividad que conlleva el riesgo se ejecuta como máximos 2 veces por año "</formula>
    </cfRule>
    <cfRule type="containsText" dxfId="10287" priority="13659" operator="containsText" text="La actividad que conlleva el riesgo se ejecuta como máximos 2 veces por año">
      <formula>NOT(ISERROR(SEARCH(("La actividad que conlleva el riesgo se ejecuta como máximos 2 veces por año"),(R29))))</formula>
    </cfRule>
  </conditionalFormatting>
  <conditionalFormatting sqref="R41:R45 R47:R51 R53:R57 R29:R33 R208:R213">
    <cfRule type="beginsWith" dxfId="10286" priority="13656" operator="beginsWith" text="La actividad que conlleva el riesgo se ejecuta como máximos 2 veces por año">
      <formula>LEFT((R29),LEN("La actividad que conlleva el riesgo se ejecuta como máximos 2 veces por año"))=("La actividad que conlleva el riesgo se ejecuta como máximos 2 veces por año")</formula>
    </cfRule>
  </conditionalFormatting>
  <conditionalFormatting sqref="R41:R45 R47:R51 R53:R57">
    <cfRule type="cellIs" dxfId="10285" priority="5083" operator="equal">
      <formula>"La actividad que conlleva el riesgo se ejecuta como máximos 2 veces por año"</formula>
    </cfRule>
    <cfRule type="cellIs" dxfId="10284" priority="5084" operator="equal">
      <formula>"La actividad que conlleva el riesgo se ejecuta como máximos 2 veces por año "</formula>
    </cfRule>
    <cfRule type="containsText" dxfId="10283" priority="5085" operator="containsText" text="La actividad que conlleva el riesgo se ejecuta como máximos 2 veces por año">
      <formula>NOT(ISERROR(SEARCH(("La actividad que conlleva el riesgo se ejecuta como máximos 2 veces por año"),(R41))))</formula>
    </cfRule>
  </conditionalFormatting>
  <conditionalFormatting sqref="R47:R51 R53:R57 R41:R45">
    <cfRule type="beginsWith" dxfId="10282" priority="5082" operator="beginsWith" text="La actividad que conlleva el riesgo se ejecuta como máximos 2 veces por año">
      <formula>LEFT((R41),LEN("La actividad que conlleva el riesgo se ejecuta como máximos 2 veces por año"))=("La actividad que conlleva el riesgo se ejecuta como máximos 2 veces por año")</formula>
    </cfRule>
  </conditionalFormatting>
  <conditionalFormatting sqref="R47:R51">
    <cfRule type="beginsWith" dxfId="10281" priority="4666" operator="beginsWith" text="La actividad que conlleva el riesgo se ejecuta como máximos 2 veces por año">
      <formula>LEFT((R47),LEN("La actividad que conlleva el riesgo se ejecuta como máximos 2 veces por año"))=("La actividad que conlleva el riesgo se ejecuta como máximos 2 veces por año")</formula>
    </cfRule>
    <cfRule type="cellIs" dxfId="10280" priority="4667" operator="equal">
      <formula>"La actividad que conlleva el riesgo se ejecuta como máximos 2 veces por año"</formula>
    </cfRule>
    <cfRule type="cellIs" dxfId="10279" priority="4668" operator="equal">
      <formula>"La actividad que conlleva el riesgo se ejecuta como máximos 2 veces por año "</formula>
    </cfRule>
    <cfRule type="containsText" dxfId="10278" priority="4669" operator="containsText" text="La actividad que conlleva el riesgo se ejecuta como máximos 2 veces por año">
      <formula>NOT(ISERROR(SEARCH(("La actividad que conlleva el riesgo se ejecuta como máximos 2 veces por año"),(R47))))</formula>
    </cfRule>
  </conditionalFormatting>
  <conditionalFormatting sqref="R53:R57">
    <cfRule type="beginsWith" dxfId="10277" priority="4402" operator="beginsWith" text="La actividad que conlleva el riesgo se ejecuta como máximos 2 veces por año">
      <formula>LEFT((R53),LEN("La actividad que conlleva el riesgo se ejecuta como máximos 2 veces por año"))=("La actividad que conlleva el riesgo se ejecuta como máximos 2 veces por año")</formula>
    </cfRule>
    <cfRule type="cellIs" dxfId="10276" priority="4403" operator="equal">
      <formula>"La actividad que conlleva el riesgo se ejecuta como máximos 2 veces por año"</formula>
    </cfRule>
    <cfRule type="cellIs" dxfId="10275" priority="4404" operator="equal">
      <formula>"La actividad que conlleva el riesgo se ejecuta como máximos 2 veces por año "</formula>
    </cfRule>
    <cfRule type="containsText" dxfId="10274" priority="4405" operator="containsText" text="La actividad que conlleva el riesgo se ejecuta como máximos 2 veces por año">
      <formula>NOT(ISERROR(SEARCH(("La actividad que conlleva el riesgo se ejecuta como máximos 2 veces por año"),(R53))))</formula>
    </cfRule>
  </conditionalFormatting>
  <conditionalFormatting sqref="R59:R63">
    <cfRule type="beginsWith" dxfId="10273" priority="14724" operator="beginsWith" text="La actividad que conlleva el riesgo se ejecuta como máximos 2 veces por año">
      <formula>LEFT((R59),LEN("La actividad que conlleva el riesgo se ejecuta como máximos 2 veces por año"))=("La actividad que conlleva el riesgo se ejecuta como máximos 2 veces por año")</formula>
    </cfRule>
    <cfRule type="cellIs" dxfId="10272" priority="14725" operator="equal">
      <formula>"La actividad que conlleva el riesgo se ejecuta como máximos 2 veces por año"</formula>
    </cfRule>
    <cfRule type="cellIs" dxfId="10271" priority="14726" operator="equal">
      <formula>"La actividad que conlleva el riesgo se ejecuta como máximos 2 veces por año "</formula>
    </cfRule>
    <cfRule type="containsText" dxfId="10270" priority="14727" operator="containsText" text="La actividad que conlleva el riesgo se ejecuta como máximos 2 veces por año">
      <formula>NOT(ISERROR(SEARCH(("La actividad que conlleva el riesgo se ejecuta como máximos 2 veces por año"),(R59))))</formula>
    </cfRule>
  </conditionalFormatting>
  <conditionalFormatting sqref="R65:R69">
    <cfRule type="beginsWith" dxfId="10269" priority="681" operator="beginsWith" text="La actividad que conlleva el riesgo se ejecuta como máximos 2 veces por año">
      <formula>LEFT((R65),LEN("La actividad que conlleva el riesgo se ejecuta como máximos 2 veces por año"))=("La actividad que conlleva el riesgo se ejecuta como máximos 2 veces por año")</formula>
    </cfRule>
    <cfRule type="cellIs" dxfId="10268" priority="682" operator="equal">
      <formula>"La actividad que conlleva el riesgo se ejecuta como máximos 2 veces por año"</formula>
    </cfRule>
    <cfRule type="cellIs" dxfId="10267" priority="683" operator="equal">
      <formula>"La actividad que conlleva el riesgo se ejecuta como máximos 2 veces por año "</formula>
    </cfRule>
    <cfRule type="containsText" dxfId="10266" priority="684" operator="containsText" text="La actividad que conlleva el riesgo se ejecuta como máximos 2 veces por año">
      <formula>NOT(ISERROR(SEARCH(("La actividad que conlleva el riesgo se ejecuta como máximos 2 veces por año"),(R65))))</formula>
    </cfRule>
  </conditionalFormatting>
  <conditionalFormatting sqref="R71:R75">
    <cfRule type="beginsWith" dxfId="10265" priority="517" operator="beginsWith" text="La actividad que conlleva el riesgo se ejecuta como máximos 2 veces por año">
      <formula>LEFT((R71),LEN("La actividad que conlleva el riesgo se ejecuta como máximos 2 veces por año"))=("La actividad que conlleva el riesgo se ejecuta como máximos 2 veces por año")</formula>
    </cfRule>
    <cfRule type="cellIs" dxfId="10264" priority="518" operator="equal">
      <formula>"La actividad que conlleva el riesgo se ejecuta como máximos 2 veces por año"</formula>
    </cfRule>
    <cfRule type="cellIs" dxfId="10263" priority="519" operator="equal">
      <formula>"La actividad que conlleva el riesgo se ejecuta como máximos 2 veces por año "</formula>
    </cfRule>
    <cfRule type="containsText" dxfId="10262" priority="520" operator="containsText" text="La actividad que conlleva el riesgo se ejecuta como máximos 2 veces por año">
      <formula>NOT(ISERROR(SEARCH(("La actividad que conlleva el riesgo se ejecuta como máximos 2 veces por año"),(R71))))</formula>
    </cfRule>
  </conditionalFormatting>
  <conditionalFormatting sqref="R77:R81">
    <cfRule type="beginsWith" dxfId="10261" priority="14679" operator="beginsWith" text="La actividad que conlleva el riesgo se ejecuta como máximos 2 veces por año">
      <formula>LEFT((R77),LEN("La actividad que conlleva el riesgo se ejecuta como máximos 2 veces por año"))=("La actividad que conlleva el riesgo se ejecuta como máximos 2 veces por año")</formula>
    </cfRule>
    <cfRule type="cellIs" dxfId="10260" priority="14680" operator="equal">
      <formula>"La actividad que conlleva el riesgo se ejecuta como máximos 2 veces por año"</formula>
    </cfRule>
    <cfRule type="cellIs" dxfId="10259" priority="14681" operator="equal">
      <formula>"La actividad que conlleva el riesgo se ejecuta como máximos 2 veces por año "</formula>
    </cfRule>
    <cfRule type="containsText" dxfId="10258" priority="14682" operator="containsText" text="La actividad que conlleva el riesgo se ejecuta como máximos 2 veces por año">
      <formula>NOT(ISERROR(SEARCH(("La actividad que conlleva el riesgo se ejecuta como máximos 2 veces por año"),(R77))))</formula>
    </cfRule>
  </conditionalFormatting>
  <conditionalFormatting sqref="R83:R87">
    <cfRule type="beginsWith" dxfId="10257" priority="13569" operator="beginsWith" text="La actividad que conlleva el riesgo se ejecuta como máximos 2 veces por año">
      <formula>LEFT((R83),LEN("La actividad que conlleva el riesgo se ejecuta como máximos 2 veces por año"))=("La actividad que conlleva el riesgo se ejecuta como máximos 2 veces por año")</formula>
    </cfRule>
    <cfRule type="cellIs" dxfId="10256" priority="13570" operator="equal">
      <formula>"La actividad que conlleva el riesgo se ejecuta como máximos 2 veces por año"</formula>
    </cfRule>
    <cfRule type="cellIs" dxfId="10255" priority="13571" operator="equal">
      <formula>"La actividad que conlleva el riesgo se ejecuta como máximos 2 veces por año "</formula>
    </cfRule>
    <cfRule type="containsText" dxfId="10254" priority="13572" operator="containsText" text="La actividad que conlleva el riesgo se ejecuta como máximos 2 veces por año">
      <formula>NOT(ISERROR(SEARCH(("La actividad que conlleva el riesgo se ejecuta como máximos 2 veces por año"),(R83))))</formula>
    </cfRule>
  </conditionalFormatting>
  <conditionalFormatting sqref="R89:R93">
    <cfRule type="beginsWith" dxfId="10253" priority="13437" operator="beginsWith" text="La actividad que conlleva el riesgo se ejecuta como máximos 2 veces por año">
      <formula>LEFT((R89),LEN("La actividad que conlleva el riesgo se ejecuta como máximos 2 veces por año"))=("La actividad que conlleva el riesgo se ejecuta como máximos 2 veces por año")</formula>
    </cfRule>
    <cfRule type="cellIs" dxfId="10252" priority="13438" operator="equal">
      <formula>"La actividad que conlleva el riesgo se ejecuta como máximos 2 veces por año"</formula>
    </cfRule>
    <cfRule type="cellIs" dxfId="10251" priority="13439" operator="equal">
      <formula>"La actividad que conlleva el riesgo se ejecuta como máximos 2 veces por año "</formula>
    </cfRule>
    <cfRule type="containsText" dxfId="10250" priority="13440" operator="containsText" text="La actividad que conlleva el riesgo se ejecuta como máximos 2 veces por año">
      <formula>NOT(ISERROR(SEARCH(("La actividad que conlleva el riesgo se ejecuta como máximos 2 veces por año"),(R89))))</formula>
    </cfRule>
  </conditionalFormatting>
  <conditionalFormatting sqref="R95:R99">
    <cfRule type="beginsWith" dxfId="10249" priority="13305" operator="beginsWith" text="La actividad que conlleva el riesgo se ejecuta como máximos 2 veces por año">
      <formula>LEFT((R95),LEN("La actividad que conlleva el riesgo se ejecuta como máximos 2 veces por año"))=("La actividad que conlleva el riesgo se ejecuta como máximos 2 veces por año")</formula>
    </cfRule>
    <cfRule type="cellIs" dxfId="10248" priority="13306" operator="equal">
      <formula>"La actividad que conlleva el riesgo se ejecuta como máximos 2 veces por año"</formula>
    </cfRule>
    <cfRule type="cellIs" dxfId="10247" priority="13307" operator="equal">
      <formula>"La actividad que conlleva el riesgo se ejecuta como máximos 2 veces por año "</formula>
    </cfRule>
    <cfRule type="containsText" dxfId="10246" priority="13308" operator="containsText" text="La actividad que conlleva el riesgo se ejecuta como máximos 2 veces por año">
      <formula>NOT(ISERROR(SEARCH(("La actividad que conlleva el riesgo se ejecuta como máximos 2 veces por año"),(R95))))</formula>
    </cfRule>
  </conditionalFormatting>
  <conditionalFormatting sqref="R101:R105">
    <cfRule type="beginsWith" dxfId="10245" priority="13173" operator="beginsWith" text="La actividad que conlleva el riesgo se ejecuta como máximos 2 veces por año">
      <formula>LEFT((R101),LEN("La actividad que conlleva el riesgo se ejecuta como máximos 2 veces por año"))=("La actividad que conlleva el riesgo se ejecuta como máximos 2 veces por año")</formula>
    </cfRule>
    <cfRule type="cellIs" dxfId="10244" priority="13174" operator="equal">
      <formula>"La actividad que conlleva el riesgo se ejecuta como máximos 2 veces por año"</formula>
    </cfRule>
    <cfRule type="cellIs" dxfId="10243" priority="13175" operator="equal">
      <formula>"La actividad que conlleva el riesgo se ejecuta como máximos 2 veces por año "</formula>
    </cfRule>
    <cfRule type="containsText" dxfId="10242" priority="13176" operator="containsText" text="La actividad que conlleva el riesgo se ejecuta como máximos 2 veces por año">
      <formula>NOT(ISERROR(SEARCH(("La actividad que conlleva el riesgo se ejecuta como máximos 2 veces por año"),(R101))))</formula>
    </cfRule>
  </conditionalFormatting>
  <conditionalFormatting sqref="R107:R111">
    <cfRule type="beginsWith" dxfId="10241" priority="13041" operator="beginsWith" text="La actividad que conlleva el riesgo se ejecuta como máximos 2 veces por año">
      <formula>LEFT((R107),LEN("La actividad que conlleva el riesgo se ejecuta como máximos 2 veces por año"))=("La actividad que conlleva el riesgo se ejecuta como máximos 2 veces por año")</formula>
    </cfRule>
    <cfRule type="cellIs" dxfId="10240" priority="13042" operator="equal">
      <formula>"La actividad que conlleva el riesgo se ejecuta como máximos 2 veces por año"</formula>
    </cfRule>
    <cfRule type="cellIs" dxfId="10239" priority="13043" operator="equal">
      <formula>"La actividad que conlleva el riesgo se ejecuta como máximos 2 veces por año "</formula>
    </cfRule>
    <cfRule type="containsText" dxfId="10238" priority="13044" operator="containsText" text="La actividad que conlleva el riesgo se ejecuta como máximos 2 veces por año">
      <formula>NOT(ISERROR(SEARCH(("La actividad que conlleva el riesgo se ejecuta como máximos 2 veces por año"),(R107))))</formula>
    </cfRule>
  </conditionalFormatting>
  <conditionalFormatting sqref="R113:R117">
    <cfRule type="beginsWith" dxfId="10237" priority="12091" operator="beginsWith" text="La actividad que conlleva el riesgo se ejecuta como máximos 2 veces por año">
      <formula>LEFT((R113),LEN("La actividad que conlleva el riesgo se ejecuta como máximos 2 veces por año"))=("La actividad que conlleva el riesgo se ejecuta como máximos 2 veces por año")</formula>
    </cfRule>
    <cfRule type="cellIs" dxfId="10236" priority="12092" operator="equal">
      <formula>"La actividad que conlleva el riesgo se ejecuta como máximos 2 veces por año"</formula>
    </cfRule>
    <cfRule type="cellIs" dxfId="10235" priority="12093" operator="equal">
      <formula>"La actividad que conlleva el riesgo se ejecuta como máximos 2 veces por año "</formula>
    </cfRule>
    <cfRule type="containsText" dxfId="10234" priority="12094" operator="containsText" text="La actividad que conlleva el riesgo se ejecuta como máximos 2 veces por año">
      <formula>NOT(ISERROR(SEARCH(("La actividad que conlleva el riesgo se ejecuta como máximos 2 veces por año"),(R113))))</formula>
    </cfRule>
  </conditionalFormatting>
  <conditionalFormatting sqref="R119:R123">
    <cfRule type="beginsWith" dxfId="10233" priority="12777" operator="beginsWith" text="La actividad que conlleva el riesgo se ejecuta como máximos 2 veces por año">
      <formula>LEFT((R119),LEN("La actividad que conlleva el riesgo se ejecuta como máximos 2 veces por año"))=("La actividad que conlleva el riesgo se ejecuta como máximos 2 veces por año")</formula>
    </cfRule>
    <cfRule type="cellIs" dxfId="10232" priority="12778" operator="equal">
      <formula>"La actividad que conlleva el riesgo se ejecuta como máximos 2 veces por año"</formula>
    </cfRule>
    <cfRule type="cellIs" dxfId="10231" priority="12779" operator="equal">
      <formula>"La actividad que conlleva el riesgo se ejecuta como máximos 2 veces por año "</formula>
    </cfRule>
    <cfRule type="containsText" dxfId="10230" priority="12780" operator="containsText" text="La actividad que conlleva el riesgo se ejecuta como máximos 2 veces por año">
      <formula>NOT(ISERROR(SEARCH(("La actividad que conlleva el riesgo se ejecuta como máximos 2 veces por año"),(R119))))</formula>
    </cfRule>
  </conditionalFormatting>
  <conditionalFormatting sqref="R125:R129">
    <cfRule type="beginsWith" dxfId="10229" priority="12645" operator="beginsWith" text="La actividad que conlleva el riesgo se ejecuta como máximos 2 veces por año">
      <formula>LEFT((R125),LEN("La actividad que conlleva el riesgo se ejecuta como máximos 2 veces por año"))=("La actividad que conlleva el riesgo se ejecuta como máximos 2 veces por año")</formula>
    </cfRule>
    <cfRule type="cellIs" dxfId="10228" priority="12646" operator="equal">
      <formula>"La actividad que conlleva el riesgo se ejecuta como máximos 2 veces por año"</formula>
    </cfRule>
    <cfRule type="cellIs" dxfId="10227" priority="12647" operator="equal">
      <formula>"La actividad que conlleva el riesgo se ejecuta como máximos 2 veces por año "</formula>
    </cfRule>
    <cfRule type="containsText" dxfId="10226" priority="12648" operator="containsText" text="La actividad que conlleva el riesgo se ejecuta como máximos 2 veces por año">
      <formula>NOT(ISERROR(SEARCH(("La actividad que conlleva el riesgo se ejecuta como máximos 2 veces por año"),(R125))))</formula>
    </cfRule>
  </conditionalFormatting>
  <conditionalFormatting sqref="R131:R135 R137:R141">
    <cfRule type="beginsWith" dxfId="10225" priority="12513" operator="beginsWith" text="La actividad que conlleva el riesgo se ejecuta como máximos 2 veces por año">
      <formula>LEFT((R131),LEN("La actividad que conlleva el riesgo se ejecuta como máximos 2 veces por año"))=("La actividad que conlleva el riesgo se ejecuta como máximos 2 veces por año")</formula>
    </cfRule>
    <cfRule type="cellIs" dxfId="10224" priority="12514" operator="equal">
      <formula>"La actividad que conlleva el riesgo se ejecuta como máximos 2 veces por año"</formula>
    </cfRule>
    <cfRule type="cellIs" dxfId="10223" priority="12515" operator="equal">
      <formula>"La actividad que conlleva el riesgo se ejecuta como máximos 2 veces por año "</formula>
    </cfRule>
    <cfRule type="containsText" dxfId="10222" priority="12516" operator="containsText" text="La actividad que conlleva el riesgo se ejecuta como máximos 2 veces por año">
      <formula>NOT(ISERROR(SEARCH(("La actividad que conlleva el riesgo se ejecuta como máximos 2 veces por año"),(R131))))</formula>
    </cfRule>
  </conditionalFormatting>
  <conditionalFormatting sqref="R143:R147">
    <cfRule type="beginsWith" dxfId="10221" priority="12381" operator="beginsWith" text="La actividad que conlleva el riesgo se ejecuta como máximos 2 veces por año">
      <formula>LEFT((R143),LEN("La actividad que conlleva el riesgo se ejecuta como máximos 2 veces por año"))=("La actividad que conlleva el riesgo se ejecuta como máximos 2 veces por año")</formula>
    </cfRule>
    <cfRule type="cellIs" dxfId="10220" priority="12382" operator="equal">
      <formula>"La actividad que conlleva el riesgo se ejecuta como máximos 2 veces por año"</formula>
    </cfRule>
    <cfRule type="cellIs" dxfId="10219" priority="12383" operator="equal">
      <formula>"La actividad que conlleva el riesgo se ejecuta como máximos 2 veces por año "</formula>
    </cfRule>
    <cfRule type="containsText" dxfId="10218" priority="12384" operator="containsText" text="La actividad que conlleva el riesgo se ejecuta como máximos 2 veces por año">
      <formula>NOT(ISERROR(SEARCH(("La actividad que conlleva el riesgo se ejecuta como máximos 2 veces por año"),(R143))))</formula>
    </cfRule>
  </conditionalFormatting>
  <conditionalFormatting sqref="R149:R153">
    <cfRule type="beginsWith" dxfId="10217" priority="12249" operator="beginsWith" text="La actividad que conlleva el riesgo se ejecuta como máximos 2 veces por año">
      <formula>LEFT((R149),LEN("La actividad que conlleva el riesgo se ejecuta como máximos 2 veces por año"))=("La actividad que conlleva el riesgo se ejecuta como máximos 2 veces por año")</formula>
    </cfRule>
    <cfRule type="cellIs" dxfId="10216" priority="12250" operator="equal">
      <formula>"La actividad que conlleva el riesgo se ejecuta como máximos 2 veces por año"</formula>
    </cfRule>
    <cfRule type="cellIs" dxfId="10215" priority="12251" operator="equal">
      <formula>"La actividad que conlleva el riesgo se ejecuta como máximos 2 veces por año "</formula>
    </cfRule>
    <cfRule type="containsText" dxfId="10214" priority="12252" operator="containsText" text="La actividad que conlleva el riesgo se ejecuta como máximos 2 veces por año">
      <formula>NOT(ISERROR(SEARCH(("La actividad que conlleva el riesgo se ejecuta como máximos 2 veces por año"),(R149))))</formula>
    </cfRule>
  </conditionalFormatting>
  <conditionalFormatting sqref="R155:R159">
    <cfRule type="beginsWith" dxfId="10213" priority="11987" operator="beginsWith" text="La actividad que conlleva el riesgo se ejecuta como máximos 2 veces por año">
      <formula>LEFT((R155),LEN("La actividad que conlleva el riesgo se ejecuta como máximos 2 veces por año"))=("La actividad que conlleva el riesgo se ejecuta como máximos 2 veces por año")</formula>
    </cfRule>
    <cfRule type="cellIs" dxfId="10212" priority="11988" operator="equal">
      <formula>"La actividad que conlleva el riesgo se ejecuta como máximos 2 veces por año"</formula>
    </cfRule>
    <cfRule type="cellIs" dxfId="10211" priority="11989" operator="equal">
      <formula>"La actividad que conlleva el riesgo se ejecuta como máximos 2 veces por año "</formula>
    </cfRule>
    <cfRule type="containsText" dxfId="10210" priority="11990" operator="containsText" text="La actividad que conlleva el riesgo se ejecuta como máximos 2 veces por año">
      <formula>NOT(ISERROR(SEARCH(("La actividad que conlleva el riesgo se ejecuta como máximos 2 veces por año"),(R155))))</formula>
    </cfRule>
  </conditionalFormatting>
  <conditionalFormatting sqref="R161:R165">
    <cfRule type="beginsWith" dxfId="10209" priority="11855" operator="beginsWith" text="La actividad que conlleva el riesgo se ejecuta como máximos 2 veces por año">
      <formula>LEFT((R161),LEN("La actividad que conlleva el riesgo se ejecuta como máximos 2 veces por año"))=("La actividad que conlleva el riesgo se ejecuta como máximos 2 veces por año")</formula>
    </cfRule>
    <cfRule type="cellIs" dxfId="10208" priority="11856" operator="equal">
      <formula>"La actividad que conlleva el riesgo se ejecuta como máximos 2 veces por año"</formula>
    </cfRule>
    <cfRule type="cellIs" dxfId="10207" priority="11857" operator="equal">
      <formula>"La actividad que conlleva el riesgo se ejecuta como máximos 2 veces por año "</formula>
    </cfRule>
    <cfRule type="containsText" dxfId="10206" priority="11858" operator="containsText" text="La actividad que conlleva el riesgo se ejecuta como máximos 2 veces por año">
      <formula>NOT(ISERROR(SEARCH(("La actividad que conlleva el riesgo se ejecuta como máximos 2 veces por año"),(R161))))</formula>
    </cfRule>
  </conditionalFormatting>
  <conditionalFormatting sqref="R167:R171">
    <cfRule type="beginsWith" dxfId="10205" priority="11723" operator="beginsWith" text="La actividad que conlleva el riesgo se ejecuta como máximos 2 veces por año">
      <formula>LEFT((R167),LEN("La actividad que conlleva el riesgo se ejecuta como máximos 2 veces por año"))=("La actividad que conlleva el riesgo se ejecuta como máximos 2 veces por año")</formula>
    </cfRule>
    <cfRule type="cellIs" dxfId="10204" priority="11724" operator="equal">
      <formula>"La actividad que conlleva el riesgo se ejecuta como máximos 2 veces por año"</formula>
    </cfRule>
    <cfRule type="cellIs" dxfId="10203" priority="11725" operator="equal">
      <formula>"La actividad que conlleva el riesgo se ejecuta como máximos 2 veces por año "</formula>
    </cfRule>
    <cfRule type="containsText" dxfId="10202" priority="11726" operator="containsText" text="La actividad que conlleva el riesgo se ejecuta como máximos 2 veces por año">
      <formula>NOT(ISERROR(SEARCH(("La actividad que conlleva el riesgo se ejecuta como máximos 2 veces por año"),(R167))))</formula>
    </cfRule>
  </conditionalFormatting>
  <conditionalFormatting sqref="R173:R177">
    <cfRule type="beginsWith" dxfId="10201" priority="11591" operator="beginsWith" text="La actividad que conlleva el riesgo se ejecuta como máximos 2 veces por año">
      <formula>LEFT((R173),LEN("La actividad que conlleva el riesgo se ejecuta como máximos 2 veces por año"))=("La actividad que conlleva el riesgo se ejecuta como máximos 2 veces por año")</formula>
    </cfRule>
    <cfRule type="cellIs" dxfId="10200" priority="11592" operator="equal">
      <formula>"La actividad que conlleva el riesgo se ejecuta como máximos 2 veces por año"</formula>
    </cfRule>
    <cfRule type="cellIs" dxfId="10199" priority="11593" operator="equal">
      <formula>"La actividad que conlleva el riesgo se ejecuta como máximos 2 veces por año "</formula>
    </cfRule>
    <cfRule type="containsText" dxfId="10198" priority="11594" operator="containsText" text="La actividad que conlleva el riesgo se ejecuta como máximos 2 veces por año">
      <formula>NOT(ISERROR(SEARCH(("La actividad que conlleva el riesgo se ejecuta como máximos 2 veces por año"),(R173))))</formula>
    </cfRule>
  </conditionalFormatting>
  <conditionalFormatting sqref="R179:R183">
    <cfRule type="beginsWith" dxfId="10197" priority="1761" operator="beginsWith" text="La actividad que conlleva el riesgo se ejecuta como máximos 2 veces por año">
      <formula>LEFT((R179),LEN("La actividad que conlleva el riesgo se ejecuta como máximos 2 veces por año"))=("La actividad que conlleva el riesgo se ejecuta como máximos 2 veces por año")</formula>
    </cfRule>
    <cfRule type="cellIs" dxfId="10196" priority="1762" operator="equal">
      <formula>"La actividad que conlleva el riesgo se ejecuta como máximos 2 veces por año"</formula>
    </cfRule>
    <cfRule type="cellIs" dxfId="10195" priority="1763" operator="equal">
      <formula>"La actividad que conlleva el riesgo se ejecuta como máximos 2 veces por año "</formula>
    </cfRule>
    <cfRule type="containsText" dxfId="10194" priority="1764" operator="containsText" text="La actividad que conlleva el riesgo se ejecuta como máximos 2 veces por año">
      <formula>NOT(ISERROR(SEARCH(("La actividad que conlleva el riesgo se ejecuta como máximos 2 veces por año"),(R179))))</formula>
    </cfRule>
  </conditionalFormatting>
  <conditionalFormatting sqref="R185:R189">
    <cfRule type="beginsWith" dxfId="10193" priority="11327" operator="beginsWith" text="La actividad que conlleva el riesgo se ejecuta como máximos 2 veces por año">
      <formula>LEFT((R185),LEN("La actividad que conlleva el riesgo se ejecuta como máximos 2 veces por año"))=("La actividad que conlleva el riesgo se ejecuta como máximos 2 veces por año")</formula>
    </cfRule>
    <cfRule type="cellIs" dxfId="10192" priority="11328" operator="equal">
      <formula>"La actividad que conlleva el riesgo se ejecuta como máximos 2 veces por año"</formula>
    </cfRule>
    <cfRule type="cellIs" dxfId="10191" priority="11329" operator="equal">
      <formula>"La actividad que conlleva el riesgo se ejecuta como máximos 2 veces por año "</formula>
    </cfRule>
    <cfRule type="containsText" dxfId="10190" priority="11330" operator="containsText" text="La actividad que conlleva el riesgo se ejecuta como máximos 2 veces por año">
      <formula>NOT(ISERROR(SEARCH(("La actividad que conlleva el riesgo se ejecuta como máximos 2 veces por año"),(R185))))</formula>
    </cfRule>
  </conditionalFormatting>
  <conditionalFormatting sqref="R191:R195 R197:R201">
    <cfRule type="beginsWith" dxfId="10189" priority="11195" operator="beginsWith" text="La actividad que conlleva el riesgo se ejecuta como máximos 2 veces por año">
      <formula>LEFT((R191),LEN("La actividad que conlleva el riesgo se ejecuta como máximos 2 veces por año"))=("La actividad que conlleva el riesgo se ejecuta como máximos 2 veces por año")</formula>
    </cfRule>
  </conditionalFormatting>
  <conditionalFormatting sqref="R191:R195 R197:R201">
    <cfRule type="cellIs" dxfId="10188" priority="11196" operator="equal">
      <formula>"La actividad que conlleva el riesgo se ejecuta como máximos 2 veces por año"</formula>
    </cfRule>
    <cfRule type="cellIs" dxfId="10187" priority="11197" operator="equal">
      <formula>"La actividad que conlleva el riesgo se ejecuta como máximos 2 veces por año "</formula>
    </cfRule>
    <cfRule type="containsText" dxfId="10186" priority="11198" operator="containsText" text="La actividad que conlleva el riesgo se ejecuta como máximos 2 veces por año">
      <formula>NOT(ISERROR(SEARCH(("La actividad que conlleva el riesgo se ejecuta como máximos 2 veces por año"),(R191))))</formula>
    </cfRule>
  </conditionalFormatting>
  <conditionalFormatting sqref="R203:R207">
    <cfRule type="cellIs" dxfId="10185" priority="5940" operator="equal">
      <formula>"La actividad que conlleva el riesgo se ejecuta como máximos 2 veces por año"</formula>
    </cfRule>
    <cfRule type="cellIs" dxfId="10184" priority="5941" operator="equal">
      <formula>"La actividad que conlleva el riesgo se ejecuta como máximos 2 veces por año "</formula>
    </cfRule>
    <cfRule type="containsText" dxfId="10183" priority="5942" operator="containsText" text="La actividad que conlleva el riesgo se ejecuta como máximos 2 veces por año">
      <formula>NOT(ISERROR(SEARCH(("La actividad que conlleva el riesgo se ejecuta como máximos 2 veces por año"),(R203))))</formula>
    </cfRule>
  </conditionalFormatting>
  <conditionalFormatting sqref="R203:R207">
    <cfRule type="beginsWith" dxfId="10182" priority="5939" operator="beginsWith" text="La actividad que conlleva el riesgo se ejecuta como máximos 2 veces por año">
      <formula>LEFT((R203),LEN("La actividad que conlleva el riesgo se ejecuta como máximos 2 veces por año"))=("La actividad que conlleva el riesgo se ejecuta como máximos 2 veces por año")</formula>
    </cfRule>
  </conditionalFormatting>
  <conditionalFormatting sqref="R208">
    <cfRule type="cellIs" dxfId="10181" priority="5676" operator="equal">
      <formula>"La actividad que conlleva el riesgo se ejecuta como máximos 2 veces por año"</formula>
    </cfRule>
    <cfRule type="cellIs" dxfId="10180" priority="5677" operator="equal">
      <formula>"La actividad que conlleva el riesgo se ejecuta como máximos 2 veces por año "</formula>
    </cfRule>
    <cfRule type="containsText" dxfId="10179" priority="5678" operator="containsText" text="La actividad que conlleva el riesgo se ejecuta como máximos 2 veces por año">
      <formula>NOT(ISERROR(SEARCH(("La actividad que conlleva el riesgo se ejecuta como máximos 2 veces por año"),(R208))))</formula>
    </cfRule>
  </conditionalFormatting>
  <conditionalFormatting sqref="R209:R213">
    <cfRule type="cellIs" dxfId="10178" priority="11064" operator="equal">
      <formula>"La actividad que conlleva el riesgo se ejecuta como máximos 2 veces por año"</formula>
    </cfRule>
    <cfRule type="cellIs" dxfId="10177" priority="11065" operator="equal">
      <formula>"La actividad que conlleva el riesgo se ejecuta como máximos 2 veces por año "</formula>
    </cfRule>
    <cfRule type="containsText" dxfId="10176" priority="11066" operator="containsText" text="La actividad que conlleva el riesgo se ejecuta como máximos 2 veces por año">
      <formula>NOT(ISERROR(SEARCH(("La actividad que conlleva el riesgo se ejecuta como máximos 2 veces por año"),(R209))))</formula>
    </cfRule>
  </conditionalFormatting>
  <conditionalFormatting sqref="R215:R219">
    <cfRule type="beginsWith" dxfId="10175" priority="10931" operator="beginsWith" text="La actividad que conlleva el riesgo se ejecuta como máximos 2 veces por año">
      <formula>LEFT((R215),LEN("La actividad que conlleva el riesgo se ejecuta como máximos 2 veces por año"))=("La actividad que conlleva el riesgo se ejecuta como máximos 2 veces por año")</formula>
    </cfRule>
    <cfRule type="cellIs" dxfId="10174" priority="10932" operator="equal">
      <formula>"La actividad que conlleva el riesgo se ejecuta como máximos 2 veces por año"</formula>
    </cfRule>
    <cfRule type="cellIs" dxfId="10173" priority="10933" operator="equal">
      <formula>"La actividad que conlleva el riesgo se ejecuta como máximos 2 veces por año "</formula>
    </cfRule>
    <cfRule type="containsText" dxfId="10172" priority="10934" operator="containsText" text="La actividad que conlleva el riesgo se ejecuta como máximos 2 veces por año">
      <formula>NOT(ISERROR(SEARCH(("La actividad que conlleva el riesgo se ejecuta como máximos 2 veces por año"),(R215))))</formula>
    </cfRule>
  </conditionalFormatting>
  <conditionalFormatting sqref="R221:R225">
    <cfRule type="beginsWith" dxfId="10171" priority="10799" operator="beginsWith" text="La actividad que conlleva el riesgo se ejecuta como máximos 2 veces por año">
      <formula>LEFT((R221),LEN("La actividad que conlleva el riesgo se ejecuta como máximos 2 veces por año"))=("La actividad que conlleva el riesgo se ejecuta como máximos 2 veces por año")</formula>
    </cfRule>
    <cfRule type="cellIs" dxfId="10170" priority="10800" operator="equal">
      <formula>"La actividad que conlleva el riesgo se ejecuta como máximos 2 veces por año"</formula>
    </cfRule>
    <cfRule type="cellIs" dxfId="10169" priority="10801" operator="equal">
      <formula>"La actividad que conlleva el riesgo se ejecuta como máximos 2 veces por año "</formula>
    </cfRule>
    <cfRule type="containsText" dxfId="10168" priority="10802" operator="containsText" text="La actividad que conlleva el riesgo se ejecuta como máximos 2 veces por año">
      <formula>NOT(ISERROR(SEARCH(("La actividad que conlleva el riesgo se ejecuta como máximos 2 veces por año"),(R221))))</formula>
    </cfRule>
  </conditionalFormatting>
  <conditionalFormatting sqref="R227:R231">
    <cfRule type="beginsWith" dxfId="10167" priority="10667" operator="beginsWith" text="La actividad que conlleva el riesgo se ejecuta como máximos 2 veces por año">
      <formula>LEFT((R227),LEN("La actividad que conlleva el riesgo se ejecuta como máximos 2 veces por año"))=("La actividad que conlleva el riesgo se ejecuta como máximos 2 veces por año")</formula>
    </cfRule>
    <cfRule type="cellIs" dxfId="10166" priority="10668" operator="equal">
      <formula>"La actividad que conlleva el riesgo se ejecuta como máximos 2 veces por año"</formula>
    </cfRule>
    <cfRule type="cellIs" dxfId="10165" priority="10669" operator="equal">
      <formula>"La actividad que conlleva el riesgo se ejecuta como máximos 2 veces por año "</formula>
    </cfRule>
    <cfRule type="containsText" dxfId="10164" priority="10670" operator="containsText" text="La actividad que conlleva el riesgo se ejecuta como máximos 2 veces por año">
      <formula>NOT(ISERROR(SEARCH(("La actividad que conlleva el riesgo se ejecuta como máximos 2 veces por año"),(R227))))</formula>
    </cfRule>
  </conditionalFormatting>
  <conditionalFormatting sqref="R233:R237">
    <cfRule type="beginsWith" dxfId="10163" priority="10535" operator="beginsWith" text="La actividad que conlleva el riesgo se ejecuta como máximos 2 veces por año">
      <formula>LEFT((R233),LEN("La actividad que conlleva el riesgo se ejecuta como máximos 2 veces por año"))=("La actividad que conlleva el riesgo se ejecuta como máximos 2 veces por año")</formula>
    </cfRule>
    <cfRule type="cellIs" dxfId="10162" priority="10536" operator="equal">
      <formula>"La actividad que conlleva el riesgo se ejecuta como máximos 2 veces por año"</formula>
    </cfRule>
    <cfRule type="cellIs" dxfId="10161" priority="10537" operator="equal">
      <formula>"La actividad que conlleva el riesgo se ejecuta como máximos 2 veces por año "</formula>
    </cfRule>
    <cfRule type="containsText" dxfId="10160" priority="10538" operator="containsText" text="La actividad que conlleva el riesgo se ejecuta como máximos 2 veces por año">
      <formula>NOT(ISERROR(SEARCH(("La actividad que conlleva el riesgo se ejecuta como máximos 2 veces por año"),(R233))))</formula>
    </cfRule>
  </conditionalFormatting>
  <conditionalFormatting sqref="R239:R243 R245:R249">
    <cfRule type="beginsWith" dxfId="10159" priority="10403" operator="beginsWith" text="La actividad que conlleva el riesgo se ejecuta como máximos 2 veces por año">
      <formula>LEFT((R239),LEN("La actividad que conlleva el riesgo se ejecuta como máximos 2 veces por año"))=("La actividad que conlleva el riesgo se ejecuta como máximos 2 veces por año")</formula>
    </cfRule>
    <cfRule type="cellIs" dxfId="10158" priority="10404" operator="equal">
      <formula>"La actividad que conlleva el riesgo se ejecuta como máximos 2 veces por año"</formula>
    </cfRule>
    <cfRule type="cellIs" dxfId="10157" priority="10405" operator="equal">
      <formula>"La actividad que conlleva el riesgo se ejecuta como máximos 2 veces por año "</formula>
    </cfRule>
    <cfRule type="containsText" dxfId="10156" priority="10406" operator="containsText" text="La actividad que conlleva el riesgo se ejecuta como máximos 2 veces por año">
      <formula>NOT(ISERROR(SEARCH(("La actividad que conlleva el riesgo se ejecuta como máximos 2 veces por año"),(R239))))</formula>
    </cfRule>
  </conditionalFormatting>
  <conditionalFormatting sqref="R251:R255">
    <cfRule type="beginsWith" dxfId="10155" priority="10271" operator="beginsWith" text="La actividad que conlleva el riesgo se ejecuta como máximos 2 veces por año">
      <formula>LEFT((R251),LEN("La actividad que conlleva el riesgo se ejecuta como máximos 2 veces por año"))=("La actividad que conlleva el riesgo se ejecuta como máximos 2 veces por año")</formula>
    </cfRule>
    <cfRule type="cellIs" dxfId="10154" priority="10272" operator="equal">
      <formula>"La actividad que conlleva el riesgo se ejecuta como máximos 2 veces por año"</formula>
    </cfRule>
    <cfRule type="cellIs" dxfId="10153" priority="10273" operator="equal">
      <formula>"La actividad que conlleva el riesgo se ejecuta como máximos 2 veces por año "</formula>
    </cfRule>
    <cfRule type="containsText" dxfId="10152" priority="10274" operator="containsText" text="La actividad que conlleva el riesgo se ejecuta como máximos 2 veces por año">
      <formula>NOT(ISERROR(SEARCH(("La actividad que conlleva el riesgo se ejecuta como máximos 2 veces por año"),(R251))))</formula>
    </cfRule>
  </conditionalFormatting>
  <conditionalFormatting sqref="R257:R261">
    <cfRule type="beginsWith" dxfId="10151" priority="10139" operator="beginsWith" text="La actividad que conlleva el riesgo se ejecuta como máximos 2 veces por año">
      <formula>LEFT((R257),LEN("La actividad que conlleva el riesgo se ejecuta como máximos 2 veces por año"))=("La actividad que conlleva el riesgo se ejecuta como máximos 2 veces por año")</formula>
    </cfRule>
    <cfRule type="cellIs" dxfId="10150" priority="10140" operator="equal">
      <formula>"La actividad que conlleva el riesgo se ejecuta como máximos 2 veces por año"</formula>
    </cfRule>
    <cfRule type="cellIs" dxfId="10149" priority="10141" operator="equal">
      <formula>"La actividad que conlleva el riesgo se ejecuta como máximos 2 veces por año "</formula>
    </cfRule>
    <cfRule type="containsText" dxfId="10148" priority="10142" operator="containsText" text="La actividad que conlleva el riesgo se ejecuta como máximos 2 veces por año">
      <formula>NOT(ISERROR(SEARCH(("La actividad que conlleva el riesgo se ejecuta como máximos 2 veces por año"),(R257))))</formula>
    </cfRule>
  </conditionalFormatting>
  <conditionalFormatting sqref="R263:R267">
    <cfRule type="beginsWith" dxfId="10147" priority="10007" operator="beginsWith" text="La actividad que conlleva el riesgo se ejecuta como máximos 2 veces por año">
      <formula>LEFT((R263),LEN("La actividad que conlleva el riesgo se ejecuta como máximos 2 veces por año"))=("La actividad que conlleva el riesgo se ejecuta como máximos 2 veces por año")</formula>
    </cfRule>
    <cfRule type="cellIs" dxfId="10146" priority="10008" operator="equal">
      <formula>"La actividad que conlleva el riesgo se ejecuta como máximos 2 veces por año"</formula>
    </cfRule>
    <cfRule type="cellIs" dxfId="10145" priority="10009" operator="equal">
      <formula>"La actividad que conlleva el riesgo se ejecuta como máximos 2 veces por año "</formula>
    </cfRule>
    <cfRule type="containsText" dxfId="10144" priority="10010" operator="containsText" text="La actividad que conlleva el riesgo se ejecuta como máximos 2 veces por año">
      <formula>NOT(ISERROR(SEARCH(("La actividad que conlleva el riesgo se ejecuta como máximos 2 veces por año"),(R263))))</formula>
    </cfRule>
  </conditionalFormatting>
  <conditionalFormatting sqref="R269:R273">
    <cfRule type="beginsWith" dxfId="10143" priority="9875" operator="beginsWith" text="La actividad que conlleva el riesgo se ejecuta como máximos 2 veces por año">
      <formula>LEFT((R269),LEN("La actividad que conlleva el riesgo se ejecuta como máximos 2 veces por año"))=("La actividad que conlleva el riesgo se ejecuta como máximos 2 veces por año")</formula>
    </cfRule>
    <cfRule type="cellIs" dxfId="10142" priority="9876" operator="equal">
      <formula>"La actividad que conlleva el riesgo se ejecuta como máximos 2 veces por año"</formula>
    </cfRule>
    <cfRule type="cellIs" dxfId="10141" priority="9877" operator="equal">
      <formula>"La actividad que conlleva el riesgo se ejecuta como máximos 2 veces por año "</formula>
    </cfRule>
    <cfRule type="containsText" dxfId="10140" priority="9878" operator="containsText" text="La actividad que conlleva el riesgo se ejecuta como máximos 2 veces por año">
      <formula>NOT(ISERROR(SEARCH(("La actividad que conlleva el riesgo se ejecuta como máximos 2 veces por año"),(R269))))</formula>
    </cfRule>
  </conditionalFormatting>
  <conditionalFormatting sqref="R275:R279">
    <cfRule type="beginsWith" dxfId="10139" priority="9743" operator="beginsWith" text="La actividad que conlleva el riesgo se ejecuta como máximos 2 veces por año">
      <formula>LEFT((R275),LEN("La actividad que conlleva el riesgo se ejecuta como máximos 2 veces por año"))=("La actividad que conlleva el riesgo se ejecuta como máximos 2 veces por año")</formula>
    </cfRule>
    <cfRule type="cellIs" dxfId="10138" priority="9744" operator="equal">
      <formula>"La actividad que conlleva el riesgo se ejecuta como máximos 2 veces por año"</formula>
    </cfRule>
    <cfRule type="cellIs" dxfId="10137" priority="9745" operator="equal">
      <formula>"La actividad que conlleva el riesgo se ejecuta como máximos 2 veces por año "</formula>
    </cfRule>
    <cfRule type="containsText" dxfId="10136" priority="9746" operator="containsText" text="La actividad que conlleva el riesgo se ejecuta como máximos 2 veces por año">
      <formula>NOT(ISERROR(SEARCH(("La actividad que conlleva el riesgo se ejecuta como máximos 2 veces por año"),(R275))))</formula>
    </cfRule>
  </conditionalFormatting>
  <conditionalFormatting sqref="R281:R285">
    <cfRule type="beginsWith" dxfId="10135" priority="9611" operator="beginsWith" text="La actividad que conlleva el riesgo se ejecuta como máximos 2 veces por año">
      <formula>LEFT((R281),LEN("La actividad que conlleva el riesgo se ejecuta como máximos 2 veces por año"))=("La actividad que conlleva el riesgo se ejecuta como máximos 2 veces por año")</formula>
    </cfRule>
    <cfRule type="cellIs" dxfId="10134" priority="9612" operator="equal">
      <formula>"La actividad que conlleva el riesgo se ejecuta como máximos 2 veces por año"</formula>
    </cfRule>
    <cfRule type="cellIs" dxfId="10133" priority="9613" operator="equal">
      <formula>"La actividad que conlleva el riesgo se ejecuta como máximos 2 veces por año "</formula>
    </cfRule>
    <cfRule type="containsText" dxfId="10132" priority="9614" operator="containsText" text="La actividad que conlleva el riesgo se ejecuta como máximos 2 veces por año">
      <formula>NOT(ISERROR(SEARCH(("La actividad que conlleva el riesgo se ejecuta como máximos 2 veces por año"),(R281))))</formula>
    </cfRule>
  </conditionalFormatting>
  <conditionalFormatting sqref="R287:R291">
    <cfRule type="beginsWith" dxfId="10131" priority="9479" operator="beginsWith" text="La actividad que conlleva el riesgo se ejecuta como máximos 2 veces por año">
      <formula>LEFT((R287),LEN("La actividad que conlleva el riesgo se ejecuta como máximos 2 veces por año"))=("La actividad que conlleva el riesgo se ejecuta como máximos 2 veces por año")</formula>
    </cfRule>
    <cfRule type="cellIs" dxfId="10130" priority="9480" operator="equal">
      <formula>"La actividad que conlleva el riesgo se ejecuta como máximos 2 veces por año"</formula>
    </cfRule>
    <cfRule type="cellIs" dxfId="10129" priority="9481" operator="equal">
      <formula>"La actividad que conlleva el riesgo se ejecuta como máximos 2 veces por año "</formula>
    </cfRule>
    <cfRule type="containsText" dxfId="10128" priority="9482" operator="containsText" text="La actividad que conlleva el riesgo se ejecuta como máximos 2 veces por año">
      <formula>NOT(ISERROR(SEARCH(("La actividad que conlleva el riesgo se ejecuta como máximos 2 veces por año"),(R287))))</formula>
    </cfRule>
  </conditionalFormatting>
  <conditionalFormatting sqref="R293:R297 R299:R303 R305:R309">
    <cfRule type="beginsWith" dxfId="10127" priority="9347" operator="beginsWith" text="La actividad que conlleva el riesgo se ejecuta como máximos 2 veces por año">
      <formula>LEFT((R293),LEN("La actividad que conlleva el riesgo se ejecuta como máximos 2 veces por año"))=("La actividad que conlleva el riesgo se ejecuta como máximos 2 veces por año")</formula>
    </cfRule>
    <cfRule type="cellIs" dxfId="10126" priority="9348" operator="equal">
      <formula>"La actividad que conlleva el riesgo se ejecuta como máximos 2 veces por año"</formula>
    </cfRule>
    <cfRule type="cellIs" dxfId="10125" priority="9349" operator="equal">
      <formula>"La actividad que conlleva el riesgo se ejecuta como máximos 2 veces por año "</formula>
    </cfRule>
    <cfRule type="containsText" dxfId="10124" priority="9350" operator="containsText" text="La actividad que conlleva el riesgo se ejecuta como máximos 2 veces por año">
      <formula>NOT(ISERROR(SEARCH(("La actividad que conlleva el riesgo se ejecuta como máximos 2 veces por año"),(R293))))</formula>
    </cfRule>
  </conditionalFormatting>
  <conditionalFormatting sqref="R311:R315">
    <cfRule type="beginsWith" dxfId="10123" priority="9215" operator="beginsWith" text="La actividad que conlleva el riesgo se ejecuta como máximos 2 veces por año">
      <formula>LEFT((R311),LEN("La actividad que conlleva el riesgo se ejecuta como máximos 2 veces por año"))=("La actividad que conlleva el riesgo se ejecuta como máximos 2 veces por año")</formula>
    </cfRule>
    <cfRule type="cellIs" dxfId="10122" priority="9216" operator="equal">
      <formula>"La actividad que conlleva el riesgo se ejecuta como máximos 2 veces por año"</formula>
    </cfRule>
    <cfRule type="cellIs" dxfId="10121" priority="9217" operator="equal">
      <formula>"La actividad que conlleva el riesgo se ejecuta como máximos 2 veces por año "</formula>
    </cfRule>
    <cfRule type="containsText" dxfId="10120" priority="9218" operator="containsText" text="La actividad que conlleva el riesgo se ejecuta como máximos 2 veces por año">
      <formula>NOT(ISERROR(SEARCH(("La actividad que conlleva el riesgo se ejecuta como máximos 2 veces por año"),(R311))))</formula>
    </cfRule>
  </conditionalFormatting>
  <conditionalFormatting sqref="R317:R321">
    <cfRule type="beginsWith" dxfId="10119" priority="8953" operator="beginsWith" text="La actividad que conlleva el riesgo se ejecuta como máximos 2 veces por año">
      <formula>LEFT((R317),LEN("La actividad que conlleva el riesgo se ejecuta como máximos 2 veces por año"))=("La actividad que conlleva el riesgo se ejecuta como máximos 2 veces por año")</formula>
    </cfRule>
    <cfRule type="cellIs" dxfId="10118" priority="8954" operator="equal">
      <formula>"La actividad que conlleva el riesgo se ejecuta como máximos 2 veces por año"</formula>
    </cfRule>
    <cfRule type="cellIs" dxfId="10117" priority="8955" operator="equal">
      <formula>"La actividad que conlleva el riesgo se ejecuta como máximos 2 veces por año "</formula>
    </cfRule>
    <cfRule type="containsText" dxfId="10116" priority="8956" operator="containsText" text="La actividad que conlleva el riesgo se ejecuta como máximos 2 veces por año">
      <formula>NOT(ISERROR(SEARCH(("La actividad que conlleva el riesgo se ejecuta como máximos 2 veces por año"),(R317))))</formula>
    </cfRule>
  </conditionalFormatting>
  <conditionalFormatting sqref="R323:R327 R329:R333">
    <cfRule type="beginsWith" dxfId="10115" priority="8821" operator="beginsWith" text="La actividad que conlleva el riesgo se ejecuta como máximos 2 veces por año">
      <formula>LEFT((R323),LEN("La actividad que conlleva el riesgo se ejecuta como máximos 2 veces por año"))=("La actividad que conlleva el riesgo se ejecuta como máximos 2 veces por año")</formula>
    </cfRule>
    <cfRule type="cellIs" dxfId="10114" priority="8822" operator="equal">
      <formula>"La actividad que conlleva el riesgo se ejecuta como máximos 2 veces por año"</formula>
    </cfRule>
    <cfRule type="cellIs" dxfId="10113" priority="8823" operator="equal">
      <formula>"La actividad que conlleva el riesgo se ejecuta como máximos 2 veces por año "</formula>
    </cfRule>
    <cfRule type="containsText" dxfId="10112" priority="8824" operator="containsText" text="La actividad que conlleva el riesgo se ejecuta como máximos 2 veces por año">
      <formula>NOT(ISERROR(SEARCH(("La actividad que conlleva el riesgo se ejecuta como máximos 2 veces por año"),(R323))))</formula>
    </cfRule>
  </conditionalFormatting>
  <conditionalFormatting sqref="R335:R339">
    <cfRule type="beginsWith" dxfId="10111" priority="8689" operator="beginsWith" text="La actividad que conlleva el riesgo se ejecuta como máximos 2 veces por año">
      <formula>LEFT((R335),LEN("La actividad que conlleva el riesgo se ejecuta como máximos 2 veces por año"))=("La actividad que conlleva el riesgo se ejecuta como máximos 2 veces por año")</formula>
    </cfRule>
    <cfRule type="cellIs" dxfId="10110" priority="8690" operator="equal">
      <formula>"La actividad que conlleva el riesgo se ejecuta como máximos 2 veces por año"</formula>
    </cfRule>
    <cfRule type="cellIs" dxfId="10109" priority="8691" operator="equal">
      <formula>"La actividad que conlleva el riesgo se ejecuta como máximos 2 veces por año "</formula>
    </cfRule>
    <cfRule type="containsText" dxfId="10108" priority="8692" operator="containsText" text="La actividad que conlleva el riesgo se ejecuta como máximos 2 veces por año">
      <formula>NOT(ISERROR(SEARCH(("La actividad que conlleva el riesgo se ejecuta como máximos 2 veces por año"),(R335))))</formula>
    </cfRule>
  </conditionalFormatting>
  <conditionalFormatting sqref="R341:R345">
    <cfRule type="beginsWith" dxfId="10107" priority="8557" operator="beginsWith" text="La actividad que conlleva el riesgo se ejecuta como máximos 2 veces por año">
      <formula>LEFT((R341),LEN("La actividad que conlleva el riesgo se ejecuta como máximos 2 veces por año"))=("La actividad que conlleva el riesgo se ejecuta como máximos 2 veces por año")</formula>
    </cfRule>
    <cfRule type="cellIs" dxfId="10106" priority="8558" operator="equal">
      <formula>"La actividad que conlleva el riesgo se ejecuta como máximos 2 veces por año"</formula>
    </cfRule>
    <cfRule type="cellIs" dxfId="10105" priority="8559" operator="equal">
      <formula>"La actividad que conlleva el riesgo se ejecuta como máximos 2 veces por año "</formula>
    </cfRule>
    <cfRule type="containsText" dxfId="10104" priority="8560" operator="containsText" text="La actividad que conlleva el riesgo se ejecuta como máximos 2 veces por año">
      <formula>NOT(ISERROR(SEARCH(("La actividad que conlleva el riesgo se ejecuta como máximos 2 veces por año"),(R341))))</formula>
    </cfRule>
  </conditionalFormatting>
  <conditionalFormatting sqref="R347:R351">
    <cfRule type="beginsWith" dxfId="10103" priority="8425" operator="beginsWith" text="La actividad que conlleva el riesgo se ejecuta como máximos 2 veces por año">
      <formula>LEFT((R347),LEN("La actividad que conlleva el riesgo se ejecuta como máximos 2 veces por año"))=("La actividad que conlleva el riesgo se ejecuta como máximos 2 veces por año")</formula>
    </cfRule>
    <cfRule type="cellIs" dxfId="10102" priority="8426" operator="equal">
      <formula>"La actividad que conlleva el riesgo se ejecuta como máximos 2 veces por año"</formula>
    </cfRule>
    <cfRule type="cellIs" dxfId="10101" priority="8427" operator="equal">
      <formula>"La actividad que conlleva el riesgo se ejecuta como máximos 2 veces por año "</formula>
    </cfRule>
    <cfRule type="containsText" dxfId="10100" priority="8428" operator="containsText" text="La actividad que conlleva el riesgo se ejecuta como máximos 2 veces por año">
      <formula>NOT(ISERROR(SEARCH(("La actividad que conlleva el riesgo se ejecuta como máximos 2 veces por año"),(R347))))</formula>
    </cfRule>
  </conditionalFormatting>
  <conditionalFormatting sqref="R353:R357">
    <cfRule type="beginsWith" dxfId="10099" priority="8293" operator="beginsWith" text="La actividad que conlleva el riesgo se ejecuta como máximos 2 veces por año">
      <formula>LEFT((R353),LEN("La actividad que conlleva el riesgo se ejecuta como máximos 2 veces por año"))=("La actividad que conlleva el riesgo se ejecuta como máximos 2 veces por año")</formula>
    </cfRule>
    <cfRule type="cellIs" dxfId="10098" priority="8294" operator="equal">
      <formula>"La actividad que conlleva el riesgo se ejecuta como máximos 2 veces por año"</formula>
    </cfRule>
    <cfRule type="cellIs" dxfId="10097" priority="8295" operator="equal">
      <formula>"La actividad que conlleva el riesgo se ejecuta como máximos 2 veces por año "</formula>
    </cfRule>
    <cfRule type="containsText" dxfId="10096" priority="8296" operator="containsText" text="La actividad que conlleva el riesgo se ejecuta como máximos 2 veces por año">
      <formula>NOT(ISERROR(SEARCH(("La actividad que conlleva el riesgo se ejecuta como máximos 2 veces por año"),(R353))))</formula>
    </cfRule>
  </conditionalFormatting>
  <conditionalFormatting sqref="R359:R363">
    <cfRule type="beginsWith" dxfId="10095" priority="8161" operator="beginsWith" text="La actividad que conlleva el riesgo se ejecuta como máximos 2 veces por año">
      <formula>LEFT((R359),LEN("La actividad que conlleva el riesgo se ejecuta como máximos 2 veces por año"))=("La actividad que conlleva el riesgo se ejecuta como máximos 2 veces por año")</formula>
    </cfRule>
    <cfRule type="cellIs" dxfId="10094" priority="8162" operator="equal">
      <formula>"La actividad que conlleva el riesgo se ejecuta como máximos 2 veces por año"</formula>
    </cfRule>
    <cfRule type="cellIs" dxfId="10093" priority="8163" operator="equal">
      <formula>"La actividad que conlleva el riesgo se ejecuta como máximos 2 veces por año "</formula>
    </cfRule>
    <cfRule type="containsText" dxfId="10092" priority="8164" operator="containsText" text="La actividad que conlleva el riesgo se ejecuta como máximos 2 veces por año">
      <formula>NOT(ISERROR(SEARCH(("La actividad que conlleva el riesgo se ejecuta como máximos 2 veces por año"),(R359))))</formula>
    </cfRule>
  </conditionalFormatting>
  <conditionalFormatting sqref="R365:R369">
    <cfRule type="beginsWith" dxfId="10091" priority="8029" operator="beginsWith" text="La actividad que conlleva el riesgo se ejecuta como máximos 2 veces por año">
      <formula>LEFT((R365),LEN("La actividad que conlleva el riesgo se ejecuta como máximos 2 veces por año"))=("La actividad que conlleva el riesgo se ejecuta como máximos 2 veces por año")</formula>
    </cfRule>
    <cfRule type="cellIs" dxfId="10090" priority="8030" operator="equal">
      <formula>"La actividad que conlleva el riesgo se ejecuta como máximos 2 veces por año"</formula>
    </cfRule>
    <cfRule type="cellIs" dxfId="10089" priority="8031" operator="equal">
      <formula>"La actividad que conlleva el riesgo se ejecuta como máximos 2 veces por año "</formula>
    </cfRule>
    <cfRule type="containsText" dxfId="10088" priority="8032" operator="containsText" text="La actividad que conlleva el riesgo se ejecuta como máximos 2 veces por año">
      <formula>NOT(ISERROR(SEARCH(("La actividad que conlleva el riesgo se ejecuta como máximos 2 veces por año"),(R365))))</formula>
    </cfRule>
  </conditionalFormatting>
  <conditionalFormatting sqref="R371:R375">
    <cfRule type="beginsWith" dxfId="10087" priority="7897" operator="beginsWith" text="La actividad que conlleva el riesgo se ejecuta como máximos 2 veces por año">
      <formula>LEFT((R371),LEN("La actividad que conlleva el riesgo se ejecuta como máximos 2 veces por año"))=("La actividad que conlleva el riesgo se ejecuta como máximos 2 veces por año")</formula>
    </cfRule>
    <cfRule type="cellIs" dxfId="10086" priority="7898" operator="equal">
      <formula>"La actividad que conlleva el riesgo se ejecuta como máximos 2 veces por año"</formula>
    </cfRule>
    <cfRule type="cellIs" dxfId="10085" priority="7899" operator="equal">
      <formula>"La actividad que conlleva el riesgo se ejecuta como máximos 2 veces por año "</formula>
    </cfRule>
    <cfRule type="containsText" dxfId="10084" priority="7900" operator="containsText" text="La actividad que conlleva el riesgo se ejecuta como máximos 2 veces por año">
      <formula>NOT(ISERROR(SEARCH(("La actividad que conlleva el riesgo se ejecuta como máximos 2 veces por año"),(R371))))</formula>
    </cfRule>
  </conditionalFormatting>
  <conditionalFormatting sqref="R377:R381">
    <cfRule type="beginsWith" dxfId="10083" priority="7765" operator="beginsWith" text="La actividad que conlleva el riesgo se ejecuta como máximos 2 veces por año">
      <formula>LEFT((R377),LEN("La actividad que conlleva el riesgo se ejecuta como máximos 2 veces por año"))=("La actividad que conlleva el riesgo se ejecuta como máximos 2 veces por año")</formula>
    </cfRule>
    <cfRule type="cellIs" dxfId="10082" priority="7766" operator="equal">
      <formula>"La actividad que conlleva el riesgo se ejecuta como máximos 2 veces por año"</formula>
    </cfRule>
    <cfRule type="cellIs" dxfId="10081" priority="7767" operator="equal">
      <formula>"La actividad que conlleva el riesgo se ejecuta como máximos 2 veces por año "</formula>
    </cfRule>
    <cfRule type="containsText" dxfId="10080" priority="7768" operator="containsText" text="La actividad que conlleva el riesgo se ejecuta como máximos 2 veces por año">
      <formula>NOT(ISERROR(SEARCH(("La actividad que conlleva el riesgo se ejecuta como máximos 2 veces por año"),(R377))))</formula>
    </cfRule>
  </conditionalFormatting>
  <conditionalFormatting sqref="R383:R387">
    <cfRule type="beginsWith" dxfId="10079" priority="7633" operator="beginsWith" text="La actividad que conlleva el riesgo se ejecuta como máximos 2 veces por año">
      <formula>LEFT((R383),LEN("La actividad que conlleva el riesgo se ejecuta como máximos 2 veces por año"))=("La actividad que conlleva el riesgo se ejecuta como máximos 2 veces por año")</formula>
    </cfRule>
    <cfRule type="cellIs" dxfId="10078" priority="7634" operator="equal">
      <formula>"La actividad que conlleva el riesgo se ejecuta como máximos 2 veces por año"</formula>
    </cfRule>
    <cfRule type="cellIs" dxfId="10077" priority="7635" operator="equal">
      <formula>"La actividad que conlleva el riesgo se ejecuta como máximos 2 veces por año "</formula>
    </cfRule>
    <cfRule type="containsText" dxfId="10076" priority="7636" operator="containsText" text="La actividad que conlleva el riesgo se ejecuta como máximos 2 veces por año">
      <formula>NOT(ISERROR(SEARCH(("La actividad que conlleva el riesgo se ejecuta como máximos 2 veces por año"),(R383))))</formula>
    </cfRule>
  </conditionalFormatting>
  <conditionalFormatting sqref="R389:R393">
    <cfRule type="beginsWith" dxfId="10075" priority="7416" operator="beginsWith" text="La actividad que conlleva el riesgo se ejecuta como máximos 2 veces por año">
      <formula>LEFT((R389),LEN("La actividad que conlleva el riesgo se ejecuta como máximos 2 veces por año"))=("La actividad que conlleva el riesgo se ejecuta como máximos 2 veces por año")</formula>
    </cfRule>
    <cfRule type="cellIs" dxfId="10074" priority="7417" operator="equal">
      <formula>"La actividad que conlleva el riesgo se ejecuta como máximos 2 veces por año"</formula>
    </cfRule>
    <cfRule type="cellIs" dxfId="10073" priority="7418" operator="equal">
      <formula>"La actividad que conlleva el riesgo se ejecuta como máximos 2 veces por año "</formula>
    </cfRule>
    <cfRule type="containsText" dxfId="10072" priority="7419" operator="containsText" text="La actividad que conlleva el riesgo se ejecuta como máximos 2 veces por año">
      <formula>NOT(ISERROR(SEARCH(("La actividad que conlleva el riesgo se ejecuta como máximos 2 veces por año"),(R389))))</formula>
    </cfRule>
  </conditionalFormatting>
  <conditionalFormatting sqref="R395:R399">
    <cfRule type="beginsWith" dxfId="10071" priority="7284" operator="beginsWith" text="La actividad que conlleva el riesgo se ejecuta como máximos 2 veces por año">
      <formula>LEFT((R395),LEN("La actividad que conlleva el riesgo se ejecuta como máximos 2 veces por año"))=("La actividad que conlleva el riesgo se ejecuta como máximos 2 veces por año")</formula>
    </cfRule>
    <cfRule type="cellIs" dxfId="10070" priority="7285" operator="equal">
      <formula>"La actividad que conlleva el riesgo se ejecuta como máximos 2 veces por año"</formula>
    </cfRule>
    <cfRule type="cellIs" dxfId="10069" priority="7286" operator="equal">
      <formula>"La actividad que conlleva el riesgo se ejecuta como máximos 2 veces por año "</formula>
    </cfRule>
    <cfRule type="containsText" dxfId="10068" priority="7287" operator="containsText" text="La actividad que conlleva el riesgo se ejecuta como máximos 2 veces por año">
      <formula>NOT(ISERROR(SEARCH(("La actividad que conlleva el riesgo se ejecuta como máximos 2 veces por año"),(R395))))</formula>
    </cfRule>
  </conditionalFormatting>
  <conditionalFormatting sqref="R401:R405 R407:R411">
    <cfRule type="beginsWith" dxfId="10067" priority="7152" operator="beginsWith" text="La actividad que conlleva el riesgo se ejecuta como máximos 2 veces por año">
      <formula>LEFT((R401),LEN("La actividad que conlleva el riesgo se ejecuta como máximos 2 veces por año"))=("La actividad que conlleva el riesgo se ejecuta como máximos 2 veces por año")</formula>
    </cfRule>
    <cfRule type="cellIs" dxfId="10066" priority="7153" operator="equal">
      <formula>"La actividad que conlleva el riesgo se ejecuta como máximos 2 veces por año"</formula>
    </cfRule>
    <cfRule type="cellIs" dxfId="10065" priority="7154" operator="equal">
      <formula>"La actividad que conlleva el riesgo se ejecuta como máximos 2 veces por año "</formula>
    </cfRule>
    <cfRule type="containsText" dxfId="10064" priority="7155" operator="containsText" text="La actividad que conlleva el riesgo se ejecuta como máximos 2 veces por año">
      <formula>NOT(ISERROR(SEARCH(("La actividad que conlleva el riesgo se ejecuta como máximos 2 veces por año"),(R401))))</formula>
    </cfRule>
  </conditionalFormatting>
  <conditionalFormatting sqref="R413:R417">
    <cfRule type="beginsWith" dxfId="10063" priority="7020" operator="beginsWith" text="La actividad que conlleva el riesgo se ejecuta como máximos 2 veces por año">
      <formula>LEFT((R413),LEN("La actividad que conlleva el riesgo se ejecuta como máximos 2 veces por año"))=("La actividad que conlleva el riesgo se ejecuta como máximos 2 veces por año")</formula>
    </cfRule>
    <cfRule type="cellIs" dxfId="10062" priority="7021" operator="equal">
      <formula>"La actividad que conlleva el riesgo se ejecuta como máximos 2 veces por año"</formula>
    </cfRule>
    <cfRule type="cellIs" dxfId="10061" priority="7022" operator="equal">
      <formula>"La actividad que conlleva el riesgo se ejecuta como máximos 2 veces por año "</formula>
    </cfRule>
    <cfRule type="containsText" dxfId="10060" priority="7023" operator="containsText" text="La actividad que conlleva el riesgo se ejecuta como máximos 2 veces por año">
      <formula>NOT(ISERROR(SEARCH(("La actividad que conlleva el riesgo se ejecuta como máximos 2 veces por año"),(R413))))</formula>
    </cfRule>
  </conditionalFormatting>
  <conditionalFormatting sqref="R419:R423">
    <cfRule type="beginsWith" dxfId="10059" priority="6888" operator="beginsWith" text="La actividad que conlleva el riesgo se ejecuta como máximos 2 veces por año">
      <formula>LEFT((R419),LEN("La actividad que conlleva el riesgo se ejecuta como máximos 2 veces por año"))=("La actividad que conlleva el riesgo se ejecuta como máximos 2 veces por año")</formula>
    </cfRule>
    <cfRule type="cellIs" dxfId="10058" priority="6889" operator="equal">
      <formula>"La actividad que conlleva el riesgo se ejecuta como máximos 2 veces por año"</formula>
    </cfRule>
    <cfRule type="cellIs" dxfId="10057" priority="6890" operator="equal">
      <formula>"La actividad que conlleva el riesgo se ejecuta como máximos 2 veces por año "</formula>
    </cfRule>
    <cfRule type="containsText" dxfId="10056" priority="6891" operator="containsText" text="La actividad que conlleva el riesgo se ejecuta como máximos 2 veces por año">
      <formula>NOT(ISERROR(SEARCH(("La actividad que conlleva el riesgo se ejecuta como máximos 2 veces por año"),(R419))))</formula>
    </cfRule>
  </conditionalFormatting>
  <conditionalFormatting sqref="R425:R429">
    <cfRule type="beginsWith" dxfId="10055" priority="6756" operator="beginsWith" text="La actividad que conlleva el riesgo se ejecuta como máximos 2 veces por año">
      <formula>LEFT((R425),LEN("La actividad que conlleva el riesgo se ejecuta como máximos 2 veces por año"))=("La actividad que conlleva el riesgo se ejecuta como máximos 2 veces por año")</formula>
    </cfRule>
    <cfRule type="cellIs" dxfId="10054" priority="6757" operator="equal">
      <formula>"La actividad que conlleva el riesgo se ejecuta como máximos 2 veces por año"</formula>
    </cfRule>
    <cfRule type="cellIs" dxfId="10053" priority="6758" operator="equal">
      <formula>"La actividad que conlleva el riesgo se ejecuta como máximos 2 veces por año "</formula>
    </cfRule>
    <cfRule type="containsText" dxfId="10052" priority="6759" operator="containsText" text="La actividad que conlleva el riesgo se ejecuta como máximos 2 veces por año">
      <formula>NOT(ISERROR(SEARCH(("La actividad que conlleva el riesgo se ejecuta como máximos 2 veces por año"),(R425))))</formula>
    </cfRule>
  </conditionalFormatting>
  <conditionalFormatting sqref="R431:R435">
    <cfRule type="beginsWith" dxfId="10051" priority="5214" operator="beginsWith" text="La actividad que conlleva el riesgo se ejecuta como máximos 2 veces por año">
      <formula>LEFT((R431),LEN("La actividad que conlleva el riesgo se ejecuta como máximos 2 veces por año"))=("La actividad que conlleva el riesgo se ejecuta como máximos 2 veces por año")</formula>
    </cfRule>
    <cfRule type="cellIs" dxfId="10050" priority="5215" operator="equal">
      <formula>"La actividad que conlleva el riesgo se ejecuta como máximos 2 veces por año"</formula>
    </cfRule>
    <cfRule type="cellIs" dxfId="10049" priority="5216" operator="equal">
      <formula>"La actividad que conlleva el riesgo se ejecuta como máximos 2 veces por año "</formula>
    </cfRule>
    <cfRule type="containsText" dxfId="10048" priority="5217" operator="containsText" text="La actividad que conlleva el riesgo se ejecuta como máximos 2 veces por año">
      <formula>NOT(ISERROR(SEARCH(("La actividad que conlleva el riesgo se ejecuta como máximos 2 veces por año"),(R431))))</formula>
    </cfRule>
  </conditionalFormatting>
  <conditionalFormatting sqref="R437:R441">
    <cfRule type="beginsWith" dxfId="10047" priority="6624" operator="beginsWith" text="La actividad que conlleva el riesgo se ejecuta como máximos 2 veces por año">
      <formula>LEFT((R437),LEN("La actividad que conlleva el riesgo se ejecuta como máximos 2 veces por año"))=("La actividad que conlleva el riesgo se ejecuta como máximos 2 veces por año")</formula>
    </cfRule>
    <cfRule type="cellIs" dxfId="10046" priority="6625" operator="equal">
      <formula>"La actividad que conlleva el riesgo se ejecuta como máximos 2 veces por año"</formula>
    </cfRule>
    <cfRule type="cellIs" dxfId="10045" priority="6626" operator="equal">
      <formula>"La actividad que conlleva el riesgo se ejecuta como máximos 2 veces por año "</formula>
    </cfRule>
    <cfRule type="containsText" dxfId="10044" priority="6627" operator="containsText" text="La actividad que conlleva el riesgo se ejecuta como máximos 2 veces por año">
      <formula>NOT(ISERROR(SEARCH(("La actividad que conlleva el riesgo se ejecuta como máximos 2 veces por año"),(R437))))</formula>
    </cfRule>
  </conditionalFormatting>
  <conditionalFormatting sqref="R443:R447">
    <cfRule type="beginsWith" dxfId="10043" priority="6492" operator="beginsWith" text="La actividad que conlleva el riesgo se ejecuta como máximos 2 veces por año">
      <formula>LEFT((R443),LEN("La actividad que conlleva el riesgo se ejecuta como máximos 2 veces por año"))=("La actividad que conlleva el riesgo se ejecuta como máximos 2 veces por año")</formula>
    </cfRule>
    <cfRule type="cellIs" dxfId="10042" priority="6493" operator="equal">
      <formula>"La actividad que conlleva el riesgo se ejecuta como máximos 2 veces por año"</formula>
    </cfRule>
    <cfRule type="cellIs" dxfId="10041" priority="6494" operator="equal">
      <formula>"La actividad que conlleva el riesgo se ejecuta como máximos 2 veces por año "</formula>
    </cfRule>
    <cfRule type="containsText" dxfId="10040" priority="6495" operator="containsText" text="La actividad que conlleva el riesgo se ejecuta como máximos 2 veces por año">
      <formula>NOT(ISERROR(SEARCH(("La actividad que conlleva el riesgo se ejecuta como máximos 2 veces por año"),(R443))))</formula>
    </cfRule>
  </conditionalFormatting>
  <conditionalFormatting sqref="R449:R453">
    <cfRule type="beginsWith" dxfId="10039" priority="6360" operator="beginsWith" text="La actividad que conlleva el riesgo se ejecuta como máximos 2 veces por año">
      <formula>LEFT((R449),LEN("La actividad que conlleva el riesgo se ejecuta como máximos 2 veces por año"))=("La actividad que conlleva el riesgo se ejecuta como máximos 2 veces por año")</formula>
    </cfRule>
    <cfRule type="cellIs" dxfId="10038" priority="6361" operator="equal">
      <formula>"La actividad que conlleva el riesgo se ejecuta como máximos 2 veces por año"</formula>
    </cfRule>
    <cfRule type="cellIs" dxfId="10037" priority="6362" operator="equal">
      <formula>"La actividad que conlleva el riesgo se ejecuta como máximos 2 veces por año "</formula>
    </cfRule>
    <cfRule type="containsText" dxfId="10036" priority="6363" operator="containsText" text="La actividad que conlleva el riesgo se ejecuta como máximos 2 veces por año">
      <formula>NOT(ISERROR(SEARCH(("La actividad que conlleva el riesgo se ejecuta como máximos 2 veces por año"),(R449))))</formula>
    </cfRule>
  </conditionalFormatting>
  <conditionalFormatting sqref="R455:R459">
    <cfRule type="beginsWith" dxfId="10035" priority="6228" operator="beginsWith" text="La actividad que conlleva el riesgo se ejecuta como máximos 2 veces por año">
      <formula>LEFT((R455),LEN("La actividad que conlleva el riesgo se ejecuta como máximos 2 veces por año"))=("La actividad que conlleva el riesgo se ejecuta como máximos 2 veces por año")</formula>
    </cfRule>
    <cfRule type="cellIs" dxfId="10034" priority="6229" operator="equal">
      <formula>"La actividad que conlleva el riesgo se ejecuta como máximos 2 veces por año"</formula>
    </cfRule>
    <cfRule type="cellIs" dxfId="10033" priority="6230" operator="equal">
      <formula>"La actividad que conlleva el riesgo se ejecuta como máximos 2 veces por año "</formula>
    </cfRule>
    <cfRule type="containsText" dxfId="10032" priority="6231" operator="containsText" text="La actividad que conlleva el riesgo se ejecuta como máximos 2 veces por año">
      <formula>NOT(ISERROR(SEARCH(("La actividad que conlleva el riesgo se ejecuta como máximos 2 veces por año"),(R455))))</formula>
    </cfRule>
  </conditionalFormatting>
  <conditionalFormatting sqref="R461:R465">
    <cfRule type="beginsWith" dxfId="10031" priority="5478" operator="beginsWith" text="La actividad que conlleva el riesgo se ejecuta como máximos 2 veces por año">
      <formula>LEFT((R461),LEN("La actividad que conlleva el riesgo se ejecuta como máximos 2 veces por año"))=("La actividad que conlleva el riesgo se ejecuta como máximos 2 veces por año")</formula>
    </cfRule>
    <cfRule type="cellIs" dxfId="10030" priority="5479" operator="equal">
      <formula>"La actividad que conlleva el riesgo se ejecuta como máximos 2 veces por año"</formula>
    </cfRule>
    <cfRule type="cellIs" dxfId="10029" priority="5480" operator="equal">
      <formula>"La actividad que conlleva el riesgo se ejecuta como máximos 2 veces por año "</formula>
    </cfRule>
    <cfRule type="containsText" dxfId="10028" priority="5481" operator="containsText" text="La actividad que conlleva el riesgo se ejecuta como máximos 2 veces por año">
      <formula>NOT(ISERROR(SEARCH(("La actividad que conlleva el riesgo se ejecuta como máximos 2 veces por año"),(R461))))</formula>
    </cfRule>
  </conditionalFormatting>
  <conditionalFormatting sqref="R467:R471">
    <cfRule type="beginsWith" dxfId="10027" priority="5346" operator="beginsWith" text="La actividad que conlleva el riesgo se ejecuta como máximos 2 veces por año">
      <formula>LEFT((R467),LEN("La actividad que conlleva el riesgo se ejecuta como máximos 2 veces por año"))=("La actividad que conlleva el riesgo se ejecuta como máximos 2 veces por año")</formula>
    </cfRule>
    <cfRule type="cellIs" dxfId="10026" priority="5347" operator="equal">
      <formula>"La actividad que conlleva el riesgo se ejecuta como máximos 2 veces por año"</formula>
    </cfRule>
    <cfRule type="cellIs" dxfId="10025" priority="5348" operator="equal">
      <formula>"La actividad que conlleva el riesgo se ejecuta como máximos 2 veces por año "</formula>
    </cfRule>
    <cfRule type="containsText" dxfId="10024" priority="5349" operator="containsText" text="La actividad que conlleva el riesgo se ejecuta como máximos 2 veces por año">
      <formula>NOT(ISERROR(SEARCH(("La actividad que conlleva el riesgo se ejecuta como máximos 2 veces por año"),(R467))))</formula>
    </cfRule>
  </conditionalFormatting>
  <conditionalFormatting sqref="S17:S21 S203:S213">
    <cfRule type="cellIs" dxfId="10023" priority="14927" operator="equal">
      <formula>"MUY ALTA "</formula>
    </cfRule>
    <cfRule type="cellIs" dxfId="10022" priority="14928" operator="equal">
      <formula>"MUY ALTA"</formula>
    </cfRule>
    <cfRule type="cellIs" dxfId="10021" priority="14929" operator="equal">
      <formula>"ALTA"</formula>
    </cfRule>
    <cfRule type="cellIs" dxfId="10020" priority="14930" operator="equal">
      <formula>"MEDIA"</formula>
    </cfRule>
    <cfRule type="cellIs" dxfId="10019" priority="14931" operator="equal">
      <formula>"BAJA"</formula>
    </cfRule>
    <cfRule type="cellIs" dxfId="10018" priority="14932" operator="equal">
      <formula>"MUY BAJA"</formula>
    </cfRule>
    <cfRule type="cellIs" dxfId="10017" priority="14933" operator="equal">
      <formula>0.2</formula>
    </cfRule>
  </conditionalFormatting>
  <conditionalFormatting sqref="S23:S27">
    <cfRule type="cellIs" dxfId="10016" priority="14852" operator="equal">
      <formula>"MUY ALTA "</formula>
    </cfRule>
    <cfRule type="cellIs" dxfId="10015" priority="14853" operator="equal">
      <formula>"MUY ALTA"</formula>
    </cfRule>
    <cfRule type="cellIs" dxfId="10014" priority="14854" operator="equal">
      <formula>"ALTA"</formula>
    </cfRule>
    <cfRule type="cellIs" dxfId="10013" priority="14855" operator="equal">
      <formula>"MEDIA"</formula>
    </cfRule>
    <cfRule type="cellIs" dxfId="10012" priority="14856" operator="equal">
      <formula>"BAJA"</formula>
    </cfRule>
    <cfRule type="cellIs" dxfId="10011" priority="14857" operator="equal">
      <formula>"MUY BAJA"</formula>
    </cfRule>
    <cfRule type="cellIs" dxfId="10010" priority="14858" operator="equal">
      <formula>0.2</formula>
    </cfRule>
  </conditionalFormatting>
  <conditionalFormatting sqref="S41:S45">
    <cfRule type="cellIs" dxfId="10009" priority="5075" operator="equal">
      <formula>"MUY ALTA "</formula>
    </cfRule>
    <cfRule type="cellIs" dxfId="10008" priority="5076" operator="equal">
      <formula>"MUY ALTA"</formula>
    </cfRule>
    <cfRule type="cellIs" dxfId="10007" priority="5077" operator="equal">
      <formula>"ALTA"</formula>
    </cfRule>
    <cfRule type="cellIs" dxfId="10006" priority="5078" operator="equal">
      <formula>"MEDIA"</formula>
    </cfRule>
    <cfRule type="cellIs" dxfId="10005" priority="5079" operator="equal">
      <formula>"BAJA"</formula>
    </cfRule>
    <cfRule type="cellIs" dxfId="10004" priority="5080" operator="equal">
      <formula>"MUY BAJA"</formula>
    </cfRule>
    <cfRule type="cellIs" dxfId="10003" priority="5081" operator="equal">
      <formula>0.2</formula>
    </cfRule>
  </conditionalFormatting>
  <conditionalFormatting sqref="S47:S51">
    <cfRule type="cellIs" dxfId="10002" priority="4659" operator="equal">
      <formula>"MUY ALTA "</formula>
    </cfRule>
    <cfRule type="cellIs" dxfId="10001" priority="4660" operator="equal">
      <formula>"MUY ALTA"</formula>
    </cfRule>
    <cfRule type="cellIs" dxfId="10000" priority="4661" operator="equal">
      <formula>"ALTA"</formula>
    </cfRule>
    <cfRule type="cellIs" dxfId="9999" priority="4662" operator="equal">
      <formula>"MEDIA"</formula>
    </cfRule>
    <cfRule type="cellIs" dxfId="9998" priority="4663" operator="equal">
      <formula>"BAJA"</formula>
    </cfRule>
    <cfRule type="cellIs" dxfId="9997" priority="4664" operator="equal">
      <formula>"MUY BAJA"</formula>
    </cfRule>
    <cfRule type="cellIs" dxfId="9996" priority="4665" operator="equal">
      <formula>0.2</formula>
    </cfRule>
  </conditionalFormatting>
  <conditionalFormatting sqref="S53:S57">
    <cfRule type="cellIs" dxfId="9995" priority="4395" operator="equal">
      <formula>"MUY ALTA "</formula>
    </cfRule>
    <cfRule type="cellIs" dxfId="9994" priority="4396" operator="equal">
      <formula>"MUY ALTA"</formula>
    </cfRule>
    <cfRule type="cellIs" dxfId="9993" priority="4397" operator="equal">
      <formula>"ALTA"</formula>
    </cfRule>
    <cfRule type="cellIs" dxfId="9992" priority="4398" operator="equal">
      <formula>"MEDIA"</formula>
    </cfRule>
    <cfRule type="cellIs" dxfId="9991" priority="4399" operator="equal">
      <formula>"BAJA"</formula>
    </cfRule>
    <cfRule type="cellIs" dxfId="9990" priority="4400" operator="equal">
      <formula>"MUY BAJA"</formula>
    </cfRule>
    <cfRule type="cellIs" dxfId="9989" priority="4401" operator="equal">
      <formula>0.2</formula>
    </cfRule>
  </conditionalFormatting>
  <conditionalFormatting sqref="S59:S63">
    <cfRule type="cellIs" dxfId="9988" priority="14717" operator="equal">
      <formula>"MUY ALTA "</formula>
    </cfRule>
    <cfRule type="cellIs" dxfId="9987" priority="14718" operator="equal">
      <formula>"MUY ALTA"</formula>
    </cfRule>
    <cfRule type="cellIs" dxfId="9986" priority="14719" operator="equal">
      <formula>"ALTA"</formula>
    </cfRule>
    <cfRule type="cellIs" dxfId="9985" priority="14720" operator="equal">
      <formula>"MEDIA"</formula>
    </cfRule>
    <cfRule type="cellIs" dxfId="9984" priority="14721" operator="equal">
      <formula>"BAJA"</formula>
    </cfRule>
    <cfRule type="cellIs" dxfId="9983" priority="14722" operator="equal">
      <formula>"MUY BAJA"</formula>
    </cfRule>
    <cfRule type="cellIs" dxfId="9982" priority="14723" operator="equal">
      <formula>0.2</formula>
    </cfRule>
  </conditionalFormatting>
  <conditionalFormatting sqref="S65:S69">
    <cfRule type="cellIs" dxfId="9981" priority="674" operator="equal">
      <formula>"MUY ALTA "</formula>
    </cfRule>
    <cfRule type="cellIs" dxfId="9980" priority="675" operator="equal">
      <formula>"MUY ALTA"</formula>
    </cfRule>
    <cfRule type="cellIs" dxfId="9979" priority="676" operator="equal">
      <formula>"ALTA"</formula>
    </cfRule>
    <cfRule type="cellIs" dxfId="9978" priority="677" operator="equal">
      <formula>"MEDIA"</formula>
    </cfRule>
    <cfRule type="cellIs" dxfId="9977" priority="678" operator="equal">
      <formula>"BAJA"</formula>
    </cfRule>
    <cfRule type="cellIs" dxfId="9976" priority="679" operator="equal">
      <formula>"MUY BAJA"</formula>
    </cfRule>
    <cfRule type="cellIs" dxfId="9975" priority="680" operator="equal">
      <formula>0.2</formula>
    </cfRule>
  </conditionalFormatting>
  <conditionalFormatting sqref="S71:S75">
    <cfRule type="cellIs" dxfId="9974" priority="510" operator="equal">
      <formula>"MUY ALTA "</formula>
    </cfRule>
    <cfRule type="cellIs" dxfId="9973" priority="511" operator="equal">
      <formula>"MUY ALTA"</formula>
    </cfRule>
    <cfRule type="cellIs" dxfId="9972" priority="512" operator="equal">
      <formula>"ALTA"</formula>
    </cfRule>
    <cfRule type="cellIs" dxfId="9971" priority="513" operator="equal">
      <formula>"MEDIA"</formula>
    </cfRule>
    <cfRule type="cellIs" dxfId="9970" priority="514" operator="equal">
      <formula>"BAJA"</formula>
    </cfRule>
    <cfRule type="cellIs" dxfId="9969" priority="515" operator="equal">
      <formula>"MUY BAJA"</formula>
    </cfRule>
    <cfRule type="cellIs" dxfId="9968" priority="516" operator="equal">
      <formula>0.2</formula>
    </cfRule>
  </conditionalFormatting>
  <conditionalFormatting sqref="S77:S81">
    <cfRule type="cellIs" dxfId="9967" priority="14672" operator="equal">
      <formula>"MUY ALTA "</formula>
    </cfRule>
    <cfRule type="cellIs" dxfId="9966" priority="14673" operator="equal">
      <formula>"MUY ALTA"</formula>
    </cfRule>
    <cfRule type="cellIs" dxfId="9965" priority="14674" operator="equal">
      <formula>"ALTA"</formula>
    </cfRule>
    <cfRule type="cellIs" dxfId="9964" priority="14675" operator="equal">
      <formula>"MEDIA"</formula>
    </cfRule>
    <cfRule type="cellIs" dxfId="9963" priority="14676" operator="equal">
      <formula>"BAJA"</formula>
    </cfRule>
    <cfRule type="cellIs" dxfId="9962" priority="14677" operator="equal">
      <formula>"MUY BAJA"</formula>
    </cfRule>
    <cfRule type="cellIs" dxfId="9961" priority="14678" operator="equal">
      <formula>0.2</formula>
    </cfRule>
  </conditionalFormatting>
  <conditionalFormatting sqref="S83:S87">
    <cfRule type="cellIs" dxfId="9960" priority="13562" operator="equal">
      <formula>"MUY ALTA "</formula>
    </cfRule>
    <cfRule type="cellIs" dxfId="9959" priority="13563" operator="equal">
      <formula>"MUY ALTA"</formula>
    </cfRule>
    <cfRule type="cellIs" dxfId="9958" priority="13564" operator="equal">
      <formula>"ALTA"</formula>
    </cfRule>
    <cfRule type="cellIs" dxfId="9957" priority="13565" operator="equal">
      <formula>"MEDIA"</formula>
    </cfRule>
    <cfRule type="cellIs" dxfId="9956" priority="13566" operator="equal">
      <formula>"BAJA"</formula>
    </cfRule>
    <cfRule type="cellIs" dxfId="9955" priority="13567" operator="equal">
      <formula>"MUY BAJA"</formula>
    </cfRule>
    <cfRule type="cellIs" dxfId="9954" priority="13568" operator="equal">
      <formula>0.2</formula>
    </cfRule>
  </conditionalFormatting>
  <conditionalFormatting sqref="S89:S93">
    <cfRule type="cellIs" dxfId="9953" priority="13430" operator="equal">
      <formula>"MUY ALTA "</formula>
    </cfRule>
    <cfRule type="cellIs" dxfId="9952" priority="13431" operator="equal">
      <formula>"MUY ALTA"</formula>
    </cfRule>
    <cfRule type="cellIs" dxfId="9951" priority="13432" operator="equal">
      <formula>"ALTA"</formula>
    </cfRule>
    <cfRule type="cellIs" dxfId="9950" priority="13433" operator="equal">
      <formula>"MEDIA"</formula>
    </cfRule>
    <cfRule type="cellIs" dxfId="9949" priority="13434" operator="equal">
      <formula>"BAJA"</formula>
    </cfRule>
    <cfRule type="cellIs" dxfId="9948" priority="13435" operator="equal">
      <formula>"MUY BAJA"</formula>
    </cfRule>
    <cfRule type="cellIs" dxfId="9947" priority="13436" operator="equal">
      <formula>0.2</formula>
    </cfRule>
  </conditionalFormatting>
  <conditionalFormatting sqref="S95:S99">
    <cfRule type="cellIs" dxfId="9946" priority="13298" operator="equal">
      <formula>"MUY ALTA "</formula>
    </cfRule>
    <cfRule type="cellIs" dxfId="9945" priority="13299" operator="equal">
      <formula>"MUY ALTA"</formula>
    </cfRule>
    <cfRule type="cellIs" dxfId="9944" priority="13300" operator="equal">
      <formula>"ALTA"</formula>
    </cfRule>
    <cfRule type="cellIs" dxfId="9943" priority="13301" operator="equal">
      <formula>"MEDIA"</formula>
    </cfRule>
    <cfRule type="cellIs" dxfId="9942" priority="13302" operator="equal">
      <formula>"BAJA"</formula>
    </cfRule>
    <cfRule type="cellIs" dxfId="9941" priority="13303" operator="equal">
      <formula>"MUY BAJA"</formula>
    </cfRule>
    <cfRule type="cellIs" dxfId="9940" priority="13304" operator="equal">
      <formula>0.2</formula>
    </cfRule>
  </conditionalFormatting>
  <conditionalFormatting sqref="S101:S105">
    <cfRule type="cellIs" dxfId="9939" priority="13166" operator="equal">
      <formula>"MUY ALTA "</formula>
    </cfRule>
    <cfRule type="cellIs" dxfId="9938" priority="13167" operator="equal">
      <formula>"MUY ALTA"</formula>
    </cfRule>
    <cfRule type="cellIs" dxfId="9937" priority="13168" operator="equal">
      <formula>"ALTA"</formula>
    </cfRule>
    <cfRule type="cellIs" dxfId="9936" priority="13169" operator="equal">
      <formula>"MEDIA"</formula>
    </cfRule>
    <cfRule type="cellIs" dxfId="9935" priority="13170" operator="equal">
      <formula>"BAJA"</formula>
    </cfRule>
    <cfRule type="cellIs" dxfId="9934" priority="13171" operator="equal">
      <formula>"MUY BAJA"</formula>
    </cfRule>
    <cfRule type="cellIs" dxfId="9933" priority="13172" operator="equal">
      <formula>0.2</formula>
    </cfRule>
  </conditionalFormatting>
  <conditionalFormatting sqref="S107:S111">
    <cfRule type="cellIs" dxfId="9932" priority="13034" operator="equal">
      <formula>"MUY ALTA "</formula>
    </cfRule>
    <cfRule type="cellIs" dxfId="9931" priority="13035" operator="equal">
      <formula>"MUY ALTA"</formula>
    </cfRule>
    <cfRule type="cellIs" dxfId="9930" priority="13036" operator="equal">
      <formula>"ALTA"</formula>
    </cfRule>
    <cfRule type="cellIs" dxfId="9929" priority="13037" operator="equal">
      <formula>"MEDIA"</formula>
    </cfRule>
    <cfRule type="cellIs" dxfId="9928" priority="13038" operator="equal">
      <formula>"BAJA"</formula>
    </cfRule>
    <cfRule type="cellIs" dxfId="9927" priority="13039" operator="equal">
      <formula>"MUY BAJA"</formula>
    </cfRule>
    <cfRule type="cellIs" dxfId="9926" priority="13040" operator="equal">
      <formula>0.2</formula>
    </cfRule>
  </conditionalFormatting>
  <conditionalFormatting sqref="S113:S117">
    <cfRule type="cellIs" dxfId="9925" priority="12084" operator="equal">
      <formula>"MUY ALTA "</formula>
    </cfRule>
    <cfRule type="cellIs" dxfId="9924" priority="12085" operator="equal">
      <formula>"MUY ALTA"</formula>
    </cfRule>
    <cfRule type="cellIs" dxfId="9923" priority="12086" operator="equal">
      <formula>"ALTA"</formula>
    </cfRule>
    <cfRule type="cellIs" dxfId="9922" priority="12087" operator="equal">
      <formula>"MEDIA"</formula>
    </cfRule>
    <cfRule type="cellIs" dxfId="9921" priority="12088" operator="equal">
      <formula>"BAJA"</formula>
    </cfRule>
    <cfRule type="cellIs" dxfId="9920" priority="12089" operator="equal">
      <formula>"MUY BAJA"</formula>
    </cfRule>
    <cfRule type="cellIs" dxfId="9919" priority="12090" operator="equal">
      <formula>0.2</formula>
    </cfRule>
  </conditionalFormatting>
  <conditionalFormatting sqref="S119:S123">
    <cfRule type="cellIs" dxfId="9918" priority="12770" operator="equal">
      <formula>"MUY ALTA "</formula>
    </cfRule>
    <cfRule type="cellIs" dxfId="9917" priority="12771" operator="equal">
      <formula>"MUY ALTA"</formula>
    </cfRule>
    <cfRule type="cellIs" dxfId="9916" priority="12772" operator="equal">
      <formula>"ALTA"</formula>
    </cfRule>
    <cfRule type="cellIs" dxfId="9915" priority="12773" operator="equal">
      <formula>"MEDIA"</formula>
    </cfRule>
    <cfRule type="cellIs" dxfId="9914" priority="12774" operator="equal">
      <formula>"BAJA"</formula>
    </cfRule>
    <cfRule type="cellIs" dxfId="9913" priority="12775" operator="equal">
      <formula>"MUY BAJA"</formula>
    </cfRule>
    <cfRule type="cellIs" dxfId="9912" priority="12776" operator="equal">
      <formula>0.2</formula>
    </cfRule>
  </conditionalFormatting>
  <conditionalFormatting sqref="S125:S129">
    <cfRule type="cellIs" dxfId="9911" priority="12638" operator="equal">
      <formula>"MUY ALTA "</formula>
    </cfRule>
    <cfRule type="cellIs" dxfId="9910" priority="12639" operator="equal">
      <formula>"MUY ALTA"</formula>
    </cfRule>
    <cfRule type="cellIs" dxfId="9909" priority="12640" operator="equal">
      <formula>"ALTA"</formula>
    </cfRule>
    <cfRule type="cellIs" dxfId="9908" priority="12641" operator="equal">
      <formula>"MEDIA"</formula>
    </cfRule>
    <cfRule type="cellIs" dxfId="9907" priority="12642" operator="equal">
      <formula>"BAJA"</formula>
    </cfRule>
    <cfRule type="cellIs" dxfId="9906" priority="12643" operator="equal">
      <formula>"MUY BAJA"</formula>
    </cfRule>
    <cfRule type="cellIs" dxfId="9905" priority="12644" operator="equal">
      <formula>0.2</formula>
    </cfRule>
  </conditionalFormatting>
  <conditionalFormatting sqref="S131:S135 S137:S141">
    <cfRule type="cellIs" dxfId="9904" priority="12506" operator="equal">
      <formula>"MUY ALTA "</formula>
    </cfRule>
    <cfRule type="cellIs" dxfId="9903" priority="12507" operator="equal">
      <formula>"MUY ALTA"</formula>
    </cfRule>
    <cfRule type="cellIs" dxfId="9902" priority="12508" operator="equal">
      <formula>"ALTA"</formula>
    </cfRule>
    <cfRule type="cellIs" dxfId="9901" priority="12509" operator="equal">
      <formula>"MEDIA"</formula>
    </cfRule>
    <cfRule type="cellIs" dxfId="9900" priority="12510" operator="equal">
      <formula>"BAJA"</formula>
    </cfRule>
    <cfRule type="cellIs" dxfId="9899" priority="12511" operator="equal">
      <formula>"MUY BAJA"</formula>
    </cfRule>
    <cfRule type="cellIs" dxfId="9898" priority="12512" operator="equal">
      <formula>0.2</formula>
    </cfRule>
  </conditionalFormatting>
  <conditionalFormatting sqref="S143:S147">
    <cfRule type="cellIs" dxfId="9897" priority="12374" operator="equal">
      <formula>"MUY ALTA "</formula>
    </cfRule>
    <cfRule type="cellIs" dxfId="9896" priority="12375" operator="equal">
      <formula>"MUY ALTA"</formula>
    </cfRule>
    <cfRule type="cellIs" dxfId="9895" priority="12376" operator="equal">
      <formula>"ALTA"</formula>
    </cfRule>
    <cfRule type="cellIs" dxfId="9894" priority="12377" operator="equal">
      <formula>"MEDIA"</formula>
    </cfRule>
    <cfRule type="cellIs" dxfId="9893" priority="12378" operator="equal">
      <formula>"BAJA"</formula>
    </cfRule>
    <cfRule type="cellIs" dxfId="9892" priority="12379" operator="equal">
      <formula>"MUY BAJA"</formula>
    </cfRule>
    <cfRule type="cellIs" dxfId="9891" priority="12380" operator="equal">
      <formula>0.2</formula>
    </cfRule>
  </conditionalFormatting>
  <conditionalFormatting sqref="S149:S153">
    <cfRule type="cellIs" dxfId="9890" priority="12242" operator="equal">
      <formula>"MUY ALTA "</formula>
    </cfRule>
    <cfRule type="cellIs" dxfId="9889" priority="12243" operator="equal">
      <formula>"MUY ALTA"</formula>
    </cfRule>
    <cfRule type="cellIs" dxfId="9888" priority="12244" operator="equal">
      <formula>"ALTA"</formula>
    </cfRule>
    <cfRule type="cellIs" dxfId="9887" priority="12245" operator="equal">
      <formula>"MEDIA"</formula>
    </cfRule>
    <cfRule type="cellIs" dxfId="9886" priority="12246" operator="equal">
      <formula>"BAJA"</formula>
    </cfRule>
    <cfRule type="cellIs" dxfId="9885" priority="12247" operator="equal">
      <formula>"MUY BAJA"</formula>
    </cfRule>
    <cfRule type="cellIs" dxfId="9884" priority="12248" operator="equal">
      <formula>0.2</formula>
    </cfRule>
  </conditionalFormatting>
  <conditionalFormatting sqref="S155:S159">
    <cfRule type="cellIs" dxfId="9883" priority="11980" operator="equal">
      <formula>"MUY ALTA "</formula>
    </cfRule>
    <cfRule type="cellIs" dxfId="9882" priority="11981" operator="equal">
      <formula>"MUY ALTA"</formula>
    </cfRule>
    <cfRule type="cellIs" dxfId="9881" priority="11982" operator="equal">
      <formula>"ALTA"</formula>
    </cfRule>
    <cfRule type="cellIs" dxfId="9880" priority="11983" operator="equal">
      <formula>"MEDIA"</formula>
    </cfRule>
    <cfRule type="cellIs" dxfId="9879" priority="11984" operator="equal">
      <formula>"BAJA"</formula>
    </cfRule>
    <cfRule type="cellIs" dxfId="9878" priority="11985" operator="equal">
      <formula>"MUY BAJA"</formula>
    </cfRule>
    <cfRule type="cellIs" dxfId="9877" priority="11986" operator="equal">
      <formula>0.2</formula>
    </cfRule>
  </conditionalFormatting>
  <conditionalFormatting sqref="S161:S165">
    <cfRule type="cellIs" dxfId="9876" priority="11848" operator="equal">
      <formula>"MUY ALTA "</formula>
    </cfRule>
    <cfRule type="cellIs" dxfId="9875" priority="11849" operator="equal">
      <formula>"MUY ALTA"</formula>
    </cfRule>
    <cfRule type="cellIs" dxfId="9874" priority="11850" operator="equal">
      <formula>"ALTA"</formula>
    </cfRule>
    <cfRule type="cellIs" dxfId="9873" priority="11851" operator="equal">
      <formula>"MEDIA"</formula>
    </cfRule>
    <cfRule type="cellIs" dxfId="9872" priority="11852" operator="equal">
      <formula>"BAJA"</formula>
    </cfRule>
    <cfRule type="cellIs" dxfId="9871" priority="11853" operator="equal">
      <formula>"MUY BAJA"</formula>
    </cfRule>
    <cfRule type="cellIs" dxfId="9870" priority="11854" operator="equal">
      <formula>0.2</formula>
    </cfRule>
  </conditionalFormatting>
  <conditionalFormatting sqref="S167:S171">
    <cfRule type="cellIs" dxfId="9869" priority="11716" operator="equal">
      <formula>"MUY ALTA "</formula>
    </cfRule>
    <cfRule type="cellIs" dxfId="9868" priority="11717" operator="equal">
      <formula>"MUY ALTA"</formula>
    </cfRule>
    <cfRule type="cellIs" dxfId="9867" priority="11718" operator="equal">
      <formula>"ALTA"</formula>
    </cfRule>
    <cfRule type="cellIs" dxfId="9866" priority="11719" operator="equal">
      <formula>"MEDIA"</formula>
    </cfRule>
    <cfRule type="cellIs" dxfId="9865" priority="11720" operator="equal">
      <formula>"BAJA"</formula>
    </cfRule>
    <cfRule type="cellIs" dxfId="9864" priority="11721" operator="equal">
      <formula>"MUY BAJA"</formula>
    </cfRule>
    <cfRule type="cellIs" dxfId="9863" priority="11722" operator="equal">
      <formula>0.2</formula>
    </cfRule>
  </conditionalFormatting>
  <conditionalFormatting sqref="S173:S177">
    <cfRule type="cellIs" dxfId="9862" priority="11584" operator="equal">
      <formula>"MUY ALTA "</formula>
    </cfRule>
    <cfRule type="cellIs" dxfId="9861" priority="11585" operator="equal">
      <formula>"MUY ALTA"</formula>
    </cfRule>
    <cfRule type="cellIs" dxfId="9860" priority="11586" operator="equal">
      <formula>"ALTA"</formula>
    </cfRule>
    <cfRule type="cellIs" dxfId="9859" priority="11587" operator="equal">
      <formula>"MEDIA"</formula>
    </cfRule>
    <cfRule type="cellIs" dxfId="9858" priority="11588" operator="equal">
      <formula>"BAJA"</formula>
    </cfRule>
    <cfRule type="cellIs" dxfId="9857" priority="11589" operator="equal">
      <formula>"MUY BAJA"</formula>
    </cfRule>
    <cfRule type="cellIs" dxfId="9856" priority="11590" operator="equal">
      <formula>0.2</formula>
    </cfRule>
  </conditionalFormatting>
  <conditionalFormatting sqref="S179:S183">
    <cfRule type="cellIs" dxfId="9855" priority="1754" operator="equal">
      <formula>"MUY ALTA "</formula>
    </cfRule>
    <cfRule type="cellIs" dxfId="9854" priority="1755" operator="equal">
      <formula>"MUY ALTA"</formula>
    </cfRule>
    <cfRule type="cellIs" dxfId="9853" priority="1756" operator="equal">
      <formula>"ALTA"</formula>
    </cfRule>
    <cfRule type="cellIs" dxfId="9852" priority="1757" operator="equal">
      <formula>"MEDIA"</formula>
    </cfRule>
    <cfRule type="cellIs" dxfId="9851" priority="1758" operator="equal">
      <formula>"BAJA"</formula>
    </cfRule>
    <cfRule type="cellIs" dxfId="9850" priority="1759" operator="equal">
      <formula>"MUY BAJA"</formula>
    </cfRule>
    <cfRule type="cellIs" dxfId="9849" priority="1760" operator="equal">
      <formula>0.2</formula>
    </cfRule>
  </conditionalFormatting>
  <conditionalFormatting sqref="S185:S189">
    <cfRule type="cellIs" dxfId="9848" priority="11320" operator="equal">
      <formula>"MUY ALTA "</formula>
    </cfRule>
    <cfRule type="cellIs" dxfId="9847" priority="11321" operator="equal">
      <formula>"MUY ALTA"</formula>
    </cfRule>
    <cfRule type="cellIs" dxfId="9846" priority="11322" operator="equal">
      <formula>"ALTA"</formula>
    </cfRule>
    <cfRule type="cellIs" dxfId="9845" priority="11323" operator="equal">
      <formula>"MEDIA"</formula>
    </cfRule>
    <cfRule type="cellIs" dxfId="9844" priority="11324" operator="equal">
      <formula>"BAJA"</formula>
    </cfRule>
    <cfRule type="cellIs" dxfId="9843" priority="11325" operator="equal">
      <formula>"MUY BAJA"</formula>
    </cfRule>
    <cfRule type="cellIs" dxfId="9842" priority="11326" operator="equal">
      <formula>0.2</formula>
    </cfRule>
  </conditionalFormatting>
  <conditionalFormatting sqref="S191:S195 S197:S201">
    <cfRule type="cellIs" dxfId="9841" priority="11188" operator="equal">
      <formula>"MUY ALTA "</formula>
    </cfRule>
    <cfRule type="cellIs" dxfId="9840" priority="11189" operator="equal">
      <formula>"MUY ALTA"</formula>
    </cfRule>
    <cfRule type="cellIs" dxfId="9839" priority="11190" operator="equal">
      <formula>"ALTA"</formula>
    </cfRule>
    <cfRule type="cellIs" dxfId="9838" priority="11191" operator="equal">
      <formula>"MEDIA"</formula>
    </cfRule>
    <cfRule type="cellIs" dxfId="9837" priority="11192" operator="equal">
      <formula>"BAJA"</formula>
    </cfRule>
    <cfRule type="cellIs" dxfId="9836" priority="11193" operator="equal">
      <formula>"MUY BAJA"</formula>
    </cfRule>
    <cfRule type="cellIs" dxfId="9835" priority="11194" operator="equal">
      <formula>0.2</formula>
    </cfRule>
  </conditionalFormatting>
  <conditionalFormatting sqref="S215:S219">
    <cfRule type="cellIs" dxfId="9834" priority="10924" operator="equal">
      <formula>"MUY ALTA "</formula>
    </cfRule>
    <cfRule type="cellIs" dxfId="9833" priority="10925" operator="equal">
      <formula>"MUY ALTA"</formula>
    </cfRule>
    <cfRule type="cellIs" dxfId="9832" priority="10926" operator="equal">
      <formula>"ALTA"</formula>
    </cfRule>
    <cfRule type="cellIs" dxfId="9831" priority="10927" operator="equal">
      <formula>"MEDIA"</formula>
    </cfRule>
    <cfRule type="cellIs" dxfId="9830" priority="10928" operator="equal">
      <formula>"BAJA"</formula>
    </cfRule>
    <cfRule type="cellIs" dxfId="9829" priority="10929" operator="equal">
      <formula>"MUY BAJA"</formula>
    </cfRule>
    <cfRule type="cellIs" dxfId="9828" priority="10930" operator="equal">
      <formula>0.2</formula>
    </cfRule>
  </conditionalFormatting>
  <conditionalFormatting sqref="S221:S225">
    <cfRule type="cellIs" dxfId="9827" priority="10792" operator="equal">
      <formula>"MUY ALTA "</formula>
    </cfRule>
    <cfRule type="cellIs" dxfId="9826" priority="10793" operator="equal">
      <formula>"MUY ALTA"</formula>
    </cfRule>
    <cfRule type="cellIs" dxfId="9825" priority="10794" operator="equal">
      <formula>"ALTA"</formula>
    </cfRule>
    <cfRule type="cellIs" dxfId="9824" priority="10795" operator="equal">
      <formula>"MEDIA"</formula>
    </cfRule>
    <cfRule type="cellIs" dxfId="9823" priority="10796" operator="equal">
      <formula>"BAJA"</formula>
    </cfRule>
    <cfRule type="cellIs" dxfId="9822" priority="10797" operator="equal">
      <formula>"MUY BAJA"</formula>
    </cfRule>
    <cfRule type="cellIs" dxfId="9821" priority="10798" operator="equal">
      <formula>0.2</formula>
    </cfRule>
  </conditionalFormatting>
  <conditionalFormatting sqref="S227:S231">
    <cfRule type="cellIs" dxfId="9820" priority="10660" operator="equal">
      <formula>"MUY ALTA "</formula>
    </cfRule>
    <cfRule type="cellIs" dxfId="9819" priority="10661" operator="equal">
      <formula>"MUY ALTA"</formula>
    </cfRule>
    <cfRule type="cellIs" dxfId="9818" priority="10662" operator="equal">
      <formula>"ALTA"</formula>
    </cfRule>
    <cfRule type="cellIs" dxfId="9817" priority="10663" operator="equal">
      <formula>"MEDIA"</formula>
    </cfRule>
    <cfRule type="cellIs" dxfId="9816" priority="10664" operator="equal">
      <formula>"BAJA"</formula>
    </cfRule>
    <cfRule type="cellIs" dxfId="9815" priority="10665" operator="equal">
      <formula>"MUY BAJA"</formula>
    </cfRule>
    <cfRule type="cellIs" dxfId="9814" priority="10666" operator="equal">
      <formula>0.2</formula>
    </cfRule>
  </conditionalFormatting>
  <conditionalFormatting sqref="S233:S237">
    <cfRule type="cellIs" dxfId="9813" priority="10528" operator="equal">
      <formula>"MUY ALTA "</formula>
    </cfRule>
    <cfRule type="cellIs" dxfId="9812" priority="10529" operator="equal">
      <formula>"MUY ALTA"</formula>
    </cfRule>
    <cfRule type="cellIs" dxfId="9811" priority="10530" operator="equal">
      <formula>"ALTA"</formula>
    </cfRule>
    <cfRule type="cellIs" dxfId="9810" priority="10531" operator="equal">
      <formula>"MEDIA"</formula>
    </cfRule>
    <cfRule type="cellIs" dxfId="9809" priority="10532" operator="equal">
      <formula>"BAJA"</formula>
    </cfRule>
    <cfRule type="cellIs" dxfId="9808" priority="10533" operator="equal">
      <formula>"MUY BAJA"</formula>
    </cfRule>
    <cfRule type="cellIs" dxfId="9807" priority="10534" operator="equal">
      <formula>0.2</formula>
    </cfRule>
  </conditionalFormatting>
  <conditionalFormatting sqref="S239:S243 S245:S249">
    <cfRule type="cellIs" dxfId="9806" priority="10396" operator="equal">
      <formula>"MUY ALTA "</formula>
    </cfRule>
    <cfRule type="cellIs" dxfId="9805" priority="10397" operator="equal">
      <formula>"MUY ALTA"</formula>
    </cfRule>
    <cfRule type="cellIs" dxfId="9804" priority="10398" operator="equal">
      <formula>"ALTA"</formula>
    </cfRule>
    <cfRule type="cellIs" dxfId="9803" priority="10399" operator="equal">
      <formula>"MEDIA"</formula>
    </cfRule>
    <cfRule type="cellIs" dxfId="9802" priority="10400" operator="equal">
      <formula>"BAJA"</formula>
    </cfRule>
    <cfRule type="cellIs" dxfId="9801" priority="10401" operator="equal">
      <formula>"MUY BAJA"</formula>
    </cfRule>
    <cfRule type="cellIs" dxfId="9800" priority="10402" operator="equal">
      <formula>0.2</formula>
    </cfRule>
  </conditionalFormatting>
  <conditionalFormatting sqref="S251:S255">
    <cfRule type="cellIs" dxfId="9799" priority="10264" operator="equal">
      <formula>"MUY ALTA "</formula>
    </cfRule>
    <cfRule type="cellIs" dxfId="9798" priority="10265" operator="equal">
      <formula>"MUY ALTA"</formula>
    </cfRule>
    <cfRule type="cellIs" dxfId="9797" priority="10266" operator="equal">
      <formula>"ALTA"</formula>
    </cfRule>
    <cfRule type="cellIs" dxfId="9796" priority="10267" operator="equal">
      <formula>"MEDIA"</formula>
    </cfRule>
    <cfRule type="cellIs" dxfId="9795" priority="10268" operator="equal">
      <formula>"BAJA"</formula>
    </cfRule>
    <cfRule type="cellIs" dxfId="9794" priority="10269" operator="equal">
      <formula>"MUY BAJA"</formula>
    </cfRule>
    <cfRule type="cellIs" dxfId="9793" priority="10270" operator="equal">
      <formula>0.2</formula>
    </cfRule>
  </conditionalFormatting>
  <conditionalFormatting sqref="S257:S261">
    <cfRule type="cellIs" dxfId="9792" priority="10132" operator="equal">
      <formula>"MUY ALTA "</formula>
    </cfRule>
    <cfRule type="cellIs" dxfId="9791" priority="10133" operator="equal">
      <formula>"MUY ALTA"</formula>
    </cfRule>
    <cfRule type="cellIs" dxfId="9790" priority="10134" operator="equal">
      <formula>"ALTA"</formula>
    </cfRule>
    <cfRule type="cellIs" dxfId="9789" priority="10135" operator="equal">
      <formula>"MEDIA"</formula>
    </cfRule>
    <cfRule type="cellIs" dxfId="9788" priority="10136" operator="equal">
      <formula>"BAJA"</formula>
    </cfRule>
    <cfRule type="cellIs" dxfId="9787" priority="10137" operator="equal">
      <formula>"MUY BAJA"</formula>
    </cfRule>
    <cfRule type="cellIs" dxfId="9786" priority="10138" operator="equal">
      <formula>0.2</formula>
    </cfRule>
  </conditionalFormatting>
  <conditionalFormatting sqref="S263:S267">
    <cfRule type="cellIs" dxfId="9785" priority="10000" operator="equal">
      <formula>"MUY ALTA "</formula>
    </cfRule>
    <cfRule type="cellIs" dxfId="9784" priority="10001" operator="equal">
      <formula>"MUY ALTA"</formula>
    </cfRule>
    <cfRule type="cellIs" dxfId="9783" priority="10002" operator="equal">
      <formula>"ALTA"</formula>
    </cfRule>
    <cfRule type="cellIs" dxfId="9782" priority="10003" operator="equal">
      <formula>"MEDIA"</formula>
    </cfRule>
    <cfRule type="cellIs" dxfId="9781" priority="10004" operator="equal">
      <formula>"BAJA"</formula>
    </cfRule>
    <cfRule type="cellIs" dxfId="9780" priority="10005" operator="equal">
      <formula>"MUY BAJA"</formula>
    </cfRule>
    <cfRule type="cellIs" dxfId="9779" priority="10006" operator="equal">
      <formula>0.2</formula>
    </cfRule>
  </conditionalFormatting>
  <conditionalFormatting sqref="S269:S273">
    <cfRule type="cellIs" dxfId="9778" priority="9868" operator="equal">
      <formula>"MUY ALTA "</formula>
    </cfRule>
    <cfRule type="cellIs" dxfId="9777" priority="9869" operator="equal">
      <formula>"MUY ALTA"</formula>
    </cfRule>
    <cfRule type="cellIs" dxfId="9776" priority="9870" operator="equal">
      <formula>"ALTA"</formula>
    </cfRule>
    <cfRule type="cellIs" dxfId="9775" priority="9871" operator="equal">
      <formula>"MEDIA"</formula>
    </cfRule>
    <cfRule type="cellIs" dxfId="9774" priority="9872" operator="equal">
      <formula>"BAJA"</formula>
    </cfRule>
    <cfRule type="cellIs" dxfId="9773" priority="9873" operator="equal">
      <formula>"MUY BAJA"</formula>
    </cfRule>
    <cfRule type="cellIs" dxfId="9772" priority="9874" operator="equal">
      <formula>0.2</formula>
    </cfRule>
  </conditionalFormatting>
  <conditionalFormatting sqref="S275:S279">
    <cfRule type="cellIs" dxfId="9771" priority="9736" operator="equal">
      <formula>"MUY ALTA "</formula>
    </cfRule>
    <cfRule type="cellIs" dxfId="9770" priority="9737" operator="equal">
      <formula>"MUY ALTA"</formula>
    </cfRule>
    <cfRule type="cellIs" dxfId="9769" priority="9738" operator="equal">
      <formula>"ALTA"</formula>
    </cfRule>
    <cfRule type="cellIs" dxfId="9768" priority="9739" operator="equal">
      <formula>"MEDIA"</formula>
    </cfRule>
    <cfRule type="cellIs" dxfId="9767" priority="9740" operator="equal">
      <formula>"BAJA"</formula>
    </cfRule>
    <cfRule type="cellIs" dxfId="9766" priority="9741" operator="equal">
      <formula>"MUY BAJA"</formula>
    </cfRule>
    <cfRule type="cellIs" dxfId="9765" priority="9742" operator="equal">
      <formula>0.2</formula>
    </cfRule>
  </conditionalFormatting>
  <conditionalFormatting sqref="S281:S285">
    <cfRule type="cellIs" dxfId="9764" priority="9604" operator="equal">
      <formula>"MUY ALTA "</formula>
    </cfRule>
    <cfRule type="cellIs" dxfId="9763" priority="9605" operator="equal">
      <formula>"MUY ALTA"</formula>
    </cfRule>
    <cfRule type="cellIs" dxfId="9762" priority="9606" operator="equal">
      <formula>"ALTA"</formula>
    </cfRule>
    <cfRule type="cellIs" dxfId="9761" priority="9607" operator="equal">
      <formula>"MEDIA"</formula>
    </cfRule>
    <cfRule type="cellIs" dxfId="9760" priority="9608" operator="equal">
      <formula>"BAJA"</formula>
    </cfRule>
    <cfRule type="cellIs" dxfId="9759" priority="9609" operator="equal">
      <formula>"MUY BAJA"</formula>
    </cfRule>
    <cfRule type="cellIs" dxfId="9758" priority="9610" operator="equal">
      <formula>0.2</formula>
    </cfRule>
  </conditionalFormatting>
  <conditionalFormatting sqref="S287:S291">
    <cfRule type="cellIs" dxfId="9757" priority="9472" operator="equal">
      <formula>"MUY ALTA "</formula>
    </cfRule>
    <cfRule type="cellIs" dxfId="9756" priority="9473" operator="equal">
      <formula>"MUY ALTA"</formula>
    </cfRule>
    <cfRule type="cellIs" dxfId="9755" priority="9474" operator="equal">
      <formula>"ALTA"</formula>
    </cfRule>
    <cfRule type="cellIs" dxfId="9754" priority="9475" operator="equal">
      <formula>"MEDIA"</formula>
    </cfRule>
    <cfRule type="cellIs" dxfId="9753" priority="9476" operator="equal">
      <formula>"BAJA"</formula>
    </cfRule>
    <cfRule type="cellIs" dxfId="9752" priority="9477" operator="equal">
      <formula>"MUY BAJA"</formula>
    </cfRule>
    <cfRule type="cellIs" dxfId="9751" priority="9478" operator="equal">
      <formula>0.2</formula>
    </cfRule>
  </conditionalFormatting>
  <conditionalFormatting sqref="S293:S297 S299:S303 S305:S309">
    <cfRule type="cellIs" dxfId="9750" priority="9340" operator="equal">
      <formula>"MUY ALTA "</formula>
    </cfRule>
    <cfRule type="cellIs" dxfId="9749" priority="9341" operator="equal">
      <formula>"MUY ALTA"</formula>
    </cfRule>
    <cfRule type="cellIs" dxfId="9748" priority="9342" operator="equal">
      <formula>"ALTA"</formula>
    </cfRule>
    <cfRule type="cellIs" dxfId="9747" priority="9343" operator="equal">
      <formula>"MEDIA"</formula>
    </cfRule>
    <cfRule type="cellIs" dxfId="9746" priority="9344" operator="equal">
      <formula>"BAJA"</formula>
    </cfRule>
    <cfRule type="cellIs" dxfId="9745" priority="9345" operator="equal">
      <formula>"MUY BAJA"</formula>
    </cfRule>
    <cfRule type="cellIs" dxfId="9744" priority="9346" operator="equal">
      <formula>0.2</formula>
    </cfRule>
  </conditionalFormatting>
  <conditionalFormatting sqref="S311:S315">
    <cfRule type="cellIs" dxfId="9743" priority="9208" operator="equal">
      <formula>"MUY ALTA "</formula>
    </cfRule>
    <cfRule type="cellIs" dxfId="9742" priority="9209" operator="equal">
      <formula>"MUY ALTA"</formula>
    </cfRule>
    <cfRule type="cellIs" dxfId="9741" priority="9210" operator="equal">
      <formula>"ALTA"</formula>
    </cfRule>
    <cfRule type="cellIs" dxfId="9740" priority="9211" operator="equal">
      <formula>"MEDIA"</formula>
    </cfRule>
    <cfRule type="cellIs" dxfId="9739" priority="9212" operator="equal">
      <formula>"BAJA"</formula>
    </cfRule>
    <cfRule type="cellIs" dxfId="9738" priority="9213" operator="equal">
      <formula>"MUY BAJA"</formula>
    </cfRule>
    <cfRule type="cellIs" dxfId="9737" priority="9214" operator="equal">
      <formula>0.2</formula>
    </cfRule>
  </conditionalFormatting>
  <conditionalFormatting sqref="S317:S321">
    <cfRule type="cellIs" dxfId="9736" priority="8946" operator="equal">
      <formula>"MUY ALTA "</formula>
    </cfRule>
    <cfRule type="cellIs" dxfId="9735" priority="8947" operator="equal">
      <formula>"MUY ALTA"</formula>
    </cfRule>
    <cfRule type="cellIs" dxfId="9734" priority="8948" operator="equal">
      <formula>"ALTA"</formula>
    </cfRule>
    <cfRule type="cellIs" dxfId="9733" priority="8949" operator="equal">
      <formula>"MEDIA"</formula>
    </cfRule>
    <cfRule type="cellIs" dxfId="9732" priority="8950" operator="equal">
      <formula>"BAJA"</formula>
    </cfRule>
    <cfRule type="cellIs" dxfId="9731" priority="8951" operator="equal">
      <formula>"MUY BAJA"</formula>
    </cfRule>
    <cfRule type="cellIs" dxfId="9730" priority="8952" operator="equal">
      <formula>0.2</formula>
    </cfRule>
  </conditionalFormatting>
  <conditionalFormatting sqref="S323:S327 S329:S333">
    <cfRule type="cellIs" dxfId="9729" priority="8814" operator="equal">
      <formula>"MUY ALTA "</formula>
    </cfRule>
    <cfRule type="cellIs" dxfId="9728" priority="8815" operator="equal">
      <formula>"MUY ALTA"</formula>
    </cfRule>
    <cfRule type="cellIs" dxfId="9727" priority="8816" operator="equal">
      <formula>"ALTA"</formula>
    </cfRule>
    <cfRule type="cellIs" dxfId="9726" priority="8817" operator="equal">
      <formula>"MEDIA"</formula>
    </cfRule>
    <cfRule type="cellIs" dxfId="9725" priority="8818" operator="equal">
      <formula>"BAJA"</formula>
    </cfRule>
    <cfRule type="cellIs" dxfId="9724" priority="8819" operator="equal">
      <formula>"MUY BAJA"</formula>
    </cfRule>
    <cfRule type="cellIs" dxfId="9723" priority="8820" operator="equal">
      <formula>0.2</formula>
    </cfRule>
  </conditionalFormatting>
  <conditionalFormatting sqref="S335:S339">
    <cfRule type="cellIs" dxfId="9722" priority="8682" operator="equal">
      <formula>"MUY ALTA "</formula>
    </cfRule>
    <cfRule type="cellIs" dxfId="9721" priority="8683" operator="equal">
      <formula>"MUY ALTA"</formula>
    </cfRule>
    <cfRule type="cellIs" dxfId="9720" priority="8684" operator="equal">
      <formula>"ALTA"</formula>
    </cfRule>
    <cfRule type="cellIs" dxfId="9719" priority="8685" operator="equal">
      <formula>"MEDIA"</formula>
    </cfRule>
    <cfRule type="cellIs" dxfId="9718" priority="8686" operator="equal">
      <formula>"BAJA"</formula>
    </cfRule>
    <cfRule type="cellIs" dxfId="9717" priority="8687" operator="equal">
      <formula>"MUY BAJA"</formula>
    </cfRule>
    <cfRule type="cellIs" dxfId="9716" priority="8688" operator="equal">
      <formula>0.2</formula>
    </cfRule>
  </conditionalFormatting>
  <conditionalFormatting sqref="S341:S345">
    <cfRule type="cellIs" dxfId="9715" priority="8550" operator="equal">
      <formula>"MUY ALTA "</formula>
    </cfRule>
    <cfRule type="cellIs" dxfId="9714" priority="8551" operator="equal">
      <formula>"MUY ALTA"</formula>
    </cfRule>
    <cfRule type="cellIs" dxfId="9713" priority="8552" operator="equal">
      <formula>"ALTA"</formula>
    </cfRule>
    <cfRule type="cellIs" dxfId="9712" priority="8553" operator="equal">
      <formula>"MEDIA"</formula>
    </cfRule>
    <cfRule type="cellIs" dxfId="9711" priority="8554" operator="equal">
      <formula>"BAJA"</formula>
    </cfRule>
    <cfRule type="cellIs" dxfId="9710" priority="8555" operator="equal">
      <formula>"MUY BAJA"</formula>
    </cfRule>
    <cfRule type="cellIs" dxfId="9709" priority="8556" operator="equal">
      <formula>0.2</formula>
    </cfRule>
  </conditionalFormatting>
  <conditionalFormatting sqref="S347:S351">
    <cfRule type="cellIs" dxfId="9708" priority="8418" operator="equal">
      <formula>"MUY ALTA "</formula>
    </cfRule>
    <cfRule type="cellIs" dxfId="9707" priority="8419" operator="equal">
      <formula>"MUY ALTA"</formula>
    </cfRule>
    <cfRule type="cellIs" dxfId="9706" priority="8420" operator="equal">
      <formula>"ALTA"</formula>
    </cfRule>
    <cfRule type="cellIs" dxfId="9705" priority="8421" operator="equal">
      <formula>"MEDIA"</formula>
    </cfRule>
    <cfRule type="cellIs" dxfId="9704" priority="8422" operator="equal">
      <formula>"BAJA"</formula>
    </cfRule>
    <cfRule type="cellIs" dxfId="9703" priority="8423" operator="equal">
      <formula>"MUY BAJA"</formula>
    </cfRule>
    <cfRule type="cellIs" dxfId="9702" priority="8424" operator="equal">
      <formula>0.2</formula>
    </cfRule>
  </conditionalFormatting>
  <conditionalFormatting sqref="S353:S357">
    <cfRule type="cellIs" dxfId="9701" priority="8286" operator="equal">
      <formula>"MUY ALTA "</formula>
    </cfRule>
    <cfRule type="cellIs" dxfId="9700" priority="8287" operator="equal">
      <formula>"MUY ALTA"</formula>
    </cfRule>
    <cfRule type="cellIs" dxfId="9699" priority="8288" operator="equal">
      <formula>"ALTA"</formula>
    </cfRule>
    <cfRule type="cellIs" dxfId="9698" priority="8289" operator="equal">
      <formula>"MEDIA"</formula>
    </cfRule>
    <cfRule type="cellIs" dxfId="9697" priority="8290" operator="equal">
      <formula>"BAJA"</formula>
    </cfRule>
    <cfRule type="cellIs" dxfId="9696" priority="8291" operator="equal">
      <formula>"MUY BAJA"</formula>
    </cfRule>
    <cfRule type="cellIs" dxfId="9695" priority="8292" operator="equal">
      <formula>0.2</formula>
    </cfRule>
  </conditionalFormatting>
  <conditionalFormatting sqref="S359:S363">
    <cfRule type="cellIs" dxfId="9694" priority="8154" operator="equal">
      <formula>"MUY ALTA "</formula>
    </cfRule>
    <cfRule type="cellIs" dxfId="9693" priority="8155" operator="equal">
      <formula>"MUY ALTA"</formula>
    </cfRule>
    <cfRule type="cellIs" dxfId="9692" priority="8156" operator="equal">
      <formula>"ALTA"</formula>
    </cfRule>
    <cfRule type="cellIs" dxfId="9691" priority="8157" operator="equal">
      <formula>"MEDIA"</formula>
    </cfRule>
    <cfRule type="cellIs" dxfId="9690" priority="8158" operator="equal">
      <formula>"BAJA"</formula>
    </cfRule>
    <cfRule type="cellIs" dxfId="9689" priority="8159" operator="equal">
      <formula>"MUY BAJA"</formula>
    </cfRule>
    <cfRule type="cellIs" dxfId="9688" priority="8160" operator="equal">
      <formula>0.2</formula>
    </cfRule>
  </conditionalFormatting>
  <conditionalFormatting sqref="S365:S369">
    <cfRule type="cellIs" dxfId="9687" priority="8022" operator="equal">
      <formula>"MUY ALTA "</formula>
    </cfRule>
    <cfRule type="cellIs" dxfId="9686" priority="8023" operator="equal">
      <formula>"MUY ALTA"</formula>
    </cfRule>
    <cfRule type="cellIs" dxfId="9685" priority="8024" operator="equal">
      <formula>"ALTA"</formula>
    </cfRule>
    <cfRule type="cellIs" dxfId="9684" priority="8025" operator="equal">
      <formula>"MEDIA"</formula>
    </cfRule>
    <cfRule type="cellIs" dxfId="9683" priority="8026" operator="equal">
      <formula>"BAJA"</formula>
    </cfRule>
    <cfRule type="cellIs" dxfId="9682" priority="8027" operator="equal">
      <formula>"MUY BAJA"</formula>
    </cfRule>
    <cfRule type="cellIs" dxfId="9681" priority="8028" operator="equal">
      <formula>0.2</formula>
    </cfRule>
  </conditionalFormatting>
  <conditionalFormatting sqref="S371:S375">
    <cfRule type="cellIs" dxfId="9680" priority="7890" operator="equal">
      <formula>"MUY ALTA "</formula>
    </cfRule>
    <cfRule type="cellIs" dxfId="9679" priority="7891" operator="equal">
      <formula>"MUY ALTA"</formula>
    </cfRule>
    <cfRule type="cellIs" dxfId="9678" priority="7892" operator="equal">
      <formula>"ALTA"</formula>
    </cfRule>
    <cfRule type="cellIs" dxfId="9677" priority="7893" operator="equal">
      <formula>"MEDIA"</formula>
    </cfRule>
    <cfRule type="cellIs" dxfId="9676" priority="7894" operator="equal">
      <formula>"BAJA"</formula>
    </cfRule>
    <cfRule type="cellIs" dxfId="9675" priority="7895" operator="equal">
      <formula>"MUY BAJA"</formula>
    </cfRule>
    <cfRule type="cellIs" dxfId="9674" priority="7896" operator="equal">
      <formula>0.2</formula>
    </cfRule>
  </conditionalFormatting>
  <conditionalFormatting sqref="S377:S381">
    <cfRule type="cellIs" dxfId="9673" priority="7758" operator="equal">
      <formula>"MUY ALTA "</formula>
    </cfRule>
    <cfRule type="cellIs" dxfId="9672" priority="7759" operator="equal">
      <formula>"MUY ALTA"</formula>
    </cfRule>
    <cfRule type="cellIs" dxfId="9671" priority="7760" operator="equal">
      <formula>"ALTA"</formula>
    </cfRule>
    <cfRule type="cellIs" dxfId="9670" priority="7761" operator="equal">
      <formula>"MEDIA"</formula>
    </cfRule>
    <cfRule type="cellIs" dxfId="9669" priority="7762" operator="equal">
      <formula>"BAJA"</formula>
    </cfRule>
    <cfRule type="cellIs" dxfId="9668" priority="7763" operator="equal">
      <formula>"MUY BAJA"</formula>
    </cfRule>
    <cfRule type="cellIs" dxfId="9667" priority="7764" operator="equal">
      <formula>0.2</formula>
    </cfRule>
  </conditionalFormatting>
  <conditionalFormatting sqref="S383:S387">
    <cfRule type="cellIs" dxfId="9666" priority="7626" operator="equal">
      <formula>"MUY ALTA "</formula>
    </cfRule>
    <cfRule type="cellIs" dxfId="9665" priority="7627" operator="equal">
      <formula>"MUY ALTA"</formula>
    </cfRule>
    <cfRule type="cellIs" dxfId="9664" priority="7628" operator="equal">
      <formula>"ALTA"</formula>
    </cfRule>
    <cfRule type="cellIs" dxfId="9663" priority="7629" operator="equal">
      <formula>"MEDIA"</formula>
    </cfRule>
    <cfRule type="cellIs" dxfId="9662" priority="7630" operator="equal">
      <formula>"BAJA"</formula>
    </cfRule>
    <cfRule type="cellIs" dxfId="9661" priority="7631" operator="equal">
      <formula>"MUY BAJA"</formula>
    </cfRule>
    <cfRule type="cellIs" dxfId="9660" priority="7632" operator="equal">
      <formula>0.2</formula>
    </cfRule>
  </conditionalFormatting>
  <conditionalFormatting sqref="S389:S393">
    <cfRule type="cellIs" dxfId="9659" priority="7409" operator="equal">
      <formula>"MUY ALTA "</formula>
    </cfRule>
    <cfRule type="cellIs" dxfId="9658" priority="7410" operator="equal">
      <formula>"MUY ALTA"</formula>
    </cfRule>
    <cfRule type="cellIs" dxfId="9657" priority="7411" operator="equal">
      <formula>"ALTA"</formula>
    </cfRule>
    <cfRule type="cellIs" dxfId="9656" priority="7412" operator="equal">
      <formula>"MEDIA"</formula>
    </cfRule>
    <cfRule type="cellIs" dxfId="9655" priority="7413" operator="equal">
      <formula>"BAJA"</formula>
    </cfRule>
    <cfRule type="cellIs" dxfId="9654" priority="7414" operator="equal">
      <formula>"MUY BAJA"</formula>
    </cfRule>
    <cfRule type="cellIs" dxfId="9653" priority="7415" operator="equal">
      <formula>0.2</formula>
    </cfRule>
  </conditionalFormatting>
  <conditionalFormatting sqref="S395:S399">
    <cfRule type="cellIs" dxfId="9652" priority="7277" operator="equal">
      <formula>"MUY ALTA "</formula>
    </cfRule>
    <cfRule type="cellIs" dxfId="9651" priority="7278" operator="equal">
      <formula>"MUY ALTA"</formula>
    </cfRule>
    <cfRule type="cellIs" dxfId="9650" priority="7279" operator="equal">
      <formula>"ALTA"</formula>
    </cfRule>
    <cfRule type="cellIs" dxfId="9649" priority="7280" operator="equal">
      <formula>"MEDIA"</formula>
    </cfRule>
    <cfRule type="cellIs" dxfId="9648" priority="7281" operator="equal">
      <formula>"BAJA"</formula>
    </cfRule>
    <cfRule type="cellIs" dxfId="9647" priority="7282" operator="equal">
      <formula>"MUY BAJA"</formula>
    </cfRule>
    <cfRule type="cellIs" dxfId="9646" priority="7283" operator="equal">
      <formula>0.2</formula>
    </cfRule>
  </conditionalFormatting>
  <conditionalFormatting sqref="S401:S405 S407:S411">
    <cfRule type="cellIs" dxfId="9645" priority="7145" operator="equal">
      <formula>"MUY ALTA "</formula>
    </cfRule>
    <cfRule type="cellIs" dxfId="9644" priority="7146" operator="equal">
      <formula>"MUY ALTA"</formula>
    </cfRule>
    <cfRule type="cellIs" dxfId="9643" priority="7147" operator="equal">
      <formula>"ALTA"</formula>
    </cfRule>
    <cfRule type="cellIs" dxfId="9642" priority="7148" operator="equal">
      <formula>"MEDIA"</formula>
    </cfRule>
    <cfRule type="cellIs" dxfId="9641" priority="7149" operator="equal">
      <formula>"BAJA"</formula>
    </cfRule>
    <cfRule type="cellIs" dxfId="9640" priority="7150" operator="equal">
      <formula>"MUY BAJA"</formula>
    </cfRule>
    <cfRule type="cellIs" dxfId="9639" priority="7151" operator="equal">
      <formula>0.2</formula>
    </cfRule>
  </conditionalFormatting>
  <conditionalFormatting sqref="S413:S417">
    <cfRule type="cellIs" dxfId="9638" priority="7013" operator="equal">
      <formula>"MUY ALTA "</formula>
    </cfRule>
    <cfRule type="cellIs" dxfId="9637" priority="7014" operator="equal">
      <formula>"MUY ALTA"</formula>
    </cfRule>
    <cfRule type="cellIs" dxfId="9636" priority="7015" operator="equal">
      <formula>"ALTA"</formula>
    </cfRule>
    <cfRule type="cellIs" dxfId="9635" priority="7016" operator="equal">
      <formula>"MEDIA"</formula>
    </cfRule>
    <cfRule type="cellIs" dxfId="9634" priority="7017" operator="equal">
      <formula>"BAJA"</formula>
    </cfRule>
    <cfRule type="cellIs" dxfId="9633" priority="7018" operator="equal">
      <formula>"MUY BAJA"</formula>
    </cfRule>
    <cfRule type="cellIs" dxfId="9632" priority="7019" operator="equal">
      <formula>0.2</formula>
    </cfRule>
  </conditionalFormatting>
  <conditionalFormatting sqref="S419:S423">
    <cfRule type="cellIs" dxfId="9631" priority="6881" operator="equal">
      <formula>"MUY ALTA "</formula>
    </cfRule>
    <cfRule type="cellIs" dxfId="9630" priority="6882" operator="equal">
      <formula>"MUY ALTA"</formula>
    </cfRule>
    <cfRule type="cellIs" dxfId="9629" priority="6883" operator="equal">
      <formula>"ALTA"</formula>
    </cfRule>
    <cfRule type="cellIs" dxfId="9628" priority="6884" operator="equal">
      <formula>"MEDIA"</formula>
    </cfRule>
    <cfRule type="cellIs" dxfId="9627" priority="6885" operator="equal">
      <formula>"BAJA"</formula>
    </cfRule>
    <cfRule type="cellIs" dxfId="9626" priority="6886" operator="equal">
      <formula>"MUY BAJA"</formula>
    </cfRule>
    <cfRule type="cellIs" dxfId="9625" priority="6887" operator="equal">
      <formula>0.2</formula>
    </cfRule>
  </conditionalFormatting>
  <conditionalFormatting sqref="S425:S429">
    <cfRule type="cellIs" dxfId="9624" priority="6749" operator="equal">
      <formula>"MUY ALTA "</formula>
    </cfRule>
    <cfRule type="cellIs" dxfId="9623" priority="6750" operator="equal">
      <formula>"MUY ALTA"</formula>
    </cfRule>
    <cfRule type="cellIs" dxfId="9622" priority="6751" operator="equal">
      <formula>"ALTA"</formula>
    </cfRule>
    <cfRule type="cellIs" dxfId="9621" priority="6752" operator="equal">
      <formula>"MEDIA"</formula>
    </cfRule>
    <cfRule type="cellIs" dxfId="9620" priority="6753" operator="equal">
      <formula>"BAJA"</formula>
    </cfRule>
    <cfRule type="cellIs" dxfId="9619" priority="6754" operator="equal">
      <formula>"MUY BAJA"</formula>
    </cfRule>
    <cfRule type="cellIs" dxfId="9618" priority="6755" operator="equal">
      <formula>0.2</formula>
    </cfRule>
  </conditionalFormatting>
  <conditionalFormatting sqref="S431:S435">
    <cfRule type="cellIs" dxfId="9617" priority="5207" operator="equal">
      <formula>"MUY ALTA "</formula>
    </cfRule>
    <cfRule type="cellIs" dxfId="9616" priority="5208" operator="equal">
      <formula>"MUY ALTA"</formula>
    </cfRule>
    <cfRule type="cellIs" dxfId="9615" priority="5209" operator="equal">
      <formula>"ALTA"</formula>
    </cfRule>
    <cfRule type="cellIs" dxfId="9614" priority="5210" operator="equal">
      <formula>"MEDIA"</formula>
    </cfRule>
    <cfRule type="cellIs" dxfId="9613" priority="5211" operator="equal">
      <formula>"BAJA"</formula>
    </cfRule>
    <cfRule type="cellIs" dxfId="9612" priority="5212" operator="equal">
      <formula>"MUY BAJA"</formula>
    </cfRule>
    <cfRule type="cellIs" dxfId="9611" priority="5213" operator="equal">
      <formula>0.2</formula>
    </cfRule>
  </conditionalFormatting>
  <conditionalFormatting sqref="S437:S441">
    <cfRule type="cellIs" dxfId="9610" priority="6617" operator="equal">
      <formula>"MUY ALTA "</formula>
    </cfRule>
    <cfRule type="cellIs" dxfId="9609" priority="6618" operator="equal">
      <formula>"MUY ALTA"</formula>
    </cfRule>
    <cfRule type="cellIs" dxfId="9608" priority="6619" operator="equal">
      <formula>"ALTA"</formula>
    </cfRule>
    <cfRule type="cellIs" dxfId="9607" priority="6620" operator="equal">
      <formula>"MEDIA"</formula>
    </cfRule>
    <cfRule type="cellIs" dxfId="9606" priority="6621" operator="equal">
      <formula>"BAJA"</formula>
    </cfRule>
    <cfRule type="cellIs" dxfId="9605" priority="6622" operator="equal">
      <formula>"MUY BAJA"</formula>
    </cfRule>
    <cfRule type="cellIs" dxfId="9604" priority="6623" operator="equal">
      <formula>0.2</formula>
    </cfRule>
  </conditionalFormatting>
  <conditionalFormatting sqref="S443:S447">
    <cfRule type="cellIs" dxfId="9603" priority="6485" operator="equal">
      <formula>"MUY ALTA "</formula>
    </cfRule>
    <cfRule type="cellIs" dxfId="9602" priority="6486" operator="equal">
      <formula>"MUY ALTA"</formula>
    </cfRule>
    <cfRule type="cellIs" dxfId="9601" priority="6487" operator="equal">
      <formula>"ALTA"</formula>
    </cfRule>
    <cfRule type="cellIs" dxfId="9600" priority="6488" operator="equal">
      <formula>"MEDIA"</formula>
    </cfRule>
    <cfRule type="cellIs" dxfId="9599" priority="6489" operator="equal">
      <formula>"BAJA"</formula>
    </cfRule>
    <cfRule type="cellIs" dxfId="9598" priority="6490" operator="equal">
      <formula>"MUY BAJA"</formula>
    </cfRule>
    <cfRule type="cellIs" dxfId="9597" priority="6491" operator="equal">
      <formula>0.2</formula>
    </cfRule>
  </conditionalFormatting>
  <conditionalFormatting sqref="S449:S453">
    <cfRule type="cellIs" dxfId="9596" priority="6353" operator="equal">
      <formula>"MUY ALTA "</formula>
    </cfRule>
    <cfRule type="cellIs" dxfId="9595" priority="6354" operator="equal">
      <formula>"MUY ALTA"</formula>
    </cfRule>
    <cfRule type="cellIs" dxfId="9594" priority="6355" operator="equal">
      <formula>"ALTA"</formula>
    </cfRule>
    <cfRule type="cellIs" dxfId="9593" priority="6356" operator="equal">
      <formula>"MEDIA"</formula>
    </cfRule>
    <cfRule type="cellIs" dxfId="9592" priority="6357" operator="equal">
      <formula>"BAJA"</formula>
    </cfRule>
    <cfRule type="cellIs" dxfId="9591" priority="6358" operator="equal">
      <formula>"MUY BAJA"</formula>
    </cfRule>
    <cfRule type="cellIs" dxfId="9590" priority="6359" operator="equal">
      <formula>0.2</formula>
    </cfRule>
  </conditionalFormatting>
  <conditionalFormatting sqref="S455:S459">
    <cfRule type="cellIs" dxfId="9589" priority="6221" operator="equal">
      <formula>"MUY ALTA "</formula>
    </cfRule>
    <cfRule type="cellIs" dxfId="9588" priority="6222" operator="equal">
      <formula>"MUY ALTA"</formula>
    </cfRule>
    <cfRule type="cellIs" dxfId="9587" priority="6223" operator="equal">
      <formula>"ALTA"</formula>
    </cfRule>
    <cfRule type="cellIs" dxfId="9586" priority="6224" operator="equal">
      <formula>"MEDIA"</formula>
    </cfRule>
    <cfRule type="cellIs" dxfId="9585" priority="6225" operator="equal">
      <formula>"BAJA"</formula>
    </cfRule>
    <cfRule type="cellIs" dxfId="9584" priority="6226" operator="equal">
      <formula>"MUY BAJA"</formula>
    </cfRule>
    <cfRule type="cellIs" dxfId="9583" priority="6227" operator="equal">
      <formula>0.2</formula>
    </cfRule>
  </conditionalFormatting>
  <conditionalFormatting sqref="S461:S465">
    <cfRule type="cellIs" dxfId="9582" priority="5471" operator="equal">
      <formula>"MUY ALTA "</formula>
    </cfRule>
    <cfRule type="cellIs" dxfId="9581" priority="5472" operator="equal">
      <formula>"MUY ALTA"</formula>
    </cfRule>
    <cfRule type="cellIs" dxfId="9580" priority="5473" operator="equal">
      <formula>"ALTA"</formula>
    </cfRule>
    <cfRule type="cellIs" dxfId="9579" priority="5474" operator="equal">
      <formula>"MEDIA"</formula>
    </cfRule>
    <cfRule type="cellIs" dxfId="9578" priority="5475" operator="equal">
      <formula>"BAJA"</formula>
    </cfRule>
    <cfRule type="cellIs" dxfId="9577" priority="5476" operator="equal">
      <formula>"MUY BAJA"</formula>
    </cfRule>
    <cfRule type="cellIs" dxfId="9576" priority="5477" operator="equal">
      <formula>0.2</formula>
    </cfRule>
  </conditionalFormatting>
  <conditionalFormatting sqref="S467:S471">
    <cfRule type="cellIs" dxfId="9575" priority="5339" operator="equal">
      <formula>"MUY ALTA "</formula>
    </cfRule>
    <cfRule type="cellIs" dxfId="9574" priority="5340" operator="equal">
      <formula>"MUY ALTA"</formula>
    </cfRule>
    <cfRule type="cellIs" dxfId="9573" priority="5341" operator="equal">
      <formula>"ALTA"</formula>
    </cfRule>
    <cfRule type="cellIs" dxfId="9572" priority="5342" operator="equal">
      <formula>"MEDIA"</formula>
    </cfRule>
    <cfRule type="cellIs" dxfId="9571" priority="5343" operator="equal">
      <formula>"BAJA"</formula>
    </cfRule>
    <cfRule type="cellIs" dxfId="9570" priority="5344" operator="equal">
      <formula>"MUY BAJA"</formula>
    </cfRule>
    <cfRule type="cellIs" dxfId="9569" priority="5345" operator="equal">
      <formula>0.2</formula>
    </cfRule>
  </conditionalFormatting>
  <conditionalFormatting sqref="T17:T21">
    <cfRule type="expression" dxfId="9568" priority="14893">
      <formula>"&lt;,2"</formula>
    </cfRule>
  </conditionalFormatting>
  <conditionalFormatting sqref="T23:T27">
    <cfRule type="expression" dxfId="9567" priority="14818">
      <formula>"&lt;,2"</formula>
    </cfRule>
  </conditionalFormatting>
  <conditionalFormatting sqref="T29:T33 T41:T45 T47:T51 T53:T57">
    <cfRule type="expression" dxfId="9566" priority="13615">
      <formula>"&lt;,2"</formula>
    </cfRule>
  </conditionalFormatting>
  <conditionalFormatting sqref="T41:T45 T47:T51 T53:T57">
    <cfRule type="expression" dxfId="9565" priority="5041">
      <formula>"&lt;,2"</formula>
    </cfRule>
  </conditionalFormatting>
  <conditionalFormatting sqref="T47:T51">
    <cfRule type="expression" dxfId="9564" priority="4625">
      <formula>"&lt;,2"</formula>
    </cfRule>
  </conditionalFormatting>
  <conditionalFormatting sqref="T53:T57">
    <cfRule type="expression" dxfId="9563" priority="4361">
      <formula>"&lt;,2"</formula>
    </cfRule>
  </conditionalFormatting>
  <conditionalFormatting sqref="T59:T63">
    <cfRule type="expression" dxfId="9562" priority="14683">
      <formula>"&lt;,2"</formula>
    </cfRule>
  </conditionalFormatting>
  <conditionalFormatting sqref="T65:T69">
    <cfRule type="expression" dxfId="9561" priority="640">
      <formula>"&lt;,2"</formula>
    </cfRule>
  </conditionalFormatting>
  <conditionalFormatting sqref="T71:T75">
    <cfRule type="expression" dxfId="9560" priority="476">
      <formula>"&lt;,2"</formula>
    </cfRule>
  </conditionalFormatting>
  <conditionalFormatting sqref="T77:T81">
    <cfRule type="expression" dxfId="9559" priority="14638">
      <formula>"&lt;,2"</formula>
    </cfRule>
  </conditionalFormatting>
  <conditionalFormatting sqref="T83:T87">
    <cfRule type="expression" dxfId="9558" priority="13528">
      <formula>"&lt;,2"</formula>
    </cfRule>
  </conditionalFormatting>
  <conditionalFormatting sqref="T89:T93">
    <cfRule type="expression" dxfId="9557" priority="13396">
      <formula>"&lt;,2"</formula>
    </cfRule>
  </conditionalFormatting>
  <conditionalFormatting sqref="T95:T99">
    <cfRule type="expression" dxfId="9556" priority="13264">
      <formula>"&lt;,2"</formula>
    </cfRule>
  </conditionalFormatting>
  <conditionalFormatting sqref="T101:T105">
    <cfRule type="expression" dxfId="9555" priority="13132">
      <formula>"&lt;,2"</formula>
    </cfRule>
  </conditionalFormatting>
  <conditionalFormatting sqref="T107:T111">
    <cfRule type="expression" dxfId="9554" priority="13000">
      <formula>"&lt;,2"</formula>
    </cfRule>
  </conditionalFormatting>
  <conditionalFormatting sqref="T113:T117">
    <cfRule type="expression" dxfId="9553" priority="12050">
      <formula>"&lt;,2"</formula>
    </cfRule>
  </conditionalFormatting>
  <conditionalFormatting sqref="T119:T123">
    <cfRule type="expression" dxfId="9552" priority="12736">
      <formula>"&lt;,2"</formula>
    </cfRule>
  </conditionalFormatting>
  <conditionalFormatting sqref="T125:T129">
    <cfRule type="expression" dxfId="9551" priority="12604">
      <formula>"&lt;,2"</formula>
    </cfRule>
  </conditionalFormatting>
  <conditionalFormatting sqref="T131:T135 T137:T141">
    <cfRule type="expression" dxfId="9550" priority="12472">
      <formula>"&lt;,2"</formula>
    </cfRule>
  </conditionalFormatting>
  <conditionalFormatting sqref="T143:T147">
    <cfRule type="expression" dxfId="9549" priority="12340">
      <formula>"&lt;,2"</formula>
    </cfRule>
  </conditionalFormatting>
  <conditionalFormatting sqref="T149:T153">
    <cfRule type="expression" dxfId="9548" priority="12208">
      <formula>"&lt;,2"</formula>
    </cfRule>
  </conditionalFormatting>
  <conditionalFormatting sqref="T155:T159">
    <cfRule type="expression" dxfId="9547" priority="11946">
      <formula>"&lt;,2"</formula>
    </cfRule>
  </conditionalFormatting>
  <conditionalFormatting sqref="T161:T165">
    <cfRule type="expression" dxfId="9546" priority="11814">
      <formula>"&lt;,2"</formula>
    </cfRule>
  </conditionalFormatting>
  <conditionalFormatting sqref="T167:T171">
    <cfRule type="expression" dxfId="9545" priority="11682">
      <formula>"&lt;,2"</formula>
    </cfRule>
  </conditionalFormatting>
  <conditionalFormatting sqref="T173:T177">
    <cfRule type="expression" dxfId="9544" priority="11550">
      <formula>"&lt;,2"</formula>
    </cfRule>
  </conditionalFormatting>
  <conditionalFormatting sqref="T179:T183">
    <cfRule type="expression" dxfId="9543" priority="1720">
      <formula>"&lt;,2"</formula>
    </cfRule>
  </conditionalFormatting>
  <conditionalFormatting sqref="T185:T189">
    <cfRule type="expression" dxfId="9542" priority="11286">
      <formula>"&lt;,2"</formula>
    </cfRule>
  </conditionalFormatting>
  <conditionalFormatting sqref="T191:T195 T197:T201">
    <cfRule type="expression" dxfId="9541" priority="11154">
      <formula>"&lt;,2"</formula>
    </cfRule>
  </conditionalFormatting>
  <conditionalFormatting sqref="T203:T207">
    <cfRule type="expression" dxfId="9540" priority="5898">
      <formula>"&lt;,2"</formula>
    </cfRule>
  </conditionalFormatting>
  <conditionalFormatting sqref="T208">
    <cfRule type="expression" dxfId="9539" priority="5659">
      <formula>"&lt;,2"</formula>
    </cfRule>
  </conditionalFormatting>
  <conditionalFormatting sqref="T209:T213">
    <cfRule type="expression" dxfId="9538" priority="11022">
      <formula>"&lt;,2"</formula>
    </cfRule>
  </conditionalFormatting>
  <conditionalFormatting sqref="T215:T219">
    <cfRule type="expression" dxfId="9537" priority="10890">
      <formula>"&lt;,2"</formula>
    </cfRule>
  </conditionalFormatting>
  <conditionalFormatting sqref="T221:T225">
    <cfRule type="expression" dxfId="9536" priority="10758">
      <formula>"&lt;,2"</formula>
    </cfRule>
  </conditionalFormatting>
  <conditionalFormatting sqref="T227:T231">
    <cfRule type="expression" dxfId="9535" priority="10626">
      <formula>"&lt;,2"</formula>
    </cfRule>
  </conditionalFormatting>
  <conditionalFormatting sqref="T233:T237">
    <cfRule type="expression" dxfId="9534" priority="10494">
      <formula>"&lt;,2"</formula>
    </cfRule>
  </conditionalFormatting>
  <conditionalFormatting sqref="T239:T243 T245:T249">
    <cfRule type="expression" dxfId="9533" priority="10362">
      <formula>"&lt;,2"</formula>
    </cfRule>
  </conditionalFormatting>
  <conditionalFormatting sqref="T251:T255">
    <cfRule type="expression" dxfId="9532" priority="10230">
      <formula>"&lt;,2"</formula>
    </cfRule>
  </conditionalFormatting>
  <conditionalFormatting sqref="T257:T261">
    <cfRule type="expression" dxfId="9531" priority="10098">
      <formula>"&lt;,2"</formula>
    </cfRule>
  </conditionalFormatting>
  <conditionalFormatting sqref="T263:T267">
    <cfRule type="expression" dxfId="9530" priority="9966">
      <formula>"&lt;,2"</formula>
    </cfRule>
  </conditionalFormatting>
  <conditionalFormatting sqref="T269:T273">
    <cfRule type="expression" dxfId="9529" priority="9834">
      <formula>"&lt;,2"</formula>
    </cfRule>
  </conditionalFormatting>
  <conditionalFormatting sqref="T275:T279">
    <cfRule type="expression" dxfId="9528" priority="9702">
      <formula>"&lt;,2"</formula>
    </cfRule>
  </conditionalFormatting>
  <conditionalFormatting sqref="T281:T285">
    <cfRule type="expression" dxfId="9527" priority="9570">
      <formula>"&lt;,2"</formula>
    </cfRule>
  </conditionalFormatting>
  <conditionalFormatting sqref="T287:T291">
    <cfRule type="expression" dxfId="9526" priority="9438">
      <formula>"&lt;,2"</formula>
    </cfRule>
  </conditionalFormatting>
  <conditionalFormatting sqref="T293:T297 T299:T303 T305:T309">
    <cfRule type="expression" dxfId="9525" priority="9306">
      <formula>"&lt;,2"</formula>
    </cfRule>
  </conditionalFormatting>
  <conditionalFormatting sqref="T311:T315">
    <cfRule type="expression" dxfId="9524" priority="9174">
      <formula>"&lt;,2"</formula>
    </cfRule>
  </conditionalFormatting>
  <conditionalFormatting sqref="T317:T321">
    <cfRule type="expression" dxfId="9523" priority="8912">
      <formula>"&lt;,2"</formula>
    </cfRule>
  </conditionalFormatting>
  <conditionalFormatting sqref="T323:T327 T329:T333">
    <cfRule type="expression" dxfId="9522" priority="8780">
      <formula>"&lt;,2"</formula>
    </cfRule>
  </conditionalFormatting>
  <conditionalFormatting sqref="T335:T339">
    <cfRule type="expression" dxfId="9521" priority="8648">
      <formula>"&lt;,2"</formula>
    </cfRule>
  </conditionalFormatting>
  <conditionalFormatting sqref="T341:T345">
    <cfRule type="expression" dxfId="9520" priority="8516">
      <formula>"&lt;,2"</formula>
    </cfRule>
  </conditionalFormatting>
  <conditionalFormatting sqref="T347:T351">
    <cfRule type="expression" dxfId="9519" priority="8384">
      <formula>"&lt;,2"</formula>
    </cfRule>
  </conditionalFormatting>
  <conditionalFormatting sqref="T353:T357">
    <cfRule type="expression" dxfId="9518" priority="8252">
      <formula>"&lt;,2"</formula>
    </cfRule>
  </conditionalFormatting>
  <conditionalFormatting sqref="T359:T363">
    <cfRule type="expression" dxfId="9517" priority="8120">
      <formula>"&lt;,2"</formula>
    </cfRule>
  </conditionalFormatting>
  <conditionalFormatting sqref="T365:T369">
    <cfRule type="expression" dxfId="9516" priority="7988">
      <formula>"&lt;,2"</formula>
    </cfRule>
  </conditionalFormatting>
  <conditionalFormatting sqref="T371:T375">
    <cfRule type="expression" dxfId="9515" priority="7856">
      <formula>"&lt;,2"</formula>
    </cfRule>
  </conditionalFormatting>
  <conditionalFormatting sqref="T377:T381">
    <cfRule type="expression" dxfId="9514" priority="7724">
      <formula>"&lt;,2"</formula>
    </cfRule>
  </conditionalFormatting>
  <conditionalFormatting sqref="T383:T387">
    <cfRule type="expression" dxfId="9513" priority="7592">
      <formula>"&lt;,2"</formula>
    </cfRule>
  </conditionalFormatting>
  <conditionalFormatting sqref="T389:T393">
    <cfRule type="expression" dxfId="9512" priority="7375">
      <formula>"&lt;,2"</formula>
    </cfRule>
  </conditionalFormatting>
  <conditionalFormatting sqref="T395:T399">
    <cfRule type="expression" dxfId="9511" priority="7243">
      <formula>"&lt;,2"</formula>
    </cfRule>
  </conditionalFormatting>
  <conditionalFormatting sqref="T401:T405 T407:T411">
    <cfRule type="expression" dxfId="9510" priority="7111">
      <formula>"&lt;,2"</formula>
    </cfRule>
  </conditionalFormatting>
  <conditionalFormatting sqref="T413:T417">
    <cfRule type="expression" dxfId="9509" priority="6979">
      <formula>"&lt;,2"</formula>
    </cfRule>
  </conditionalFormatting>
  <conditionalFormatting sqref="T419:T423">
    <cfRule type="expression" dxfId="9508" priority="6847">
      <formula>"&lt;,2"</formula>
    </cfRule>
  </conditionalFormatting>
  <conditionalFormatting sqref="T425:T429">
    <cfRule type="expression" dxfId="9507" priority="6715">
      <formula>"&lt;,2"</formula>
    </cfRule>
  </conditionalFormatting>
  <conditionalFormatting sqref="T431:T435">
    <cfRule type="expression" dxfId="9506" priority="5173">
      <formula>"&lt;,2"</formula>
    </cfRule>
  </conditionalFormatting>
  <conditionalFormatting sqref="T437:T441">
    <cfRule type="expression" dxfId="9505" priority="6583">
      <formula>"&lt;,2"</formula>
    </cfRule>
  </conditionalFormatting>
  <conditionalFormatting sqref="T443:T447">
    <cfRule type="expression" dxfId="9504" priority="6451">
      <formula>"&lt;,2"</formula>
    </cfRule>
  </conditionalFormatting>
  <conditionalFormatting sqref="T449:T453">
    <cfRule type="expression" dxfId="9503" priority="6319">
      <formula>"&lt;,2"</formula>
    </cfRule>
  </conditionalFormatting>
  <conditionalFormatting sqref="T455:T459">
    <cfRule type="expression" dxfId="9502" priority="6187">
      <formula>"&lt;,2"</formula>
    </cfRule>
  </conditionalFormatting>
  <conditionalFormatting sqref="T461:T465">
    <cfRule type="expression" dxfId="9501" priority="5437">
      <formula>"&lt;,2"</formula>
    </cfRule>
  </conditionalFormatting>
  <conditionalFormatting sqref="T467:T471">
    <cfRule type="expression" dxfId="9500" priority="5305">
      <formula>"&lt;,2"</formula>
    </cfRule>
  </conditionalFormatting>
  <conditionalFormatting sqref="U17:U21">
    <cfRule type="cellIs" dxfId="9499" priority="14919" operator="equal">
      <formula>20</formula>
    </cfRule>
    <cfRule type="cellIs" dxfId="9498" priority="14920" operator="equal">
      <formula>10</formula>
    </cfRule>
    <cfRule type="cellIs" dxfId="9497" priority="14921" operator="equal">
      <formula>5</formula>
    </cfRule>
    <cfRule type="cellIs" dxfId="9496" priority="14922" operator="equal">
      <formula>1</formula>
    </cfRule>
    <cfRule type="cellIs" dxfId="9495" priority="14923" operator="equal">
      <formula>0.8</formula>
    </cfRule>
    <cfRule type="cellIs" dxfId="9494" priority="14924" operator="equal">
      <formula>0.6</formula>
    </cfRule>
    <cfRule type="cellIs" dxfId="9493" priority="14925" operator="equal">
      <formula>0.4</formula>
    </cfRule>
    <cfRule type="cellIs" dxfId="9492" priority="14926" operator="equal">
      <formula>20%</formula>
    </cfRule>
  </conditionalFormatting>
  <conditionalFormatting sqref="U23:U27">
    <cfRule type="cellIs" dxfId="9491" priority="14844" operator="equal">
      <formula>20</formula>
    </cfRule>
    <cfRule type="cellIs" dxfId="9490" priority="14845" operator="equal">
      <formula>10</formula>
    </cfRule>
    <cfRule type="cellIs" dxfId="9489" priority="14846" operator="equal">
      <formula>5</formula>
    </cfRule>
    <cfRule type="cellIs" dxfId="9488" priority="14847" operator="equal">
      <formula>1</formula>
    </cfRule>
    <cfRule type="cellIs" dxfId="9487" priority="14848" operator="equal">
      <formula>0.8</formula>
    </cfRule>
    <cfRule type="cellIs" dxfId="9486" priority="14849" operator="equal">
      <formula>0.6</formula>
    </cfRule>
    <cfRule type="cellIs" dxfId="9485" priority="14850" operator="equal">
      <formula>0.4</formula>
    </cfRule>
    <cfRule type="cellIs" dxfId="9484" priority="14851" operator="equal">
      <formula>20%</formula>
    </cfRule>
  </conditionalFormatting>
  <conditionalFormatting sqref="U29:U33 U41:U45 U47:U51 U53:U57">
    <cfRule type="cellIs" dxfId="9483" priority="13641" operator="equal">
      <formula>20</formula>
    </cfRule>
    <cfRule type="cellIs" dxfId="9482" priority="13642" operator="equal">
      <formula>10</formula>
    </cfRule>
    <cfRule type="cellIs" dxfId="9481" priority="13643" operator="equal">
      <formula>5</formula>
    </cfRule>
    <cfRule type="cellIs" dxfId="9480" priority="13644" operator="equal">
      <formula>1</formula>
    </cfRule>
    <cfRule type="cellIs" dxfId="9479" priority="13645" operator="equal">
      <formula>0.8</formula>
    </cfRule>
    <cfRule type="cellIs" dxfId="9478" priority="13646" operator="equal">
      <formula>0.6</formula>
    </cfRule>
  </conditionalFormatting>
  <conditionalFormatting sqref="U29:U33 U203:U213">
    <cfRule type="cellIs" dxfId="9477" priority="13647" operator="equal">
      <formula>0.4</formula>
    </cfRule>
    <cfRule type="cellIs" dxfId="9476" priority="13648" operator="equal">
      <formula>20%</formula>
    </cfRule>
  </conditionalFormatting>
  <conditionalFormatting sqref="U41:U45 U47:U51 U53:U57">
    <cfRule type="cellIs" dxfId="9475" priority="5067" operator="equal">
      <formula>20</formula>
    </cfRule>
    <cfRule type="cellIs" dxfId="9474" priority="5068" operator="equal">
      <formula>10</formula>
    </cfRule>
    <cfRule type="cellIs" dxfId="9473" priority="5069" operator="equal">
      <formula>5</formula>
    </cfRule>
    <cfRule type="cellIs" dxfId="9472" priority="5070" operator="equal">
      <formula>1</formula>
    </cfRule>
    <cfRule type="cellIs" dxfId="9471" priority="5071" operator="equal">
      <formula>0.8</formula>
    </cfRule>
    <cfRule type="cellIs" dxfId="9470" priority="5072" operator="equal">
      <formula>0.6</formula>
    </cfRule>
  </conditionalFormatting>
  <conditionalFormatting sqref="U41:U45">
    <cfRule type="cellIs" dxfId="9469" priority="5073" operator="equal">
      <formula>0.4</formula>
    </cfRule>
    <cfRule type="cellIs" dxfId="9468" priority="5074" operator="equal">
      <formula>20%</formula>
    </cfRule>
  </conditionalFormatting>
  <conditionalFormatting sqref="U47:U51">
    <cfRule type="cellIs" dxfId="9467" priority="4651" operator="equal">
      <formula>20</formula>
    </cfRule>
    <cfRule type="cellIs" dxfId="9466" priority="4652" operator="equal">
      <formula>10</formula>
    </cfRule>
    <cfRule type="cellIs" dxfId="9465" priority="4653" operator="equal">
      <formula>5</formula>
    </cfRule>
    <cfRule type="cellIs" dxfId="9464" priority="4654" operator="equal">
      <formula>1</formula>
    </cfRule>
    <cfRule type="cellIs" dxfId="9463" priority="4655" operator="equal">
      <formula>0.8</formula>
    </cfRule>
    <cfRule type="cellIs" dxfId="9462" priority="4656" operator="equal">
      <formula>0.6</formula>
    </cfRule>
    <cfRule type="cellIs" dxfId="9461" priority="4657" operator="equal">
      <formula>0.4</formula>
    </cfRule>
    <cfRule type="cellIs" dxfId="9460" priority="4658" operator="equal">
      <formula>20%</formula>
    </cfRule>
  </conditionalFormatting>
  <conditionalFormatting sqref="U53:U57">
    <cfRule type="cellIs" dxfId="9459" priority="4387" operator="equal">
      <formula>20</formula>
    </cfRule>
    <cfRule type="cellIs" dxfId="9458" priority="4388" operator="equal">
      <formula>10</formula>
    </cfRule>
    <cfRule type="cellIs" dxfId="9457" priority="4389" operator="equal">
      <formula>5</formula>
    </cfRule>
    <cfRule type="cellIs" dxfId="9456" priority="4390" operator="equal">
      <formula>1</formula>
    </cfRule>
    <cfRule type="cellIs" dxfId="9455" priority="4391" operator="equal">
      <formula>0.8</formula>
    </cfRule>
    <cfRule type="cellIs" dxfId="9454" priority="4392" operator="equal">
      <formula>0.6</formula>
    </cfRule>
    <cfRule type="cellIs" dxfId="9453" priority="4393" operator="equal">
      <formula>0.4</formula>
    </cfRule>
    <cfRule type="cellIs" dxfId="9452" priority="4394" operator="equal">
      <formula>20%</formula>
    </cfRule>
  </conditionalFormatting>
  <conditionalFormatting sqref="U59:U63">
    <cfRule type="cellIs" dxfId="9451" priority="14709" operator="equal">
      <formula>20</formula>
    </cfRule>
    <cfRule type="cellIs" dxfId="9450" priority="14710" operator="equal">
      <formula>10</formula>
    </cfRule>
    <cfRule type="cellIs" dxfId="9449" priority="14711" operator="equal">
      <formula>5</formula>
    </cfRule>
    <cfRule type="cellIs" dxfId="9448" priority="14712" operator="equal">
      <formula>1</formula>
    </cfRule>
    <cfRule type="cellIs" dxfId="9447" priority="14713" operator="equal">
      <formula>0.8</formula>
    </cfRule>
    <cfRule type="cellIs" dxfId="9446" priority="14714" operator="equal">
      <formula>0.6</formula>
    </cfRule>
    <cfRule type="cellIs" dxfId="9445" priority="14715" operator="equal">
      <formula>0.4</formula>
    </cfRule>
    <cfRule type="cellIs" dxfId="9444" priority="14716" operator="equal">
      <formula>20%</formula>
    </cfRule>
  </conditionalFormatting>
  <conditionalFormatting sqref="U65:U69">
    <cfRule type="cellIs" dxfId="9443" priority="666" operator="equal">
      <formula>20</formula>
    </cfRule>
    <cfRule type="cellIs" dxfId="9442" priority="667" operator="equal">
      <formula>10</formula>
    </cfRule>
    <cfRule type="cellIs" dxfId="9441" priority="668" operator="equal">
      <formula>5</formula>
    </cfRule>
    <cfRule type="cellIs" dxfId="9440" priority="669" operator="equal">
      <formula>1</formula>
    </cfRule>
    <cfRule type="cellIs" dxfId="9439" priority="670" operator="equal">
      <formula>0.8</formula>
    </cfRule>
    <cfRule type="cellIs" dxfId="9438" priority="671" operator="equal">
      <formula>0.6</formula>
    </cfRule>
    <cfRule type="cellIs" dxfId="9437" priority="672" operator="equal">
      <formula>0.4</formula>
    </cfRule>
    <cfRule type="cellIs" dxfId="9436" priority="673" operator="equal">
      <formula>20%</formula>
    </cfRule>
  </conditionalFormatting>
  <conditionalFormatting sqref="U71:U75">
    <cfRule type="cellIs" dxfId="9435" priority="502" operator="equal">
      <formula>20</formula>
    </cfRule>
    <cfRule type="cellIs" dxfId="9434" priority="503" operator="equal">
      <formula>10</formula>
    </cfRule>
    <cfRule type="cellIs" dxfId="9433" priority="504" operator="equal">
      <formula>5</formula>
    </cfRule>
    <cfRule type="cellIs" dxfId="9432" priority="505" operator="equal">
      <formula>1</formula>
    </cfRule>
    <cfRule type="cellIs" dxfId="9431" priority="506" operator="equal">
      <formula>0.8</formula>
    </cfRule>
    <cfRule type="cellIs" dxfId="9430" priority="507" operator="equal">
      <formula>0.6</formula>
    </cfRule>
    <cfRule type="cellIs" dxfId="9429" priority="508" operator="equal">
      <formula>0.4</formula>
    </cfRule>
    <cfRule type="cellIs" dxfId="9428" priority="509" operator="equal">
      <formula>20%</formula>
    </cfRule>
  </conditionalFormatting>
  <conditionalFormatting sqref="U77:U81">
    <cfRule type="cellIs" dxfId="9427" priority="14664" operator="equal">
      <formula>20</formula>
    </cfRule>
    <cfRule type="cellIs" dxfId="9426" priority="14665" operator="equal">
      <formula>10</formula>
    </cfRule>
    <cfRule type="cellIs" dxfId="9425" priority="14666" operator="equal">
      <formula>5</formula>
    </cfRule>
    <cfRule type="cellIs" dxfId="9424" priority="14667" operator="equal">
      <formula>1</formula>
    </cfRule>
    <cfRule type="cellIs" dxfId="9423" priority="14668" operator="equal">
      <formula>0.8</formula>
    </cfRule>
    <cfRule type="cellIs" dxfId="9422" priority="14669" operator="equal">
      <formula>0.6</formula>
    </cfRule>
    <cfRule type="cellIs" dxfId="9421" priority="14670" operator="equal">
      <formula>0.4</formula>
    </cfRule>
    <cfRule type="cellIs" dxfId="9420" priority="14671" operator="equal">
      <formula>20%</formula>
    </cfRule>
  </conditionalFormatting>
  <conditionalFormatting sqref="U83:U87">
    <cfRule type="cellIs" dxfId="9419" priority="13554" operator="equal">
      <formula>20</formula>
    </cfRule>
    <cfRule type="cellIs" dxfId="9418" priority="13555" operator="equal">
      <formula>10</formula>
    </cfRule>
    <cfRule type="cellIs" dxfId="9417" priority="13556" operator="equal">
      <formula>5</formula>
    </cfRule>
    <cfRule type="cellIs" dxfId="9416" priority="13557" operator="equal">
      <formula>1</formula>
    </cfRule>
    <cfRule type="cellIs" dxfId="9415" priority="13558" operator="equal">
      <formula>0.8</formula>
    </cfRule>
    <cfRule type="cellIs" dxfId="9414" priority="13559" operator="equal">
      <formula>0.6</formula>
    </cfRule>
    <cfRule type="cellIs" dxfId="9413" priority="13560" operator="equal">
      <formula>0.4</formula>
    </cfRule>
    <cfRule type="cellIs" dxfId="9412" priority="13561" operator="equal">
      <formula>20%</formula>
    </cfRule>
  </conditionalFormatting>
  <conditionalFormatting sqref="U89:U93">
    <cfRule type="cellIs" dxfId="9411" priority="13422" operator="equal">
      <formula>20</formula>
    </cfRule>
    <cfRule type="cellIs" dxfId="9410" priority="13423" operator="equal">
      <formula>10</formula>
    </cfRule>
    <cfRule type="cellIs" dxfId="9409" priority="13424" operator="equal">
      <formula>5</formula>
    </cfRule>
    <cfRule type="cellIs" dxfId="9408" priority="13425" operator="equal">
      <formula>1</formula>
    </cfRule>
    <cfRule type="cellIs" dxfId="9407" priority="13426" operator="equal">
      <formula>0.8</formula>
    </cfRule>
    <cfRule type="cellIs" dxfId="9406" priority="13427" operator="equal">
      <formula>0.6</formula>
    </cfRule>
    <cfRule type="cellIs" dxfId="9405" priority="13428" operator="equal">
      <formula>0.4</formula>
    </cfRule>
    <cfRule type="cellIs" dxfId="9404" priority="13429" operator="equal">
      <formula>20%</formula>
    </cfRule>
  </conditionalFormatting>
  <conditionalFormatting sqref="U95:U99">
    <cfRule type="cellIs" dxfId="9403" priority="13290" operator="equal">
      <formula>20</formula>
    </cfRule>
    <cfRule type="cellIs" dxfId="9402" priority="13291" operator="equal">
      <formula>10</formula>
    </cfRule>
    <cfRule type="cellIs" dxfId="9401" priority="13292" operator="equal">
      <formula>5</formula>
    </cfRule>
    <cfRule type="cellIs" dxfId="9400" priority="13293" operator="equal">
      <formula>1</formula>
    </cfRule>
    <cfRule type="cellIs" dxfId="9399" priority="13294" operator="equal">
      <formula>0.8</formula>
    </cfRule>
    <cfRule type="cellIs" dxfId="9398" priority="13295" operator="equal">
      <formula>0.6</formula>
    </cfRule>
    <cfRule type="cellIs" dxfId="9397" priority="13296" operator="equal">
      <formula>0.4</formula>
    </cfRule>
    <cfRule type="cellIs" dxfId="9396" priority="13297" operator="equal">
      <formula>20%</formula>
    </cfRule>
  </conditionalFormatting>
  <conditionalFormatting sqref="U101:U105">
    <cfRule type="cellIs" dxfId="9395" priority="13158" operator="equal">
      <formula>20</formula>
    </cfRule>
    <cfRule type="cellIs" dxfId="9394" priority="13159" operator="equal">
      <formula>10</formula>
    </cfRule>
    <cfRule type="cellIs" dxfId="9393" priority="13160" operator="equal">
      <formula>5</formula>
    </cfRule>
    <cfRule type="cellIs" dxfId="9392" priority="13161" operator="equal">
      <formula>1</formula>
    </cfRule>
    <cfRule type="cellIs" dxfId="9391" priority="13162" operator="equal">
      <formula>0.8</formula>
    </cfRule>
    <cfRule type="cellIs" dxfId="9390" priority="13163" operator="equal">
      <formula>0.6</formula>
    </cfRule>
    <cfRule type="cellIs" dxfId="9389" priority="13164" operator="equal">
      <formula>0.4</formula>
    </cfRule>
    <cfRule type="cellIs" dxfId="9388" priority="13165" operator="equal">
      <formula>20%</formula>
    </cfRule>
  </conditionalFormatting>
  <conditionalFormatting sqref="U107:U111">
    <cfRule type="cellIs" dxfId="9387" priority="13026" operator="equal">
      <formula>20</formula>
    </cfRule>
    <cfRule type="cellIs" dxfId="9386" priority="13027" operator="equal">
      <formula>10</formula>
    </cfRule>
    <cfRule type="cellIs" dxfId="9385" priority="13028" operator="equal">
      <formula>5</formula>
    </cfRule>
    <cfRule type="cellIs" dxfId="9384" priority="13029" operator="equal">
      <formula>1</formula>
    </cfRule>
    <cfRule type="cellIs" dxfId="9383" priority="13030" operator="equal">
      <formula>0.8</formula>
    </cfRule>
    <cfRule type="cellIs" dxfId="9382" priority="13031" operator="equal">
      <formula>0.6</formula>
    </cfRule>
    <cfRule type="cellIs" dxfId="9381" priority="13032" operator="equal">
      <formula>0.4</formula>
    </cfRule>
    <cfRule type="cellIs" dxfId="9380" priority="13033" operator="equal">
      <formula>20%</formula>
    </cfRule>
  </conditionalFormatting>
  <conditionalFormatting sqref="U113:U117">
    <cfRule type="cellIs" dxfId="9379" priority="12076" operator="equal">
      <formula>20</formula>
    </cfRule>
    <cfRule type="cellIs" dxfId="9378" priority="12077" operator="equal">
      <formula>10</formula>
    </cfRule>
    <cfRule type="cellIs" dxfId="9377" priority="12078" operator="equal">
      <formula>5</formula>
    </cfRule>
    <cfRule type="cellIs" dxfId="9376" priority="12079" operator="equal">
      <formula>1</formula>
    </cfRule>
    <cfRule type="cellIs" dxfId="9375" priority="12080" operator="equal">
      <formula>0.8</formula>
    </cfRule>
    <cfRule type="cellIs" dxfId="9374" priority="12081" operator="equal">
      <formula>0.6</formula>
    </cfRule>
    <cfRule type="cellIs" dxfId="9373" priority="12082" operator="equal">
      <formula>0.4</formula>
    </cfRule>
    <cfRule type="cellIs" dxfId="9372" priority="12083" operator="equal">
      <formula>20%</formula>
    </cfRule>
  </conditionalFormatting>
  <conditionalFormatting sqref="U119:U123">
    <cfRule type="cellIs" dxfId="9371" priority="12762" operator="equal">
      <formula>20</formula>
    </cfRule>
    <cfRule type="cellIs" dxfId="9370" priority="12763" operator="equal">
      <formula>10</formula>
    </cfRule>
    <cfRule type="cellIs" dxfId="9369" priority="12764" operator="equal">
      <formula>5</formula>
    </cfRule>
    <cfRule type="cellIs" dxfId="9368" priority="12765" operator="equal">
      <formula>1</formula>
    </cfRule>
    <cfRule type="cellIs" dxfId="9367" priority="12766" operator="equal">
      <formula>0.8</formula>
    </cfRule>
    <cfRule type="cellIs" dxfId="9366" priority="12767" operator="equal">
      <formula>0.6</formula>
    </cfRule>
    <cfRule type="cellIs" dxfId="9365" priority="12768" operator="equal">
      <formula>0.4</formula>
    </cfRule>
    <cfRule type="cellIs" dxfId="9364" priority="12769" operator="equal">
      <formula>20%</formula>
    </cfRule>
  </conditionalFormatting>
  <conditionalFormatting sqref="U125:U129">
    <cfRule type="cellIs" dxfId="9363" priority="12630" operator="equal">
      <formula>20</formula>
    </cfRule>
    <cfRule type="cellIs" dxfId="9362" priority="12631" operator="equal">
      <formula>10</formula>
    </cfRule>
    <cfRule type="cellIs" dxfId="9361" priority="12632" operator="equal">
      <formula>5</formula>
    </cfRule>
    <cfRule type="cellIs" dxfId="9360" priority="12633" operator="equal">
      <formula>1</formula>
    </cfRule>
    <cfRule type="cellIs" dxfId="9359" priority="12634" operator="equal">
      <formula>0.8</formula>
    </cfRule>
    <cfRule type="cellIs" dxfId="9358" priority="12635" operator="equal">
      <formula>0.6</formula>
    </cfRule>
    <cfRule type="cellIs" dxfId="9357" priority="12636" operator="equal">
      <formula>0.4</formula>
    </cfRule>
    <cfRule type="cellIs" dxfId="9356" priority="12637" operator="equal">
      <formula>20%</formula>
    </cfRule>
  </conditionalFormatting>
  <conditionalFormatting sqref="U131:U135 U137:U141">
    <cfRule type="cellIs" dxfId="9355" priority="12498" operator="equal">
      <formula>20</formula>
    </cfRule>
    <cfRule type="cellIs" dxfId="9354" priority="12499" operator="equal">
      <formula>10</formula>
    </cfRule>
    <cfRule type="cellIs" dxfId="9353" priority="12500" operator="equal">
      <formula>5</formula>
    </cfRule>
    <cfRule type="cellIs" dxfId="9352" priority="12501" operator="equal">
      <formula>1</formula>
    </cfRule>
    <cfRule type="cellIs" dxfId="9351" priority="12502" operator="equal">
      <formula>0.8</formula>
    </cfRule>
    <cfRule type="cellIs" dxfId="9350" priority="12503" operator="equal">
      <formula>0.6</formula>
    </cfRule>
    <cfRule type="cellIs" dxfId="9349" priority="12504" operator="equal">
      <formula>0.4</formula>
    </cfRule>
    <cfRule type="cellIs" dxfId="9348" priority="12505" operator="equal">
      <formula>20%</formula>
    </cfRule>
  </conditionalFormatting>
  <conditionalFormatting sqref="U143:U147">
    <cfRule type="cellIs" dxfId="9347" priority="12366" operator="equal">
      <formula>20</formula>
    </cfRule>
    <cfRule type="cellIs" dxfId="9346" priority="12367" operator="equal">
      <formula>10</formula>
    </cfRule>
    <cfRule type="cellIs" dxfId="9345" priority="12368" operator="equal">
      <formula>5</formula>
    </cfRule>
    <cfRule type="cellIs" dxfId="9344" priority="12369" operator="equal">
      <formula>1</formula>
    </cfRule>
    <cfRule type="cellIs" dxfId="9343" priority="12370" operator="equal">
      <formula>0.8</formula>
    </cfRule>
    <cfRule type="cellIs" dxfId="9342" priority="12371" operator="equal">
      <formula>0.6</formula>
    </cfRule>
    <cfRule type="cellIs" dxfId="9341" priority="12372" operator="equal">
      <formula>0.4</formula>
    </cfRule>
    <cfRule type="cellIs" dxfId="9340" priority="12373" operator="equal">
      <formula>20%</formula>
    </cfRule>
  </conditionalFormatting>
  <conditionalFormatting sqref="U149:U153">
    <cfRule type="cellIs" dxfId="9339" priority="12234" operator="equal">
      <formula>20</formula>
    </cfRule>
    <cfRule type="cellIs" dxfId="9338" priority="12235" operator="equal">
      <formula>10</formula>
    </cfRule>
    <cfRule type="cellIs" dxfId="9337" priority="12236" operator="equal">
      <formula>5</formula>
    </cfRule>
    <cfRule type="cellIs" dxfId="9336" priority="12237" operator="equal">
      <formula>1</formula>
    </cfRule>
    <cfRule type="cellIs" dxfId="9335" priority="12238" operator="equal">
      <formula>0.8</formula>
    </cfRule>
    <cfRule type="cellIs" dxfId="9334" priority="12239" operator="equal">
      <formula>0.6</formula>
    </cfRule>
    <cfRule type="cellIs" dxfId="9333" priority="12240" operator="equal">
      <formula>0.4</formula>
    </cfRule>
    <cfRule type="cellIs" dxfId="9332" priority="12241" operator="equal">
      <formula>20%</formula>
    </cfRule>
  </conditionalFormatting>
  <conditionalFormatting sqref="U155:U159">
    <cfRule type="cellIs" dxfId="9331" priority="11972" operator="equal">
      <formula>20</formula>
    </cfRule>
    <cfRule type="cellIs" dxfId="9330" priority="11973" operator="equal">
      <formula>10</formula>
    </cfRule>
    <cfRule type="cellIs" dxfId="9329" priority="11974" operator="equal">
      <formula>5</formula>
    </cfRule>
    <cfRule type="cellIs" dxfId="9328" priority="11975" operator="equal">
      <formula>1</formula>
    </cfRule>
    <cfRule type="cellIs" dxfId="9327" priority="11976" operator="equal">
      <formula>0.8</formula>
    </cfRule>
    <cfRule type="cellIs" dxfId="9326" priority="11977" operator="equal">
      <formula>0.6</formula>
    </cfRule>
    <cfRule type="cellIs" dxfId="9325" priority="11978" operator="equal">
      <formula>0.4</formula>
    </cfRule>
    <cfRule type="cellIs" dxfId="9324" priority="11979" operator="equal">
      <formula>20%</formula>
    </cfRule>
  </conditionalFormatting>
  <conditionalFormatting sqref="U161:U165">
    <cfRule type="cellIs" dxfId="9323" priority="11840" operator="equal">
      <formula>20</formula>
    </cfRule>
    <cfRule type="cellIs" dxfId="9322" priority="11841" operator="equal">
      <formula>10</formula>
    </cfRule>
    <cfRule type="cellIs" dxfId="9321" priority="11842" operator="equal">
      <formula>5</formula>
    </cfRule>
    <cfRule type="cellIs" dxfId="9320" priority="11843" operator="equal">
      <formula>1</formula>
    </cfRule>
    <cfRule type="cellIs" dxfId="9319" priority="11844" operator="equal">
      <formula>0.8</formula>
    </cfRule>
    <cfRule type="cellIs" dxfId="9318" priority="11845" operator="equal">
      <formula>0.6</formula>
    </cfRule>
    <cfRule type="cellIs" dxfId="9317" priority="11846" operator="equal">
      <formula>0.4</formula>
    </cfRule>
    <cfRule type="cellIs" dxfId="9316" priority="11847" operator="equal">
      <formula>20%</formula>
    </cfRule>
  </conditionalFormatting>
  <conditionalFormatting sqref="U167:U171">
    <cfRule type="cellIs" dxfId="9315" priority="11708" operator="equal">
      <formula>20</formula>
    </cfRule>
    <cfRule type="cellIs" dxfId="9314" priority="11709" operator="equal">
      <formula>10</formula>
    </cfRule>
    <cfRule type="cellIs" dxfId="9313" priority="11710" operator="equal">
      <formula>5</formula>
    </cfRule>
    <cfRule type="cellIs" dxfId="9312" priority="11711" operator="equal">
      <formula>1</formula>
    </cfRule>
    <cfRule type="cellIs" dxfId="9311" priority="11712" operator="equal">
      <formula>0.8</formula>
    </cfRule>
    <cfRule type="cellIs" dxfId="9310" priority="11713" operator="equal">
      <formula>0.6</formula>
    </cfRule>
    <cfRule type="cellIs" dxfId="9309" priority="11714" operator="equal">
      <formula>0.4</formula>
    </cfRule>
    <cfRule type="cellIs" dxfId="9308" priority="11715" operator="equal">
      <formula>20%</formula>
    </cfRule>
  </conditionalFormatting>
  <conditionalFormatting sqref="U173:U177">
    <cfRule type="cellIs" dxfId="9307" priority="11576" operator="equal">
      <formula>20</formula>
    </cfRule>
    <cfRule type="cellIs" dxfId="9306" priority="11577" operator="equal">
      <formula>10</formula>
    </cfRule>
    <cfRule type="cellIs" dxfId="9305" priority="11578" operator="equal">
      <formula>5</formula>
    </cfRule>
    <cfRule type="cellIs" dxfId="9304" priority="11579" operator="equal">
      <formula>1</formula>
    </cfRule>
    <cfRule type="cellIs" dxfId="9303" priority="11580" operator="equal">
      <formula>0.8</formula>
    </cfRule>
    <cfRule type="cellIs" dxfId="9302" priority="11581" operator="equal">
      <formula>0.6</formula>
    </cfRule>
    <cfRule type="cellIs" dxfId="9301" priority="11582" operator="equal">
      <formula>0.4</formula>
    </cfRule>
    <cfRule type="cellIs" dxfId="9300" priority="11583" operator="equal">
      <formula>20%</formula>
    </cfRule>
  </conditionalFormatting>
  <conditionalFormatting sqref="U179:U183">
    <cfRule type="cellIs" dxfId="9299" priority="1746" operator="equal">
      <formula>20</formula>
    </cfRule>
    <cfRule type="cellIs" dxfId="9298" priority="1747" operator="equal">
      <formula>10</formula>
    </cfRule>
    <cfRule type="cellIs" dxfId="9297" priority="1748" operator="equal">
      <formula>5</formula>
    </cfRule>
    <cfRule type="cellIs" dxfId="9296" priority="1749" operator="equal">
      <formula>1</formula>
    </cfRule>
    <cfRule type="cellIs" dxfId="9295" priority="1750" operator="equal">
      <formula>0.8</formula>
    </cfRule>
    <cfRule type="cellIs" dxfId="9294" priority="1751" operator="equal">
      <formula>0.6</formula>
    </cfRule>
    <cfRule type="cellIs" dxfId="9293" priority="1752" operator="equal">
      <formula>0.4</formula>
    </cfRule>
    <cfRule type="cellIs" dxfId="9292" priority="1753" operator="equal">
      <formula>20%</formula>
    </cfRule>
  </conditionalFormatting>
  <conditionalFormatting sqref="U185:U189">
    <cfRule type="cellIs" dxfId="9291" priority="11312" operator="equal">
      <formula>20</formula>
    </cfRule>
    <cfRule type="cellIs" dxfId="9290" priority="11313" operator="equal">
      <formula>10</formula>
    </cfRule>
    <cfRule type="cellIs" dxfId="9289" priority="11314" operator="equal">
      <formula>5</formula>
    </cfRule>
    <cfRule type="cellIs" dxfId="9288" priority="11315" operator="equal">
      <formula>1</formula>
    </cfRule>
    <cfRule type="cellIs" dxfId="9287" priority="11316" operator="equal">
      <formula>0.8</formula>
    </cfRule>
    <cfRule type="cellIs" dxfId="9286" priority="11317" operator="equal">
      <formula>0.6</formula>
    </cfRule>
    <cfRule type="cellIs" dxfId="9285" priority="11318" operator="equal">
      <formula>0.4</formula>
    </cfRule>
    <cfRule type="cellIs" dxfId="9284" priority="11319" operator="equal">
      <formula>20%</formula>
    </cfRule>
  </conditionalFormatting>
  <conditionalFormatting sqref="U191:U195 U197:U201">
    <cfRule type="cellIs" dxfId="9283" priority="11186" operator="equal">
      <formula>0.4</formula>
    </cfRule>
    <cfRule type="cellIs" dxfId="9282" priority="11187" operator="equal">
      <formula>20%</formula>
    </cfRule>
  </conditionalFormatting>
  <conditionalFormatting sqref="U191:U195 U197:U201">
    <cfRule type="cellIs" dxfId="9281" priority="11180" operator="equal">
      <formula>20</formula>
    </cfRule>
    <cfRule type="cellIs" dxfId="9280" priority="11181" operator="equal">
      <formula>10</formula>
    </cfRule>
    <cfRule type="cellIs" dxfId="9279" priority="11182" operator="equal">
      <formula>5</formula>
    </cfRule>
    <cfRule type="cellIs" dxfId="9278" priority="11183" operator="equal">
      <formula>1</formula>
    </cfRule>
    <cfRule type="cellIs" dxfId="9277" priority="11184" operator="equal">
      <formula>0.8</formula>
    </cfRule>
    <cfRule type="cellIs" dxfId="9276" priority="11185" operator="equal">
      <formula>0.6</formula>
    </cfRule>
  </conditionalFormatting>
  <conditionalFormatting sqref="U203:U207">
    <cfRule type="cellIs" dxfId="9275" priority="5924" operator="equal">
      <formula>20</formula>
    </cfRule>
    <cfRule type="cellIs" dxfId="9274" priority="5925" operator="equal">
      <formula>10</formula>
    </cfRule>
    <cfRule type="cellIs" dxfId="9273" priority="5926" operator="equal">
      <formula>5</formula>
    </cfRule>
    <cfRule type="cellIs" dxfId="9272" priority="5927" operator="equal">
      <formula>1</formula>
    </cfRule>
    <cfRule type="cellIs" dxfId="9271" priority="5928" operator="equal">
      <formula>0.8</formula>
    </cfRule>
    <cfRule type="cellIs" dxfId="9270" priority="5929" operator="equal">
      <formula>0.6</formula>
    </cfRule>
  </conditionalFormatting>
  <conditionalFormatting sqref="U208">
    <cfRule type="cellIs" dxfId="9269" priority="5660" operator="equal">
      <formula>20</formula>
    </cfRule>
    <cfRule type="cellIs" dxfId="9268" priority="5661" operator="equal">
      <formula>10</formula>
    </cfRule>
    <cfRule type="cellIs" dxfId="9267" priority="5662" operator="equal">
      <formula>5</formula>
    </cfRule>
    <cfRule type="cellIs" dxfId="9266" priority="5663" operator="equal">
      <formula>1</formula>
    </cfRule>
    <cfRule type="cellIs" dxfId="9265" priority="5664" operator="equal">
      <formula>0.8</formula>
    </cfRule>
    <cfRule type="cellIs" dxfId="9264" priority="5665" operator="equal">
      <formula>0.6</formula>
    </cfRule>
  </conditionalFormatting>
  <conditionalFormatting sqref="U209:U213">
    <cfRule type="cellIs" dxfId="9263" priority="11048" operator="equal">
      <formula>20</formula>
    </cfRule>
    <cfRule type="cellIs" dxfId="9262" priority="11049" operator="equal">
      <formula>10</formula>
    </cfRule>
    <cfRule type="cellIs" dxfId="9261" priority="11050" operator="equal">
      <formula>5</formula>
    </cfRule>
    <cfRule type="cellIs" dxfId="9260" priority="11051" operator="equal">
      <formula>1</formula>
    </cfRule>
    <cfRule type="cellIs" dxfId="9259" priority="11052" operator="equal">
      <formula>0.8</formula>
    </cfRule>
    <cfRule type="cellIs" dxfId="9258" priority="11053" operator="equal">
      <formula>0.6</formula>
    </cfRule>
  </conditionalFormatting>
  <conditionalFormatting sqref="U215:U219">
    <cfRule type="cellIs" dxfId="9257" priority="10916" operator="equal">
      <formula>20</formula>
    </cfRule>
    <cfRule type="cellIs" dxfId="9256" priority="10917" operator="equal">
      <formula>10</formula>
    </cfRule>
    <cfRule type="cellIs" dxfId="9255" priority="10918" operator="equal">
      <formula>5</formula>
    </cfRule>
    <cfRule type="cellIs" dxfId="9254" priority="10919" operator="equal">
      <formula>1</formula>
    </cfRule>
    <cfRule type="cellIs" dxfId="9253" priority="10920" operator="equal">
      <formula>0.8</formula>
    </cfRule>
    <cfRule type="cellIs" dxfId="9252" priority="10921" operator="equal">
      <formula>0.6</formula>
    </cfRule>
    <cfRule type="cellIs" dxfId="9251" priority="10922" operator="equal">
      <formula>0.4</formula>
    </cfRule>
    <cfRule type="cellIs" dxfId="9250" priority="10923" operator="equal">
      <formula>20%</formula>
    </cfRule>
  </conditionalFormatting>
  <conditionalFormatting sqref="U221:U225">
    <cfRule type="cellIs" dxfId="9249" priority="10784" operator="equal">
      <formula>20</formula>
    </cfRule>
    <cfRule type="cellIs" dxfId="9248" priority="10785" operator="equal">
      <formula>10</formula>
    </cfRule>
    <cfRule type="cellIs" dxfId="9247" priority="10786" operator="equal">
      <formula>5</formula>
    </cfRule>
    <cfRule type="cellIs" dxfId="9246" priority="10787" operator="equal">
      <formula>1</formula>
    </cfRule>
    <cfRule type="cellIs" dxfId="9245" priority="10788" operator="equal">
      <formula>0.8</formula>
    </cfRule>
    <cfRule type="cellIs" dxfId="9244" priority="10789" operator="equal">
      <formula>0.6</formula>
    </cfRule>
    <cfRule type="cellIs" dxfId="9243" priority="10790" operator="equal">
      <formula>0.4</formula>
    </cfRule>
    <cfRule type="cellIs" dxfId="9242" priority="10791" operator="equal">
      <formula>20%</formula>
    </cfRule>
  </conditionalFormatting>
  <conditionalFormatting sqref="U227:U231">
    <cfRule type="cellIs" dxfId="9241" priority="10652" operator="equal">
      <formula>20</formula>
    </cfRule>
    <cfRule type="cellIs" dxfId="9240" priority="10653" operator="equal">
      <formula>10</formula>
    </cfRule>
    <cfRule type="cellIs" dxfId="9239" priority="10654" operator="equal">
      <formula>5</formula>
    </cfRule>
    <cfRule type="cellIs" dxfId="9238" priority="10655" operator="equal">
      <formula>1</formula>
    </cfRule>
    <cfRule type="cellIs" dxfId="9237" priority="10656" operator="equal">
      <formula>0.8</formula>
    </cfRule>
    <cfRule type="cellIs" dxfId="9236" priority="10657" operator="equal">
      <formula>0.6</formula>
    </cfRule>
    <cfRule type="cellIs" dxfId="9235" priority="10658" operator="equal">
      <formula>0.4</formula>
    </cfRule>
    <cfRule type="cellIs" dxfId="9234" priority="10659" operator="equal">
      <formula>20%</formula>
    </cfRule>
  </conditionalFormatting>
  <conditionalFormatting sqref="U233:U237">
    <cfRule type="cellIs" dxfId="9233" priority="10520" operator="equal">
      <formula>20</formula>
    </cfRule>
    <cfRule type="cellIs" dxfId="9232" priority="10521" operator="equal">
      <formula>10</formula>
    </cfRule>
    <cfRule type="cellIs" dxfId="9231" priority="10522" operator="equal">
      <formula>5</formula>
    </cfRule>
    <cfRule type="cellIs" dxfId="9230" priority="10523" operator="equal">
      <formula>1</formula>
    </cfRule>
    <cfRule type="cellIs" dxfId="9229" priority="10524" operator="equal">
      <formula>0.8</formula>
    </cfRule>
    <cfRule type="cellIs" dxfId="9228" priority="10525" operator="equal">
      <formula>0.6</formula>
    </cfRule>
    <cfRule type="cellIs" dxfId="9227" priority="10526" operator="equal">
      <formula>0.4</formula>
    </cfRule>
    <cfRule type="cellIs" dxfId="9226" priority="10527" operator="equal">
      <formula>20%</formula>
    </cfRule>
  </conditionalFormatting>
  <conditionalFormatting sqref="U239:U243 U245:U249">
    <cfRule type="cellIs" dxfId="9225" priority="10388" operator="equal">
      <formula>20</formula>
    </cfRule>
    <cfRule type="cellIs" dxfId="9224" priority="10389" operator="equal">
      <formula>10</formula>
    </cfRule>
    <cfRule type="cellIs" dxfId="9223" priority="10390" operator="equal">
      <formula>5</formula>
    </cfRule>
    <cfRule type="cellIs" dxfId="9222" priority="10391" operator="equal">
      <formula>1</formula>
    </cfRule>
    <cfRule type="cellIs" dxfId="9221" priority="10392" operator="equal">
      <formula>0.8</formula>
    </cfRule>
    <cfRule type="cellIs" dxfId="9220" priority="10393" operator="equal">
      <formula>0.6</formula>
    </cfRule>
    <cfRule type="cellIs" dxfId="9219" priority="10394" operator="equal">
      <formula>0.4</formula>
    </cfRule>
    <cfRule type="cellIs" dxfId="9218" priority="10395" operator="equal">
      <formula>20%</formula>
    </cfRule>
  </conditionalFormatting>
  <conditionalFormatting sqref="U251:U255">
    <cfRule type="cellIs" dxfId="9217" priority="10256" operator="equal">
      <formula>20</formula>
    </cfRule>
    <cfRule type="cellIs" dxfId="9216" priority="10257" operator="equal">
      <formula>10</formula>
    </cfRule>
    <cfRule type="cellIs" dxfId="9215" priority="10258" operator="equal">
      <formula>5</formula>
    </cfRule>
    <cfRule type="cellIs" dxfId="9214" priority="10259" operator="equal">
      <formula>1</formula>
    </cfRule>
    <cfRule type="cellIs" dxfId="9213" priority="10260" operator="equal">
      <formula>0.8</formula>
    </cfRule>
    <cfRule type="cellIs" dxfId="9212" priority="10261" operator="equal">
      <formula>0.6</formula>
    </cfRule>
    <cfRule type="cellIs" dxfId="9211" priority="10262" operator="equal">
      <formula>0.4</formula>
    </cfRule>
    <cfRule type="cellIs" dxfId="9210" priority="10263" operator="equal">
      <formula>20%</formula>
    </cfRule>
  </conditionalFormatting>
  <conditionalFormatting sqref="U257:U261">
    <cfRule type="cellIs" dxfId="9209" priority="10124" operator="equal">
      <formula>20</formula>
    </cfRule>
    <cfRule type="cellIs" dxfId="9208" priority="10125" operator="equal">
      <formula>10</formula>
    </cfRule>
    <cfRule type="cellIs" dxfId="9207" priority="10126" operator="equal">
      <formula>5</formula>
    </cfRule>
    <cfRule type="cellIs" dxfId="9206" priority="10127" operator="equal">
      <formula>1</formula>
    </cfRule>
    <cfRule type="cellIs" dxfId="9205" priority="10128" operator="equal">
      <formula>0.8</formula>
    </cfRule>
    <cfRule type="cellIs" dxfId="9204" priority="10129" operator="equal">
      <formula>0.6</formula>
    </cfRule>
    <cfRule type="cellIs" dxfId="9203" priority="10130" operator="equal">
      <formula>0.4</formula>
    </cfRule>
    <cfRule type="cellIs" dxfId="9202" priority="10131" operator="equal">
      <formula>20%</formula>
    </cfRule>
  </conditionalFormatting>
  <conditionalFormatting sqref="U263:U267">
    <cfRule type="cellIs" dxfId="9201" priority="9992" operator="equal">
      <formula>20</formula>
    </cfRule>
    <cfRule type="cellIs" dxfId="9200" priority="9993" operator="equal">
      <formula>10</formula>
    </cfRule>
    <cfRule type="cellIs" dxfId="9199" priority="9994" operator="equal">
      <formula>5</formula>
    </cfRule>
    <cfRule type="cellIs" dxfId="9198" priority="9995" operator="equal">
      <formula>1</formula>
    </cfRule>
    <cfRule type="cellIs" dxfId="9197" priority="9996" operator="equal">
      <formula>0.8</formula>
    </cfRule>
    <cfRule type="cellIs" dxfId="9196" priority="9997" operator="equal">
      <formula>0.6</formula>
    </cfRule>
    <cfRule type="cellIs" dxfId="9195" priority="9998" operator="equal">
      <formula>0.4</formula>
    </cfRule>
    <cfRule type="cellIs" dxfId="9194" priority="9999" operator="equal">
      <formula>20%</formula>
    </cfRule>
  </conditionalFormatting>
  <conditionalFormatting sqref="U269:U273">
    <cfRule type="cellIs" dxfId="9193" priority="9860" operator="equal">
      <formula>20</formula>
    </cfRule>
    <cfRule type="cellIs" dxfId="9192" priority="9861" operator="equal">
      <formula>10</formula>
    </cfRule>
    <cfRule type="cellIs" dxfId="9191" priority="9862" operator="equal">
      <formula>5</formula>
    </cfRule>
    <cfRule type="cellIs" dxfId="9190" priority="9863" operator="equal">
      <formula>1</formula>
    </cfRule>
    <cfRule type="cellIs" dxfId="9189" priority="9864" operator="equal">
      <formula>0.8</formula>
    </cfRule>
    <cfRule type="cellIs" dxfId="9188" priority="9865" operator="equal">
      <formula>0.6</formula>
    </cfRule>
    <cfRule type="cellIs" dxfId="9187" priority="9866" operator="equal">
      <formula>0.4</formula>
    </cfRule>
    <cfRule type="cellIs" dxfId="9186" priority="9867" operator="equal">
      <formula>20%</formula>
    </cfRule>
  </conditionalFormatting>
  <conditionalFormatting sqref="U275:U279">
    <cfRule type="cellIs" dxfId="9185" priority="9728" operator="equal">
      <formula>20</formula>
    </cfRule>
    <cfRule type="cellIs" dxfId="9184" priority="9729" operator="equal">
      <formula>10</formula>
    </cfRule>
    <cfRule type="cellIs" dxfId="9183" priority="9730" operator="equal">
      <formula>5</formula>
    </cfRule>
    <cfRule type="cellIs" dxfId="9182" priority="9731" operator="equal">
      <formula>1</formula>
    </cfRule>
    <cfRule type="cellIs" dxfId="9181" priority="9732" operator="equal">
      <formula>0.8</formula>
    </cfRule>
    <cfRule type="cellIs" dxfId="9180" priority="9733" operator="equal">
      <formula>0.6</formula>
    </cfRule>
    <cfRule type="cellIs" dxfId="9179" priority="9734" operator="equal">
      <formula>0.4</formula>
    </cfRule>
    <cfRule type="cellIs" dxfId="9178" priority="9735" operator="equal">
      <formula>20%</formula>
    </cfRule>
  </conditionalFormatting>
  <conditionalFormatting sqref="U281:U285">
    <cfRule type="cellIs" dxfId="9177" priority="9596" operator="equal">
      <formula>20</formula>
    </cfRule>
    <cfRule type="cellIs" dxfId="9176" priority="9597" operator="equal">
      <formula>10</formula>
    </cfRule>
    <cfRule type="cellIs" dxfId="9175" priority="9598" operator="equal">
      <formula>5</formula>
    </cfRule>
    <cfRule type="cellIs" dxfId="9174" priority="9599" operator="equal">
      <formula>1</formula>
    </cfRule>
    <cfRule type="cellIs" dxfId="9173" priority="9600" operator="equal">
      <formula>0.8</formula>
    </cfRule>
    <cfRule type="cellIs" dxfId="9172" priority="9601" operator="equal">
      <formula>0.6</formula>
    </cfRule>
    <cfRule type="cellIs" dxfId="9171" priority="9602" operator="equal">
      <formula>0.4</formula>
    </cfRule>
    <cfRule type="cellIs" dxfId="9170" priority="9603" operator="equal">
      <formula>20%</formula>
    </cfRule>
  </conditionalFormatting>
  <conditionalFormatting sqref="U287:U291">
    <cfRule type="cellIs" dxfId="9169" priority="9464" operator="equal">
      <formula>20</formula>
    </cfRule>
    <cfRule type="cellIs" dxfId="9168" priority="9465" operator="equal">
      <formula>10</formula>
    </cfRule>
    <cfRule type="cellIs" dxfId="9167" priority="9466" operator="equal">
      <formula>5</formula>
    </cfRule>
    <cfRule type="cellIs" dxfId="9166" priority="9467" operator="equal">
      <formula>1</formula>
    </cfRule>
    <cfRule type="cellIs" dxfId="9165" priority="9468" operator="equal">
      <formula>0.8</formula>
    </cfRule>
    <cfRule type="cellIs" dxfId="9164" priority="9469" operator="equal">
      <formula>0.6</formula>
    </cfRule>
    <cfRule type="cellIs" dxfId="9163" priority="9470" operator="equal">
      <formula>0.4</formula>
    </cfRule>
    <cfRule type="cellIs" dxfId="9162" priority="9471" operator="equal">
      <formula>20%</formula>
    </cfRule>
  </conditionalFormatting>
  <conditionalFormatting sqref="U293:U297 U299:U303 U305:U309">
    <cfRule type="cellIs" dxfId="9161" priority="9332" operator="equal">
      <formula>20</formula>
    </cfRule>
    <cfRule type="cellIs" dxfId="9160" priority="9333" operator="equal">
      <formula>10</formula>
    </cfRule>
    <cfRule type="cellIs" dxfId="9159" priority="9334" operator="equal">
      <formula>5</formula>
    </cfRule>
    <cfRule type="cellIs" dxfId="9158" priority="9335" operator="equal">
      <formula>1</formula>
    </cfRule>
    <cfRule type="cellIs" dxfId="9157" priority="9336" operator="equal">
      <formula>0.8</formula>
    </cfRule>
    <cfRule type="cellIs" dxfId="9156" priority="9337" operator="equal">
      <formula>0.6</formula>
    </cfRule>
    <cfRule type="cellIs" dxfId="9155" priority="9338" operator="equal">
      <formula>0.4</formula>
    </cfRule>
    <cfRule type="cellIs" dxfId="9154" priority="9339" operator="equal">
      <formula>20%</formula>
    </cfRule>
  </conditionalFormatting>
  <conditionalFormatting sqref="U311:U315">
    <cfRule type="cellIs" dxfId="9153" priority="9200" operator="equal">
      <formula>20</formula>
    </cfRule>
    <cfRule type="cellIs" dxfId="9152" priority="9201" operator="equal">
      <formula>10</formula>
    </cfRule>
    <cfRule type="cellIs" dxfId="9151" priority="9202" operator="equal">
      <formula>5</formula>
    </cfRule>
    <cfRule type="cellIs" dxfId="9150" priority="9203" operator="equal">
      <formula>1</formula>
    </cfRule>
    <cfRule type="cellIs" dxfId="9149" priority="9204" operator="equal">
      <formula>0.8</formula>
    </cfRule>
    <cfRule type="cellIs" dxfId="9148" priority="9205" operator="equal">
      <formula>0.6</formula>
    </cfRule>
    <cfRule type="cellIs" dxfId="9147" priority="9206" operator="equal">
      <formula>0.4</formula>
    </cfRule>
    <cfRule type="cellIs" dxfId="9146" priority="9207" operator="equal">
      <formula>20%</formula>
    </cfRule>
  </conditionalFormatting>
  <conditionalFormatting sqref="U317:U321">
    <cfRule type="cellIs" dxfId="9145" priority="8938" operator="equal">
      <formula>20</formula>
    </cfRule>
    <cfRule type="cellIs" dxfId="9144" priority="8939" operator="equal">
      <formula>10</formula>
    </cfRule>
    <cfRule type="cellIs" dxfId="9143" priority="8940" operator="equal">
      <formula>5</formula>
    </cfRule>
    <cfRule type="cellIs" dxfId="9142" priority="8941" operator="equal">
      <formula>1</formula>
    </cfRule>
    <cfRule type="cellIs" dxfId="9141" priority="8942" operator="equal">
      <formula>0.8</formula>
    </cfRule>
    <cfRule type="cellIs" dxfId="9140" priority="8943" operator="equal">
      <formula>0.6</formula>
    </cfRule>
    <cfRule type="cellIs" dxfId="9139" priority="8944" operator="equal">
      <formula>0.4</formula>
    </cfRule>
    <cfRule type="cellIs" dxfId="9138" priority="8945" operator="equal">
      <formula>20%</formula>
    </cfRule>
  </conditionalFormatting>
  <conditionalFormatting sqref="U323:U327 U329:U333">
    <cfRule type="cellIs" dxfId="9137" priority="8806" operator="equal">
      <formula>20</formula>
    </cfRule>
    <cfRule type="cellIs" dxfId="9136" priority="8807" operator="equal">
      <formula>10</formula>
    </cfRule>
    <cfRule type="cellIs" dxfId="9135" priority="8808" operator="equal">
      <formula>5</formula>
    </cfRule>
    <cfRule type="cellIs" dxfId="9134" priority="8809" operator="equal">
      <formula>1</formula>
    </cfRule>
    <cfRule type="cellIs" dxfId="9133" priority="8810" operator="equal">
      <formula>0.8</formula>
    </cfRule>
    <cfRule type="cellIs" dxfId="9132" priority="8811" operator="equal">
      <formula>0.6</formula>
    </cfRule>
    <cfRule type="cellIs" dxfId="9131" priority="8812" operator="equal">
      <formula>0.4</formula>
    </cfRule>
    <cfRule type="cellIs" dxfId="9130" priority="8813" operator="equal">
      <formula>20%</formula>
    </cfRule>
  </conditionalFormatting>
  <conditionalFormatting sqref="U335:U339">
    <cfRule type="cellIs" dxfId="9129" priority="8674" operator="equal">
      <formula>20</formula>
    </cfRule>
    <cfRule type="cellIs" dxfId="9128" priority="8675" operator="equal">
      <formula>10</formula>
    </cfRule>
    <cfRule type="cellIs" dxfId="9127" priority="8676" operator="equal">
      <formula>5</formula>
    </cfRule>
    <cfRule type="cellIs" dxfId="9126" priority="8677" operator="equal">
      <formula>1</formula>
    </cfRule>
    <cfRule type="cellIs" dxfId="9125" priority="8678" operator="equal">
      <formula>0.8</formula>
    </cfRule>
    <cfRule type="cellIs" dxfId="9124" priority="8679" operator="equal">
      <formula>0.6</formula>
    </cfRule>
    <cfRule type="cellIs" dxfId="9123" priority="8680" operator="equal">
      <formula>0.4</formula>
    </cfRule>
    <cfRule type="cellIs" dxfId="9122" priority="8681" operator="equal">
      <formula>20%</formula>
    </cfRule>
  </conditionalFormatting>
  <conditionalFormatting sqref="U341:U345">
    <cfRule type="cellIs" dxfId="9121" priority="8542" operator="equal">
      <formula>20</formula>
    </cfRule>
    <cfRule type="cellIs" dxfId="9120" priority="8543" operator="equal">
      <formula>10</formula>
    </cfRule>
    <cfRule type="cellIs" dxfId="9119" priority="8544" operator="equal">
      <formula>5</formula>
    </cfRule>
    <cfRule type="cellIs" dxfId="9118" priority="8545" operator="equal">
      <formula>1</formula>
    </cfRule>
    <cfRule type="cellIs" dxfId="9117" priority="8546" operator="equal">
      <formula>0.8</formula>
    </cfRule>
    <cfRule type="cellIs" dxfId="9116" priority="8547" operator="equal">
      <formula>0.6</formula>
    </cfRule>
    <cfRule type="cellIs" dxfId="9115" priority="8548" operator="equal">
      <formula>0.4</formula>
    </cfRule>
    <cfRule type="cellIs" dxfId="9114" priority="8549" operator="equal">
      <formula>20%</formula>
    </cfRule>
  </conditionalFormatting>
  <conditionalFormatting sqref="U347:U351">
    <cfRule type="cellIs" dxfId="9113" priority="8410" operator="equal">
      <formula>20</formula>
    </cfRule>
    <cfRule type="cellIs" dxfId="9112" priority="8411" operator="equal">
      <formula>10</formula>
    </cfRule>
    <cfRule type="cellIs" dxfId="9111" priority="8412" operator="equal">
      <formula>5</formula>
    </cfRule>
    <cfRule type="cellIs" dxfId="9110" priority="8413" operator="equal">
      <formula>1</formula>
    </cfRule>
    <cfRule type="cellIs" dxfId="9109" priority="8414" operator="equal">
      <formula>0.8</formula>
    </cfRule>
    <cfRule type="cellIs" dxfId="9108" priority="8415" operator="equal">
      <formula>0.6</formula>
    </cfRule>
    <cfRule type="cellIs" dxfId="9107" priority="8416" operator="equal">
      <formula>0.4</formula>
    </cfRule>
    <cfRule type="cellIs" dxfId="9106" priority="8417" operator="equal">
      <formula>20%</formula>
    </cfRule>
  </conditionalFormatting>
  <conditionalFormatting sqref="U353:U357">
    <cfRule type="cellIs" dxfId="9105" priority="8278" operator="equal">
      <formula>20</formula>
    </cfRule>
    <cfRule type="cellIs" dxfId="9104" priority="8279" operator="equal">
      <formula>10</formula>
    </cfRule>
    <cfRule type="cellIs" dxfId="9103" priority="8280" operator="equal">
      <formula>5</formula>
    </cfRule>
    <cfRule type="cellIs" dxfId="9102" priority="8281" operator="equal">
      <formula>1</formula>
    </cfRule>
    <cfRule type="cellIs" dxfId="9101" priority="8282" operator="equal">
      <formula>0.8</formula>
    </cfRule>
    <cfRule type="cellIs" dxfId="9100" priority="8283" operator="equal">
      <formula>0.6</formula>
    </cfRule>
    <cfRule type="cellIs" dxfId="9099" priority="8284" operator="equal">
      <formula>0.4</formula>
    </cfRule>
    <cfRule type="cellIs" dxfId="9098" priority="8285" operator="equal">
      <formula>20%</formula>
    </cfRule>
  </conditionalFormatting>
  <conditionalFormatting sqref="U359:U363">
    <cfRule type="cellIs" dxfId="9097" priority="8146" operator="equal">
      <formula>20</formula>
    </cfRule>
    <cfRule type="cellIs" dxfId="9096" priority="8147" operator="equal">
      <formula>10</formula>
    </cfRule>
    <cfRule type="cellIs" dxfId="9095" priority="8148" operator="equal">
      <formula>5</formula>
    </cfRule>
    <cfRule type="cellIs" dxfId="9094" priority="8149" operator="equal">
      <formula>1</formula>
    </cfRule>
    <cfRule type="cellIs" dxfId="9093" priority="8150" operator="equal">
      <formula>0.8</formula>
    </cfRule>
    <cfRule type="cellIs" dxfId="9092" priority="8151" operator="equal">
      <formula>0.6</formula>
    </cfRule>
    <cfRule type="cellIs" dxfId="9091" priority="8152" operator="equal">
      <formula>0.4</formula>
    </cfRule>
    <cfRule type="cellIs" dxfId="9090" priority="8153" operator="equal">
      <formula>20%</formula>
    </cfRule>
  </conditionalFormatting>
  <conditionalFormatting sqref="U365:U369">
    <cfRule type="cellIs" dxfId="9089" priority="8014" operator="equal">
      <formula>20</formula>
    </cfRule>
    <cfRule type="cellIs" dxfId="9088" priority="8015" operator="equal">
      <formula>10</formula>
    </cfRule>
    <cfRule type="cellIs" dxfId="9087" priority="8016" operator="equal">
      <formula>5</formula>
    </cfRule>
    <cfRule type="cellIs" dxfId="9086" priority="8017" operator="equal">
      <formula>1</formula>
    </cfRule>
    <cfRule type="cellIs" dxfId="9085" priority="8018" operator="equal">
      <formula>0.8</formula>
    </cfRule>
    <cfRule type="cellIs" dxfId="9084" priority="8019" operator="equal">
      <formula>0.6</formula>
    </cfRule>
    <cfRule type="cellIs" dxfId="9083" priority="8020" operator="equal">
      <formula>0.4</formula>
    </cfRule>
    <cfRule type="cellIs" dxfId="9082" priority="8021" operator="equal">
      <formula>20%</formula>
    </cfRule>
  </conditionalFormatting>
  <conditionalFormatting sqref="U371:U375">
    <cfRule type="cellIs" dxfId="9081" priority="7882" operator="equal">
      <formula>20</formula>
    </cfRule>
    <cfRule type="cellIs" dxfId="9080" priority="7883" operator="equal">
      <formula>10</formula>
    </cfRule>
    <cfRule type="cellIs" dxfId="9079" priority="7884" operator="equal">
      <formula>5</formula>
    </cfRule>
    <cfRule type="cellIs" dxfId="9078" priority="7885" operator="equal">
      <formula>1</formula>
    </cfRule>
    <cfRule type="cellIs" dxfId="9077" priority="7886" operator="equal">
      <formula>0.8</formula>
    </cfRule>
    <cfRule type="cellIs" dxfId="9076" priority="7887" operator="equal">
      <formula>0.6</formula>
    </cfRule>
    <cfRule type="cellIs" dxfId="9075" priority="7888" operator="equal">
      <formula>0.4</formula>
    </cfRule>
    <cfRule type="cellIs" dxfId="9074" priority="7889" operator="equal">
      <formula>20%</formula>
    </cfRule>
  </conditionalFormatting>
  <conditionalFormatting sqref="U377:U381">
    <cfRule type="cellIs" dxfId="9073" priority="7750" operator="equal">
      <formula>20</formula>
    </cfRule>
    <cfRule type="cellIs" dxfId="9072" priority="7751" operator="equal">
      <formula>10</formula>
    </cfRule>
    <cfRule type="cellIs" dxfId="9071" priority="7752" operator="equal">
      <formula>5</formula>
    </cfRule>
    <cfRule type="cellIs" dxfId="9070" priority="7753" operator="equal">
      <formula>1</formula>
    </cfRule>
    <cfRule type="cellIs" dxfId="9069" priority="7754" operator="equal">
      <formula>0.8</formula>
    </cfRule>
    <cfRule type="cellIs" dxfId="9068" priority="7755" operator="equal">
      <formula>0.6</formula>
    </cfRule>
    <cfRule type="cellIs" dxfId="9067" priority="7756" operator="equal">
      <formula>0.4</formula>
    </cfRule>
    <cfRule type="cellIs" dxfId="9066" priority="7757" operator="equal">
      <formula>20%</formula>
    </cfRule>
  </conditionalFormatting>
  <conditionalFormatting sqref="U383:U387">
    <cfRule type="cellIs" dxfId="9065" priority="7618" operator="equal">
      <formula>20</formula>
    </cfRule>
    <cfRule type="cellIs" dxfId="9064" priority="7619" operator="equal">
      <formula>10</formula>
    </cfRule>
    <cfRule type="cellIs" dxfId="9063" priority="7620" operator="equal">
      <formula>5</formula>
    </cfRule>
    <cfRule type="cellIs" dxfId="9062" priority="7621" operator="equal">
      <formula>1</formula>
    </cfRule>
    <cfRule type="cellIs" dxfId="9061" priority="7622" operator="equal">
      <formula>0.8</formula>
    </cfRule>
    <cfRule type="cellIs" dxfId="9060" priority="7623" operator="equal">
      <formula>0.6</formula>
    </cfRule>
    <cfRule type="cellIs" dxfId="9059" priority="7624" operator="equal">
      <formula>0.4</formula>
    </cfRule>
    <cfRule type="cellIs" dxfId="9058" priority="7625" operator="equal">
      <formula>20%</formula>
    </cfRule>
  </conditionalFormatting>
  <conditionalFormatting sqref="U389:U393">
    <cfRule type="cellIs" dxfId="9057" priority="7401" operator="equal">
      <formula>20</formula>
    </cfRule>
    <cfRule type="cellIs" dxfId="9056" priority="7402" operator="equal">
      <formula>10</formula>
    </cfRule>
    <cfRule type="cellIs" dxfId="9055" priority="7403" operator="equal">
      <formula>5</formula>
    </cfRule>
    <cfRule type="cellIs" dxfId="9054" priority="7404" operator="equal">
      <formula>1</formula>
    </cfRule>
    <cfRule type="cellIs" dxfId="9053" priority="7405" operator="equal">
      <formula>0.8</formula>
    </cfRule>
    <cfRule type="cellIs" dxfId="9052" priority="7406" operator="equal">
      <formula>0.6</formula>
    </cfRule>
    <cfRule type="cellIs" dxfId="9051" priority="7407" operator="equal">
      <formula>0.4</formula>
    </cfRule>
    <cfRule type="cellIs" dxfId="9050" priority="7408" operator="equal">
      <formula>20%</formula>
    </cfRule>
  </conditionalFormatting>
  <conditionalFormatting sqref="U395:U399">
    <cfRule type="cellIs" dxfId="9049" priority="7269" operator="equal">
      <formula>20</formula>
    </cfRule>
    <cfRule type="cellIs" dxfId="9048" priority="7270" operator="equal">
      <formula>10</formula>
    </cfRule>
    <cfRule type="cellIs" dxfId="9047" priority="7271" operator="equal">
      <formula>5</formula>
    </cfRule>
    <cfRule type="cellIs" dxfId="9046" priority="7272" operator="equal">
      <formula>1</formula>
    </cfRule>
    <cfRule type="cellIs" dxfId="9045" priority="7273" operator="equal">
      <formula>0.8</formula>
    </cfRule>
    <cfRule type="cellIs" dxfId="9044" priority="7274" operator="equal">
      <formula>0.6</formula>
    </cfRule>
    <cfRule type="cellIs" dxfId="9043" priority="7275" operator="equal">
      <formula>0.4</formula>
    </cfRule>
    <cfRule type="cellIs" dxfId="9042" priority="7276" operator="equal">
      <formula>20%</formula>
    </cfRule>
  </conditionalFormatting>
  <conditionalFormatting sqref="U401:U405 U407:U411">
    <cfRule type="cellIs" dxfId="9041" priority="7137" operator="equal">
      <formula>20</formula>
    </cfRule>
    <cfRule type="cellIs" dxfId="9040" priority="7138" operator="equal">
      <formula>10</formula>
    </cfRule>
    <cfRule type="cellIs" dxfId="9039" priority="7139" operator="equal">
      <formula>5</formula>
    </cfRule>
    <cfRule type="cellIs" dxfId="9038" priority="7140" operator="equal">
      <formula>1</formula>
    </cfRule>
    <cfRule type="cellIs" dxfId="9037" priority="7141" operator="equal">
      <formula>0.8</formula>
    </cfRule>
    <cfRule type="cellIs" dxfId="9036" priority="7142" operator="equal">
      <formula>0.6</formula>
    </cfRule>
    <cfRule type="cellIs" dxfId="9035" priority="7143" operator="equal">
      <formula>0.4</formula>
    </cfRule>
    <cfRule type="cellIs" dxfId="9034" priority="7144" operator="equal">
      <formula>20%</formula>
    </cfRule>
  </conditionalFormatting>
  <conditionalFormatting sqref="U413:U417">
    <cfRule type="cellIs" dxfId="9033" priority="7005" operator="equal">
      <formula>20</formula>
    </cfRule>
    <cfRule type="cellIs" dxfId="9032" priority="7006" operator="equal">
      <formula>10</formula>
    </cfRule>
    <cfRule type="cellIs" dxfId="9031" priority="7007" operator="equal">
      <formula>5</formula>
    </cfRule>
    <cfRule type="cellIs" dxfId="9030" priority="7008" operator="equal">
      <formula>1</formula>
    </cfRule>
    <cfRule type="cellIs" dxfId="9029" priority="7009" operator="equal">
      <formula>0.8</formula>
    </cfRule>
    <cfRule type="cellIs" dxfId="9028" priority="7010" operator="equal">
      <formula>0.6</formula>
    </cfRule>
    <cfRule type="cellIs" dxfId="9027" priority="7011" operator="equal">
      <formula>0.4</formula>
    </cfRule>
    <cfRule type="cellIs" dxfId="9026" priority="7012" operator="equal">
      <formula>20%</formula>
    </cfRule>
  </conditionalFormatting>
  <conditionalFormatting sqref="U419:U423">
    <cfRule type="cellIs" dxfId="9025" priority="6873" operator="equal">
      <formula>20</formula>
    </cfRule>
    <cfRule type="cellIs" dxfId="9024" priority="6874" operator="equal">
      <formula>10</formula>
    </cfRule>
    <cfRule type="cellIs" dxfId="9023" priority="6875" operator="equal">
      <formula>5</formula>
    </cfRule>
    <cfRule type="cellIs" dxfId="9022" priority="6876" operator="equal">
      <formula>1</formula>
    </cfRule>
    <cfRule type="cellIs" dxfId="9021" priority="6877" operator="equal">
      <formula>0.8</formula>
    </cfRule>
    <cfRule type="cellIs" dxfId="9020" priority="6878" operator="equal">
      <formula>0.6</formula>
    </cfRule>
    <cfRule type="cellIs" dxfId="9019" priority="6879" operator="equal">
      <formula>0.4</formula>
    </cfRule>
    <cfRule type="cellIs" dxfId="9018" priority="6880" operator="equal">
      <formula>20%</formula>
    </cfRule>
  </conditionalFormatting>
  <conditionalFormatting sqref="U425:U429">
    <cfRule type="cellIs" dxfId="9017" priority="6741" operator="equal">
      <formula>20</formula>
    </cfRule>
    <cfRule type="cellIs" dxfId="9016" priority="6742" operator="equal">
      <formula>10</formula>
    </cfRule>
    <cfRule type="cellIs" dxfId="9015" priority="6743" operator="equal">
      <formula>5</formula>
    </cfRule>
    <cfRule type="cellIs" dxfId="9014" priority="6744" operator="equal">
      <formula>1</formula>
    </cfRule>
    <cfRule type="cellIs" dxfId="9013" priority="6745" operator="equal">
      <formula>0.8</formula>
    </cfRule>
    <cfRule type="cellIs" dxfId="9012" priority="6746" operator="equal">
      <formula>0.6</formula>
    </cfRule>
    <cfRule type="cellIs" dxfId="9011" priority="6747" operator="equal">
      <formula>0.4</formula>
    </cfRule>
    <cfRule type="cellIs" dxfId="9010" priority="6748" operator="equal">
      <formula>20%</formula>
    </cfRule>
  </conditionalFormatting>
  <conditionalFormatting sqref="U431:U435">
    <cfRule type="cellIs" dxfId="9009" priority="5199" operator="equal">
      <formula>20</formula>
    </cfRule>
    <cfRule type="cellIs" dxfId="9008" priority="5200" operator="equal">
      <formula>10</formula>
    </cfRule>
    <cfRule type="cellIs" dxfId="9007" priority="5201" operator="equal">
      <formula>5</formula>
    </cfRule>
    <cfRule type="cellIs" dxfId="9006" priority="5202" operator="equal">
      <formula>1</formula>
    </cfRule>
    <cfRule type="cellIs" dxfId="9005" priority="5203" operator="equal">
      <formula>0.8</formula>
    </cfRule>
    <cfRule type="cellIs" dxfId="9004" priority="5204" operator="equal">
      <formula>0.6</formula>
    </cfRule>
    <cfRule type="cellIs" dxfId="9003" priority="5205" operator="equal">
      <formula>0.4</formula>
    </cfRule>
    <cfRule type="cellIs" dxfId="9002" priority="5206" operator="equal">
      <formula>20%</formula>
    </cfRule>
  </conditionalFormatting>
  <conditionalFormatting sqref="U437:U441">
    <cfRule type="cellIs" dxfId="9001" priority="6609" operator="equal">
      <formula>20</formula>
    </cfRule>
    <cfRule type="cellIs" dxfId="9000" priority="6610" operator="equal">
      <formula>10</formula>
    </cfRule>
    <cfRule type="cellIs" dxfId="8999" priority="6611" operator="equal">
      <formula>5</formula>
    </cfRule>
    <cfRule type="cellIs" dxfId="8998" priority="6612" operator="equal">
      <formula>1</formula>
    </cfRule>
    <cfRule type="cellIs" dxfId="8997" priority="6613" operator="equal">
      <formula>0.8</formula>
    </cfRule>
    <cfRule type="cellIs" dxfId="8996" priority="6614" operator="equal">
      <formula>0.6</formula>
    </cfRule>
    <cfRule type="cellIs" dxfId="8995" priority="6615" operator="equal">
      <formula>0.4</formula>
    </cfRule>
    <cfRule type="cellIs" dxfId="8994" priority="6616" operator="equal">
      <formula>20%</formula>
    </cfRule>
  </conditionalFormatting>
  <conditionalFormatting sqref="U443:U447">
    <cfRule type="cellIs" dxfId="8993" priority="6477" operator="equal">
      <formula>20</formula>
    </cfRule>
    <cfRule type="cellIs" dxfId="8992" priority="6478" operator="equal">
      <formula>10</formula>
    </cfRule>
    <cfRule type="cellIs" dxfId="8991" priority="6479" operator="equal">
      <formula>5</formula>
    </cfRule>
    <cfRule type="cellIs" dxfId="8990" priority="6480" operator="equal">
      <formula>1</formula>
    </cfRule>
    <cfRule type="cellIs" dxfId="8989" priority="6481" operator="equal">
      <formula>0.8</formula>
    </cfRule>
    <cfRule type="cellIs" dxfId="8988" priority="6482" operator="equal">
      <formula>0.6</formula>
    </cfRule>
    <cfRule type="cellIs" dxfId="8987" priority="6483" operator="equal">
      <formula>0.4</formula>
    </cfRule>
    <cfRule type="cellIs" dxfId="8986" priority="6484" operator="equal">
      <formula>20%</formula>
    </cfRule>
  </conditionalFormatting>
  <conditionalFormatting sqref="U449:U453">
    <cfRule type="cellIs" dxfId="8985" priority="6345" operator="equal">
      <formula>20</formula>
    </cfRule>
    <cfRule type="cellIs" dxfId="8984" priority="6346" operator="equal">
      <formula>10</formula>
    </cfRule>
    <cfRule type="cellIs" dxfId="8983" priority="6347" operator="equal">
      <formula>5</formula>
    </cfRule>
    <cfRule type="cellIs" dxfId="8982" priority="6348" operator="equal">
      <formula>1</formula>
    </cfRule>
    <cfRule type="cellIs" dxfId="8981" priority="6349" operator="equal">
      <formula>0.8</formula>
    </cfRule>
    <cfRule type="cellIs" dxfId="8980" priority="6350" operator="equal">
      <formula>0.6</formula>
    </cfRule>
    <cfRule type="cellIs" dxfId="8979" priority="6351" operator="equal">
      <formula>0.4</formula>
    </cfRule>
    <cfRule type="cellIs" dxfId="8978" priority="6352" operator="equal">
      <formula>20%</formula>
    </cfRule>
  </conditionalFormatting>
  <conditionalFormatting sqref="U455:U459">
    <cfRule type="cellIs" dxfId="8977" priority="6213" operator="equal">
      <formula>20</formula>
    </cfRule>
    <cfRule type="cellIs" dxfId="8976" priority="6214" operator="equal">
      <formula>10</formula>
    </cfRule>
    <cfRule type="cellIs" dxfId="8975" priority="6215" operator="equal">
      <formula>5</formula>
    </cfRule>
    <cfRule type="cellIs" dxfId="8974" priority="6216" operator="equal">
      <formula>1</formula>
    </cfRule>
    <cfRule type="cellIs" dxfId="8973" priority="6217" operator="equal">
      <formula>0.8</formula>
    </cfRule>
    <cfRule type="cellIs" dxfId="8972" priority="6218" operator="equal">
      <formula>0.6</formula>
    </cfRule>
    <cfRule type="cellIs" dxfId="8971" priority="6219" operator="equal">
      <formula>0.4</formula>
    </cfRule>
    <cfRule type="cellIs" dxfId="8970" priority="6220" operator="equal">
      <formula>20%</formula>
    </cfRule>
  </conditionalFormatting>
  <conditionalFormatting sqref="U461:U465">
    <cfRule type="cellIs" dxfId="8969" priority="5463" operator="equal">
      <formula>20</formula>
    </cfRule>
    <cfRule type="cellIs" dxfId="8968" priority="5464" operator="equal">
      <formula>10</formula>
    </cfRule>
    <cfRule type="cellIs" dxfId="8967" priority="5465" operator="equal">
      <formula>5</formula>
    </cfRule>
    <cfRule type="cellIs" dxfId="8966" priority="5466" operator="equal">
      <formula>1</formula>
    </cfRule>
    <cfRule type="cellIs" dxfId="8965" priority="5467" operator="equal">
      <formula>0.8</formula>
    </cfRule>
    <cfRule type="cellIs" dxfId="8964" priority="5468" operator="equal">
      <formula>0.6</formula>
    </cfRule>
    <cfRule type="cellIs" dxfId="8963" priority="5469" operator="equal">
      <formula>0.4</formula>
    </cfRule>
    <cfRule type="cellIs" dxfId="8962" priority="5470" operator="equal">
      <formula>20%</formula>
    </cfRule>
  </conditionalFormatting>
  <conditionalFormatting sqref="U467:U471">
    <cfRule type="cellIs" dxfId="8961" priority="5331" operator="equal">
      <formula>20</formula>
    </cfRule>
    <cfRule type="cellIs" dxfId="8960" priority="5332" operator="equal">
      <formula>10</formula>
    </cfRule>
    <cfRule type="cellIs" dxfId="8959" priority="5333" operator="equal">
      <formula>5</formula>
    </cfRule>
    <cfRule type="cellIs" dxfId="8958" priority="5334" operator="equal">
      <formula>1</formula>
    </cfRule>
    <cfRule type="cellIs" dxfId="8957" priority="5335" operator="equal">
      <formula>0.8</formula>
    </cfRule>
    <cfRule type="cellIs" dxfId="8956" priority="5336" operator="equal">
      <formula>0.6</formula>
    </cfRule>
    <cfRule type="cellIs" dxfId="8955" priority="5337" operator="equal">
      <formula>0.4</formula>
    </cfRule>
    <cfRule type="cellIs" dxfId="8954" priority="5338" operator="equal">
      <formula>20%</formula>
    </cfRule>
  </conditionalFormatting>
  <conditionalFormatting sqref="V17 V41 V47 V53">
    <cfRule type="expression" dxfId="8953" priority="14894">
      <formula>$W17=25</formula>
    </cfRule>
    <cfRule type="expression" dxfId="8952" priority="14895">
      <formula>$W17=24</formula>
    </cfRule>
    <cfRule type="expression" dxfId="8951" priority="14896">
      <formula>$W17=23</formula>
    </cfRule>
    <cfRule type="expression" dxfId="8950" priority="14897">
      <formula>$W17=22</formula>
    </cfRule>
    <cfRule type="expression" dxfId="8949" priority="14898">
      <formula>$W17=21</formula>
    </cfRule>
    <cfRule type="expression" dxfId="8948" priority="14899">
      <formula>$W17=20</formula>
    </cfRule>
    <cfRule type="expression" dxfId="8947" priority="14900">
      <formula>$W17=19</formula>
    </cfRule>
    <cfRule type="expression" dxfId="8946" priority="14901">
      <formula>$W17=18</formula>
    </cfRule>
    <cfRule type="expression" dxfId="8945" priority="14902">
      <formula>$W17=17</formula>
    </cfRule>
    <cfRule type="expression" dxfId="8944" priority="14903">
      <formula>$W17=16</formula>
    </cfRule>
    <cfRule type="expression" dxfId="8943" priority="14904">
      <formula>$W17=15</formula>
    </cfRule>
    <cfRule type="expression" dxfId="8942" priority="14905">
      <formula>$W17=14</formula>
    </cfRule>
    <cfRule type="expression" dxfId="8941" priority="14906">
      <formula>$W17=13</formula>
    </cfRule>
    <cfRule type="expression" dxfId="8940" priority="14907">
      <formula>$W17=12</formula>
    </cfRule>
    <cfRule type="expression" dxfId="8939" priority="14908">
      <formula>$W17=11</formula>
    </cfRule>
    <cfRule type="expression" dxfId="8938" priority="14909">
      <formula>$W17=10</formula>
    </cfRule>
    <cfRule type="expression" dxfId="8937" priority="14910">
      <formula>$W17=9</formula>
    </cfRule>
    <cfRule type="expression" dxfId="8936" priority="14911">
      <formula>$W17=8</formula>
    </cfRule>
    <cfRule type="expression" dxfId="8935" priority="14912">
      <formula>$W17=7</formula>
    </cfRule>
    <cfRule type="expression" dxfId="8934" priority="14913">
      <formula>$W17=6</formula>
    </cfRule>
    <cfRule type="expression" dxfId="8933" priority="14914">
      <formula>$W17=5</formula>
    </cfRule>
    <cfRule type="expression" dxfId="8932" priority="14915">
      <formula>$W17=4</formula>
    </cfRule>
    <cfRule type="expression" dxfId="8931" priority="14916">
      <formula>$W17=3</formula>
    </cfRule>
    <cfRule type="expression" dxfId="8930" priority="14917">
      <formula>$W17=2</formula>
    </cfRule>
    <cfRule type="expression" dxfId="8929" priority="14918">
      <formula>$W17=1</formula>
    </cfRule>
  </conditionalFormatting>
  <conditionalFormatting sqref="V23">
    <cfRule type="expression" dxfId="8928" priority="14819">
      <formula>$W23=25</formula>
    </cfRule>
    <cfRule type="expression" dxfId="8927" priority="14820">
      <formula>$W23=24</formula>
    </cfRule>
    <cfRule type="expression" dxfId="8926" priority="14821">
      <formula>$W23=23</formula>
    </cfRule>
    <cfRule type="expression" dxfId="8925" priority="14822">
      <formula>$W23=22</formula>
    </cfRule>
    <cfRule type="expression" dxfId="8924" priority="14823">
      <formula>$W23=21</formula>
    </cfRule>
    <cfRule type="expression" dxfId="8923" priority="14824">
      <formula>$W23=20</formula>
    </cfRule>
    <cfRule type="expression" dxfId="8922" priority="14825">
      <formula>$W23=19</formula>
    </cfRule>
    <cfRule type="expression" dxfId="8921" priority="14826">
      <formula>$W23=18</formula>
    </cfRule>
    <cfRule type="expression" dxfId="8920" priority="14827">
      <formula>$W23=17</formula>
    </cfRule>
    <cfRule type="expression" dxfId="8919" priority="14828">
      <formula>$W23=16</formula>
    </cfRule>
    <cfRule type="expression" dxfId="8918" priority="14829">
      <formula>$W23=15</formula>
    </cfRule>
    <cfRule type="expression" dxfId="8917" priority="14830">
      <formula>$W23=14</formula>
    </cfRule>
    <cfRule type="expression" dxfId="8916" priority="14831">
      <formula>$W23=13</formula>
    </cfRule>
    <cfRule type="expression" dxfId="8915" priority="14832">
      <formula>$W23=12</formula>
    </cfRule>
    <cfRule type="expression" dxfId="8914" priority="14833">
      <formula>$W23=11</formula>
    </cfRule>
    <cfRule type="expression" dxfId="8913" priority="14834">
      <formula>$W23=10</formula>
    </cfRule>
    <cfRule type="expression" dxfId="8912" priority="14835">
      <formula>$W23=9</formula>
    </cfRule>
    <cfRule type="expression" dxfId="8911" priority="14836">
      <formula>$W23=8</formula>
    </cfRule>
    <cfRule type="expression" dxfId="8910" priority="14837">
      <formula>$W23=7</formula>
    </cfRule>
    <cfRule type="expression" dxfId="8909" priority="14838">
      <formula>$W23=6</formula>
    </cfRule>
    <cfRule type="expression" dxfId="8908" priority="14839">
      <formula>$W23=5</formula>
    </cfRule>
    <cfRule type="expression" dxfId="8907" priority="14840">
      <formula>$W23=4</formula>
    </cfRule>
    <cfRule type="expression" dxfId="8906" priority="14841">
      <formula>$W23=3</formula>
    </cfRule>
    <cfRule type="expression" dxfId="8905" priority="14842">
      <formula>$W23=2</formula>
    </cfRule>
    <cfRule type="expression" dxfId="8904" priority="14843">
      <formula>$W23=1</formula>
    </cfRule>
  </conditionalFormatting>
  <conditionalFormatting sqref="V29">
    <cfRule type="expression" dxfId="8903" priority="13616">
      <formula>$W29=25</formula>
    </cfRule>
    <cfRule type="expression" dxfId="8902" priority="13617">
      <formula>$W29=24</formula>
    </cfRule>
    <cfRule type="expression" dxfId="8901" priority="13618">
      <formula>$W29=23</formula>
    </cfRule>
    <cfRule type="expression" dxfId="8900" priority="13619">
      <formula>$W29=22</formula>
    </cfRule>
    <cfRule type="expression" dxfId="8899" priority="13620">
      <formula>$W29=21</formula>
    </cfRule>
    <cfRule type="expression" dxfId="8898" priority="13621">
      <formula>$W29=20</formula>
    </cfRule>
    <cfRule type="expression" dxfId="8897" priority="13622">
      <formula>$W29=19</formula>
    </cfRule>
    <cfRule type="expression" dxfId="8896" priority="13623">
      <formula>$W29=18</formula>
    </cfRule>
    <cfRule type="expression" dxfId="8895" priority="13624">
      <formula>$W29=17</formula>
    </cfRule>
    <cfRule type="expression" dxfId="8894" priority="13625">
      <formula>$W29=16</formula>
    </cfRule>
    <cfRule type="expression" dxfId="8893" priority="13626">
      <formula>$W29=15</formula>
    </cfRule>
    <cfRule type="expression" dxfId="8892" priority="13627">
      <formula>$W29=14</formula>
    </cfRule>
    <cfRule type="expression" dxfId="8891" priority="13628">
      <formula>$W29=13</formula>
    </cfRule>
    <cfRule type="expression" dxfId="8890" priority="13629">
      <formula>$W29=12</formula>
    </cfRule>
    <cfRule type="expression" dxfId="8889" priority="13630">
      <formula>$W29=11</formula>
    </cfRule>
    <cfRule type="expression" dxfId="8888" priority="13631">
      <formula>$W29=10</formula>
    </cfRule>
    <cfRule type="expression" dxfId="8887" priority="13632">
      <formula>$W29=9</formula>
    </cfRule>
    <cfRule type="expression" dxfId="8886" priority="13633">
      <formula>$W29=8</formula>
    </cfRule>
    <cfRule type="expression" dxfId="8885" priority="13634">
      <formula>$W29=7</formula>
    </cfRule>
    <cfRule type="expression" dxfId="8884" priority="13635">
      <formula>$W29=6</formula>
    </cfRule>
    <cfRule type="expression" dxfId="8883" priority="13636">
      <formula>$W29=5</formula>
    </cfRule>
    <cfRule type="expression" dxfId="8882" priority="13637">
      <formula>$W29=4</formula>
    </cfRule>
    <cfRule type="expression" dxfId="8881" priority="13638">
      <formula>$W29=3</formula>
    </cfRule>
    <cfRule type="expression" dxfId="8880" priority="13639">
      <formula>$W29=2</formula>
    </cfRule>
    <cfRule type="expression" dxfId="8879" priority="13640">
      <formula>$W29=1</formula>
    </cfRule>
  </conditionalFormatting>
  <conditionalFormatting sqref="V59">
    <cfRule type="expression" dxfId="8878" priority="14684">
      <formula>$W59=25</formula>
    </cfRule>
    <cfRule type="expression" dxfId="8877" priority="14685">
      <formula>$W59=24</formula>
    </cfRule>
    <cfRule type="expression" dxfId="8876" priority="14686">
      <formula>$W59=23</formula>
    </cfRule>
    <cfRule type="expression" dxfId="8875" priority="14687">
      <formula>$W59=22</formula>
    </cfRule>
    <cfRule type="expression" dxfId="8874" priority="14688">
      <formula>$W59=21</formula>
    </cfRule>
    <cfRule type="expression" dxfId="8873" priority="14689">
      <formula>$W59=20</formula>
    </cfRule>
    <cfRule type="expression" dxfId="8872" priority="14690">
      <formula>$W59=19</formula>
    </cfRule>
    <cfRule type="expression" dxfId="8871" priority="14691">
      <formula>$W59=18</formula>
    </cfRule>
    <cfRule type="expression" dxfId="8870" priority="14692">
      <formula>$W59=17</formula>
    </cfRule>
    <cfRule type="expression" dxfId="8869" priority="14693">
      <formula>$W59=16</formula>
    </cfRule>
    <cfRule type="expression" dxfId="8868" priority="14694">
      <formula>$W59=15</formula>
    </cfRule>
    <cfRule type="expression" dxfId="8867" priority="14695">
      <formula>$W59=14</formula>
    </cfRule>
    <cfRule type="expression" dxfId="8866" priority="14696">
      <formula>$W59=13</formula>
    </cfRule>
    <cfRule type="expression" dxfId="8865" priority="14697">
      <formula>$W59=12</formula>
    </cfRule>
    <cfRule type="expression" dxfId="8864" priority="14698">
      <formula>$W59=11</formula>
    </cfRule>
    <cfRule type="expression" dxfId="8863" priority="14699">
      <formula>$W59=10</formula>
    </cfRule>
    <cfRule type="expression" dxfId="8862" priority="14700">
      <formula>$W59=9</formula>
    </cfRule>
    <cfRule type="expression" dxfId="8861" priority="14701">
      <formula>$W59=8</formula>
    </cfRule>
    <cfRule type="expression" dxfId="8860" priority="14702">
      <formula>$W59=7</formula>
    </cfRule>
    <cfRule type="expression" dxfId="8859" priority="14703">
      <formula>$W59=6</formula>
    </cfRule>
    <cfRule type="expression" dxfId="8858" priority="14704">
      <formula>$W59=5</formula>
    </cfRule>
    <cfRule type="expression" dxfId="8857" priority="14705">
      <formula>$W59=4</formula>
    </cfRule>
    <cfRule type="expression" dxfId="8856" priority="14706">
      <formula>$W59=3</formula>
    </cfRule>
    <cfRule type="expression" dxfId="8855" priority="14707">
      <formula>$W59=2</formula>
    </cfRule>
    <cfRule type="expression" dxfId="8854" priority="14708">
      <formula>$W59=1</formula>
    </cfRule>
  </conditionalFormatting>
  <conditionalFormatting sqref="V65">
    <cfRule type="expression" dxfId="8853" priority="641">
      <formula>$W65=25</formula>
    </cfRule>
    <cfRule type="expression" dxfId="8852" priority="642">
      <formula>$W65=24</formula>
    </cfRule>
    <cfRule type="expression" dxfId="8851" priority="643">
      <formula>$W65=23</formula>
    </cfRule>
    <cfRule type="expression" dxfId="8850" priority="644">
      <formula>$W65=22</formula>
    </cfRule>
    <cfRule type="expression" dxfId="8849" priority="645">
      <formula>$W65=21</formula>
    </cfRule>
    <cfRule type="expression" dxfId="8848" priority="646">
      <formula>$W65=20</formula>
    </cfRule>
    <cfRule type="expression" dxfId="8847" priority="647">
      <formula>$W65=19</formula>
    </cfRule>
    <cfRule type="expression" dxfId="8846" priority="648">
      <formula>$W65=18</formula>
    </cfRule>
    <cfRule type="expression" dxfId="8845" priority="649">
      <formula>$W65=17</formula>
    </cfRule>
    <cfRule type="expression" dxfId="8844" priority="650">
      <formula>$W65=16</formula>
    </cfRule>
    <cfRule type="expression" dxfId="8843" priority="651">
      <formula>$W65=15</formula>
    </cfRule>
    <cfRule type="expression" dxfId="8842" priority="652">
      <formula>$W65=14</formula>
    </cfRule>
    <cfRule type="expression" dxfId="8841" priority="653">
      <formula>$W65=13</formula>
    </cfRule>
    <cfRule type="expression" dxfId="8840" priority="654">
      <formula>$W65=12</formula>
    </cfRule>
    <cfRule type="expression" dxfId="8839" priority="655">
      <formula>$W65=11</formula>
    </cfRule>
    <cfRule type="expression" dxfId="8838" priority="656">
      <formula>$W65=10</formula>
    </cfRule>
    <cfRule type="expression" dxfId="8837" priority="657">
      <formula>$W65=9</formula>
    </cfRule>
    <cfRule type="expression" dxfId="8836" priority="658">
      <formula>$W65=8</formula>
    </cfRule>
    <cfRule type="expression" dxfId="8835" priority="659">
      <formula>$W65=7</formula>
    </cfRule>
    <cfRule type="expression" dxfId="8834" priority="660">
      <formula>$W65=6</formula>
    </cfRule>
    <cfRule type="expression" dxfId="8833" priority="661">
      <formula>$W65=5</formula>
    </cfRule>
    <cfRule type="expression" dxfId="8832" priority="662">
      <formula>$W65=4</formula>
    </cfRule>
    <cfRule type="expression" dxfId="8831" priority="663">
      <formula>$W65=3</formula>
    </cfRule>
    <cfRule type="expression" dxfId="8830" priority="664">
      <formula>$W65=2</formula>
    </cfRule>
    <cfRule type="expression" dxfId="8829" priority="665">
      <formula>$W65=1</formula>
    </cfRule>
  </conditionalFormatting>
  <conditionalFormatting sqref="V71">
    <cfRule type="expression" dxfId="8828" priority="477">
      <formula>$W71=25</formula>
    </cfRule>
    <cfRule type="expression" dxfId="8827" priority="478">
      <formula>$W71=24</formula>
    </cfRule>
    <cfRule type="expression" dxfId="8826" priority="479">
      <formula>$W71=23</formula>
    </cfRule>
    <cfRule type="expression" dxfId="8825" priority="480">
      <formula>$W71=22</formula>
    </cfRule>
    <cfRule type="expression" dxfId="8824" priority="481">
      <formula>$W71=21</formula>
    </cfRule>
    <cfRule type="expression" dxfId="8823" priority="482">
      <formula>$W71=20</formula>
    </cfRule>
    <cfRule type="expression" dxfId="8822" priority="483">
      <formula>$W71=19</formula>
    </cfRule>
    <cfRule type="expression" dxfId="8821" priority="484">
      <formula>$W71=18</formula>
    </cfRule>
    <cfRule type="expression" dxfId="8820" priority="485">
      <formula>$W71=17</formula>
    </cfRule>
    <cfRule type="expression" dxfId="8819" priority="486">
      <formula>$W71=16</formula>
    </cfRule>
    <cfRule type="expression" dxfId="8818" priority="487">
      <formula>$W71=15</formula>
    </cfRule>
    <cfRule type="expression" dxfId="8817" priority="488">
      <formula>$W71=14</formula>
    </cfRule>
    <cfRule type="expression" dxfId="8816" priority="489">
      <formula>$W71=13</formula>
    </cfRule>
    <cfRule type="expression" dxfId="8815" priority="490">
      <formula>$W71=12</formula>
    </cfRule>
    <cfRule type="expression" dxfId="8814" priority="491">
      <formula>$W71=11</formula>
    </cfRule>
    <cfRule type="expression" dxfId="8813" priority="492">
      <formula>$W71=10</formula>
    </cfRule>
    <cfRule type="expression" dxfId="8812" priority="493">
      <formula>$W71=9</formula>
    </cfRule>
    <cfRule type="expression" dxfId="8811" priority="494">
      <formula>$W71=8</formula>
    </cfRule>
    <cfRule type="expression" dxfId="8810" priority="495">
      <formula>$W71=7</formula>
    </cfRule>
    <cfRule type="expression" dxfId="8809" priority="496">
      <formula>$W71=6</formula>
    </cfRule>
    <cfRule type="expression" dxfId="8808" priority="497">
      <formula>$W71=5</formula>
    </cfRule>
    <cfRule type="expression" dxfId="8807" priority="498">
      <formula>$W71=4</formula>
    </cfRule>
    <cfRule type="expression" dxfId="8806" priority="499">
      <formula>$W71=3</formula>
    </cfRule>
    <cfRule type="expression" dxfId="8805" priority="500">
      <formula>$W71=2</formula>
    </cfRule>
    <cfRule type="expression" dxfId="8804" priority="501">
      <formula>$W71=1</formula>
    </cfRule>
  </conditionalFormatting>
  <conditionalFormatting sqref="V77">
    <cfRule type="expression" dxfId="8803" priority="14639">
      <formula>$W77=25</formula>
    </cfRule>
    <cfRule type="expression" dxfId="8802" priority="14640">
      <formula>$W77=24</formula>
    </cfRule>
    <cfRule type="expression" dxfId="8801" priority="14641">
      <formula>$W77=23</formula>
    </cfRule>
    <cfRule type="expression" dxfId="8800" priority="14642">
      <formula>$W77=22</formula>
    </cfRule>
    <cfRule type="expression" dxfId="8799" priority="14643">
      <formula>$W77=21</formula>
    </cfRule>
    <cfRule type="expression" dxfId="8798" priority="14644">
      <formula>$W77=20</formula>
    </cfRule>
    <cfRule type="expression" dxfId="8797" priority="14645">
      <formula>$W77=19</formula>
    </cfRule>
    <cfRule type="expression" dxfId="8796" priority="14646">
      <formula>$W77=18</formula>
    </cfRule>
    <cfRule type="expression" dxfId="8795" priority="14647">
      <formula>$W77=17</formula>
    </cfRule>
    <cfRule type="expression" dxfId="8794" priority="14648">
      <formula>$W77=16</formula>
    </cfRule>
    <cfRule type="expression" dxfId="8793" priority="14649">
      <formula>$W77=15</formula>
    </cfRule>
    <cfRule type="expression" dxfId="8792" priority="14650">
      <formula>$W77=14</formula>
    </cfRule>
    <cfRule type="expression" dxfId="8791" priority="14651">
      <formula>$W77=13</formula>
    </cfRule>
    <cfRule type="expression" dxfId="8790" priority="14652">
      <formula>$W77=12</formula>
    </cfRule>
    <cfRule type="expression" dxfId="8789" priority="14653">
      <formula>$W77=11</formula>
    </cfRule>
    <cfRule type="expression" dxfId="8788" priority="14654">
      <formula>$W77=10</formula>
    </cfRule>
    <cfRule type="expression" dxfId="8787" priority="14655">
      <formula>$W77=9</formula>
    </cfRule>
    <cfRule type="expression" dxfId="8786" priority="14656">
      <formula>$W77=8</formula>
    </cfRule>
    <cfRule type="expression" dxfId="8785" priority="14657">
      <formula>$W77=7</formula>
    </cfRule>
    <cfRule type="expression" dxfId="8784" priority="14658">
      <formula>$W77=6</formula>
    </cfRule>
    <cfRule type="expression" dxfId="8783" priority="14659">
      <formula>$W77=5</formula>
    </cfRule>
    <cfRule type="expression" dxfId="8782" priority="14660">
      <formula>$W77=4</formula>
    </cfRule>
    <cfRule type="expression" dxfId="8781" priority="14661">
      <formula>$W77=3</formula>
    </cfRule>
    <cfRule type="expression" dxfId="8780" priority="14662">
      <formula>$W77=2</formula>
    </cfRule>
    <cfRule type="expression" dxfId="8779" priority="14663">
      <formula>$W77=1</formula>
    </cfRule>
  </conditionalFormatting>
  <conditionalFormatting sqref="V83">
    <cfRule type="expression" dxfId="8778" priority="13529">
      <formula>$W83=25</formula>
    </cfRule>
    <cfRule type="expression" dxfId="8777" priority="13530">
      <formula>$W83=24</formula>
    </cfRule>
    <cfRule type="expression" dxfId="8776" priority="13531">
      <formula>$W83=23</formula>
    </cfRule>
    <cfRule type="expression" dxfId="8775" priority="13532">
      <formula>$W83=22</formula>
    </cfRule>
    <cfRule type="expression" dxfId="8774" priority="13533">
      <formula>$W83=21</formula>
    </cfRule>
    <cfRule type="expression" dxfId="8773" priority="13534">
      <formula>$W83=20</formula>
    </cfRule>
    <cfRule type="expression" dxfId="8772" priority="13535">
      <formula>$W83=19</formula>
    </cfRule>
    <cfRule type="expression" dxfId="8771" priority="13536">
      <formula>$W83=18</formula>
    </cfRule>
    <cfRule type="expression" dxfId="8770" priority="13537">
      <formula>$W83=17</formula>
    </cfRule>
    <cfRule type="expression" dxfId="8769" priority="13538">
      <formula>$W83=16</formula>
    </cfRule>
    <cfRule type="expression" dxfId="8768" priority="13539">
      <formula>$W83=15</formula>
    </cfRule>
    <cfRule type="expression" dxfId="8767" priority="13540">
      <formula>$W83=14</formula>
    </cfRule>
    <cfRule type="expression" dxfId="8766" priority="13541">
      <formula>$W83=13</formula>
    </cfRule>
    <cfRule type="expression" dxfId="8765" priority="13542">
      <formula>$W83=12</formula>
    </cfRule>
    <cfRule type="expression" dxfId="8764" priority="13543">
      <formula>$W83=11</formula>
    </cfRule>
    <cfRule type="expression" dxfId="8763" priority="13544">
      <formula>$W83=10</formula>
    </cfRule>
    <cfRule type="expression" dxfId="8762" priority="13545">
      <formula>$W83=9</formula>
    </cfRule>
    <cfRule type="expression" dxfId="8761" priority="13546">
      <formula>$W83=8</formula>
    </cfRule>
    <cfRule type="expression" dxfId="8760" priority="13547">
      <formula>$W83=7</formula>
    </cfRule>
    <cfRule type="expression" dxfId="8759" priority="13548">
      <formula>$W83=6</formula>
    </cfRule>
    <cfRule type="expression" dxfId="8758" priority="13549">
      <formula>$W83=5</formula>
    </cfRule>
    <cfRule type="expression" dxfId="8757" priority="13550">
      <formula>$W83=4</formula>
    </cfRule>
    <cfRule type="expression" dxfId="8756" priority="13551">
      <formula>$W83=3</formula>
    </cfRule>
    <cfRule type="expression" dxfId="8755" priority="13552">
      <formula>$W83=2</formula>
    </cfRule>
    <cfRule type="expression" dxfId="8754" priority="13553">
      <formula>$W83=1</formula>
    </cfRule>
  </conditionalFormatting>
  <conditionalFormatting sqref="V89">
    <cfRule type="expression" dxfId="8753" priority="13397">
      <formula>$W89=25</formula>
    </cfRule>
    <cfRule type="expression" dxfId="8752" priority="13398">
      <formula>$W89=24</formula>
    </cfRule>
    <cfRule type="expression" dxfId="8751" priority="13399">
      <formula>$W89=23</formula>
    </cfRule>
    <cfRule type="expression" dxfId="8750" priority="13400">
      <formula>$W89=22</formula>
    </cfRule>
    <cfRule type="expression" dxfId="8749" priority="13401">
      <formula>$W89=21</formula>
    </cfRule>
    <cfRule type="expression" dxfId="8748" priority="13402">
      <formula>$W89=20</formula>
    </cfRule>
    <cfRule type="expression" dxfId="8747" priority="13403">
      <formula>$W89=19</formula>
    </cfRule>
    <cfRule type="expression" dxfId="8746" priority="13404">
      <formula>$W89=18</formula>
    </cfRule>
    <cfRule type="expression" dxfId="8745" priority="13405">
      <formula>$W89=17</formula>
    </cfRule>
    <cfRule type="expression" dxfId="8744" priority="13406">
      <formula>$W89=16</formula>
    </cfRule>
    <cfRule type="expression" dxfId="8743" priority="13407">
      <formula>$W89=15</formula>
    </cfRule>
    <cfRule type="expression" dxfId="8742" priority="13408">
      <formula>$W89=14</formula>
    </cfRule>
    <cfRule type="expression" dxfId="8741" priority="13409">
      <formula>$W89=13</formula>
    </cfRule>
    <cfRule type="expression" dxfId="8740" priority="13410">
      <formula>$W89=12</formula>
    </cfRule>
    <cfRule type="expression" dxfId="8739" priority="13411">
      <formula>$W89=11</formula>
    </cfRule>
    <cfRule type="expression" dxfId="8738" priority="13412">
      <formula>$W89=10</formula>
    </cfRule>
    <cfRule type="expression" dxfId="8737" priority="13413">
      <formula>$W89=9</formula>
    </cfRule>
    <cfRule type="expression" dxfId="8736" priority="13414">
      <formula>$W89=8</formula>
    </cfRule>
    <cfRule type="expression" dxfId="8735" priority="13415">
      <formula>$W89=7</formula>
    </cfRule>
    <cfRule type="expression" dxfId="8734" priority="13416">
      <formula>$W89=6</formula>
    </cfRule>
    <cfRule type="expression" dxfId="8733" priority="13417">
      <formula>$W89=5</formula>
    </cfRule>
    <cfRule type="expression" dxfId="8732" priority="13418">
      <formula>$W89=4</formula>
    </cfRule>
    <cfRule type="expression" dxfId="8731" priority="13419">
      <formula>$W89=3</formula>
    </cfRule>
    <cfRule type="expression" dxfId="8730" priority="13420">
      <formula>$W89=2</formula>
    </cfRule>
    <cfRule type="expression" dxfId="8729" priority="13421">
      <formula>$W89=1</formula>
    </cfRule>
  </conditionalFormatting>
  <conditionalFormatting sqref="V95">
    <cfRule type="expression" dxfId="8728" priority="13265">
      <formula>$W95=25</formula>
    </cfRule>
    <cfRule type="expression" dxfId="8727" priority="13266">
      <formula>$W95=24</formula>
    </cfRule>
    <cfRule type="expression" dxfId="8726" priority="13267">
      <formula>$W95=23</formula>
    </cfRule>
    <cfRule type="expression" dxfId="8725" priority="13268">
      <formula>$W95=22</formula>
    </cfRule>
    <cfRule type="expression" dxfId="8724" priority="13269">
      <formula>$W95=21</formula>
    </cfRule>
    <cfRule type="expression" dxfId="8723" priority="13270">
      <formula>$W95=20</formula>
    </cfRule>
    <cfRule type="expression" dxfId="8722" priority="13271">
      <formula>$W95=19</formula>
    </cfRule>
    <cfRule type="expression" dxfId="8721" priority="13272">
      <formula>$W95=18</formula>
    </cfRule>
    <cfRule type="expression" dxfId="8720" priority="13273">
      <formula>$W95=17</formula>
    </cfRule>
    <cfRule type="expression" dxfId="8719" priority="13274">
      <formula>$W95=16</formula>
    </cfRule>
    <cfRule type="expression" dxfId="8718" priority="13275">
      <formula>$W95=15</formula>
    </cfRule>
    <cfRule type="expression" dxfId="8717" priority="13276">
      <formula>$W95=14</formula>
    </cfRule>
    <cfRule type="expression" dxfId="8716" priority="13277">
      <formula>$W95=13</formula>
    </cfRule>
    <cfRule type="expression" dxfId="8715" priority="13278">
      <formula>$W95=12</formula>
    </cfRule>
    <cfRule type="expression" dxfId="8714" priority="13279">
      <formula>$W95=11</formula>
    </cfRule>
    <cfRule type="expression" dxfId="8713" priority="13280">
      <formula>$W95=10</formula>
    </cfRule>
    <cfRule type="expression" dxfId="8712" priority="13281">
      <formula>$W95=9</formula>
    </cfRule>
    <cfRule type="expression" dxfId="8711" priority="13282">
      <formula>$W95=8</formula>
    </cfRule>
    <cfRule type="expression" dxfId="8710" priority="13283">
      <formula>$W95=7</formula>
    </cfRule>
    <cfRule type="expression" dxfId="8709" priority="13284">
      <formula>$W95=6</formula>
    </cfRule>
    <cfRule type="expression" dxfId="8708" priority="13285">
      <formula>$W95=5</formula>
    </cfRule>
    <cfRule type="expression" dxfId="8707" priority="13286">
      <formula>$W95=4</formula>
    </cfRule>
    <cfRule type="expression" dxfId="8706" priority="13287">
      <formula>$W95=3</formula>
    </cfRule>
    <cfRule type="expression" dxfId="8705" priority="13288">
      <formula>$W95=2</formula>
    </cfRule>
    <cfRule type="expression" dxfId="8704" priority="13289">
      <formula>$W95=1</formula>
    </cfRule>
  </conditionalFormatting>
  <conditionalFormatting sqref="V101">
    <cfRule type="expression" dxfId="8703" priority="13133">
      <formula>$W101=25</formula>
    </cfRule>
    <cfRule type="expression" dxfId="8702" priority="13134">
      <formula>$W101=24</formula>
    </cfRule>
    <cfRule type="expression" dxfId="8701" priority="13135">
      <formula>$W101=23</formula>
    </cfRule>
    <cfRule type="expression" dxfId="8700" priority="13136">
      <formula>$W101=22</formula>
    </cfRule>
    <cfRule type="expression" dxfId="8699" priority="13137">
      <formula>$W101=21</formula>
    </cfRule>
    <cfRule type="expression" dxfId="8698" priority="13138">
      <formula>$W101=20</formula>
    </cfRule>
    <cfRule type="expression" dxfId="8697" priority="13139">
      <formula>$W101=19</formula>
    </cfRule>
    <cfRule type="expression" dxfId="8696" priority="13140">
      <formula>$W101=18</formula>
    </cfRule>
    <cfRule type="expression" dxfId="8695" priority="13141">
      <formula>$W101=17</formula>
    </cfRule>
    <cfRule type="expression" dxfId="8694" priority="13142">
      <formula>$W101=16</formula>
    </cfRule>
    <cfRule type="expression" dxfId="8693" priority="13143">
      <formula>$W101=15</formula>
    </cfRule>
    <cfRule type="expression" dxfId="8692" priority="13144">
      <formula>$W101=14</formula>
    </cfRule>
    <cfRule type="expression" dxfId="8691" priority="13145">
      <formula>$W101=13</formula>
    </cfRule>
    <cfRule type="expression" dxfId="8690" priority="13146">
      <formula>$W101=12</formula>
    </cfRule>
    <cfRule type="expression" dxfId="8689" priority="13147">
      <formula>$W101=11</formula>
    </cfRule>
    <cfRule type="expression" dxfId="8688" priority="13148">
      <formula>$W101=10</formula>
    </cfRule>
    <cfRule type="expression" dxfId="8687" priority="13149">
      <formula>$W101=9</formula>
    </cfRule>
    <cfRule type="expression" dxfId="8686" priority="13150">
      <formula>$W101=8</formula>
    </cfRule>
    <cfRule type="expression" dxfId="8685" priority="13151">
      <formula>$W101=7</formula>
    </cfRule>
    <cfRule type="expression" dxfId="8684" priority="13152">
      <formula>$W101=6</formula>
    </cfRule>
    <cfRule type="expression" dxfId="8683" priority="13153">
      <formula>$W101=5</formula>
    </cfRule>
    <cfRule type="expression" dxfId="8682" priority="13154">
      <formula>$W101=4</formula>
    </cfRule>
    <cfRule type="expression" dxfId="8681" priority="13155">
      <formula>$W101=3</formula>
    </cfRule>
    <cfRule type="expression" dxfId="8680" priority="13156">
      <formula>$W101=2</formula>
    </cfRule>
    <cfRule type="expression" dxfId="8679" priority="13157">
      <formula>$W101=1</formula>
    </cfRule>
  </conditionalFormatting>
  <conditionalFormatting sqref="V107">
    <cfRule type="expression" dxfId="8678" priority="13001">
      <formula>$W107=25</formula>
    </cfRule>
    <cfRule type="expression" dxfId="8677" priority="13002">
      <formula>$W107=24</formula>
    </cfRule>
    <cfRule type="expression" dxfId="8676" priority="13003">
      <formula>$W107=23</formula>
    </cfRule>
    <cfRule type="expression" dxfId="8675" priority="13004">
      <formula>$W107=22</formula>
    </cfRule>
    <cfRule type="expression" dxfId="8674" priority="13005">
      <formula>$W107=21</formula>
    </cfRule>
    <cfRule type="expression" dxfId="8673" priority="13006">
      <formula>$W107=20</formula>
    </cfRule>
    <cfRule type="expression" dxfId="8672" priority="13007">
      <formula>$W107=19</formula>
    </cfRule>
    <cfRule type="expression" dxfId="8671" priority="13008">
      <formula>$W107=18</formula>
    </cfRule>
    <cfRule type="expression" dxfId="8670" priority="13009">
      <formula>$W107=17</formula>
    </cfRule>
    <cfRule type="expression" dxfId="8669" priority="13010">
      <formula>$W107=16</formula>
    </cfRule>
    <cfRule type="expression" dxfId="8668" priority="13011">
      <formula>$W107=15</formula>
    </cfRule>
    <cfRule type="expression" dxfId="8667" priority="13012">
      <formula>$W107=14</formula>
    </cfRule>
    <cfRule type="expression" dxfId="8666" priority="13013">
      <formula>$W107=13</formula>
    </cfRule>
    <cfRule type="expression" dxfId="8665" priority="13014">
      <formula>$W107=12</formula>
    </cfRule>
    <cfRule type="expression" dxfId="8664" priority="13015">
      <formula>$W107=11</formula>
    </cfRule>
    <cfRule type="expression" dxfId="8663" priority="13016">
      <formula>$W107=10</formula>
    </cfRule>
    <cfRule type="expression" dxfId="8662" priority="13017">
      <formula>$W107=9</formula>
    </cfRule>
    <cfRule type="expression" dxfId="8661" priority="13018">
      <formula>$W107=8</formula>
    </cfRule>
    <cfRule type="expression" dxfId="8660" priority="13019">
      <formula>$W107=7</formula>
    </cfRule>
    <cfRule type="expression" dxfId="8659" priority="13020">
      <formula>$W107=6</formula>
    </cfRule>
    <cfRule type="expression" dxfId="8658" priority="13021">
      <formula>$W107=5</formula>
    </cfRule>
    <cfRule type="expression" dxfId="8657" priority="13022">
      <formula>$W107=4</formula>
    </cfRule>
    <cfRule type="expression" dxfId="8656" priority="13023">
      <formula>$W107=3</formula>
    </cfRule>
    <cfRule type="expression" dxfId="8655" priority="13024">
      <formula>$W107=2</formula>
    </cfRule>
    <cfRule type="expression" dxfId="8654" priority="13025">
      <formula>$W107=1</formula>
    </cfRule>
  </conditionalFormatting>
  <conditionalFormatting sqref="V113">
    <cfRule type="expression" dxfId="8653" priority="12051">
      <formula>$W113=25</formula>
    </cfRule>
    <cfRule type="expression" dxfId="8652" priority="12052">
      <formula>$W113=24</formula>
    </cfRule>
    <cfRule type="expression" dxfId="8651" priority="12053">
      <formula>$W113=23</formula>
    </cfRule>
    <cfRule type="expression" dxfId="8650" priority="12054">
      <formula>$W113=22</formula>
    </cfRule>
    <cfRule type="expression" dxfId="8649" priority="12055">
      <formula>$W113=21</formula>
    </cfRule>
    <cfRule type="expression" dxfId="8648" priority="12056">
      <formula>$W113=20</formula>
    </cfRule>
    <cfRule type="expression" dxfId="8647" priority="12057">
      <formula>$W113=19</formula>
    </cfRule>
    <cfRule type="expression" dxfId="8646" priority="12058">
      <formula>$W113=18</formula>
    </cfRule>
    <cfRule type="expression" dxfId="8645" priority="12059">
      <formula>$W113=17</formula>
    </cfRule>
    <cfRule type="expression" dxfId="8644" priority="12060">
      <formula>$W113=16</formula>
    </cfRule>
    <cfRule type="expression" dxfId="8643" priority="12061">
      <formula>$W113=15</formula>
    </cfRule>
    <cfRule type="expression" dxfId="8642" priority="12062">
      <formula>$W113=14</formula>
    </cfRule>
    <cfRule type="expression" dxfId="8641" priority="12063">
      <formula>$W113=13</formula>
    </cfRule>
    <cfRule type="expression" dxfId="8640" priority="12064">
      <formula>$W113=12</formula>
    </cfRule>
    <cfRule type="expression" dxfId="8639" priority="12065">
      <formula>$W113=11</formula>
    </cfRule>
    <cfRule type="expression" dxfId="8638" priority="12066">
      <formula>$W113=10</formula>
    </cfRule>
    <cfRule type="expression" dxfId="8637" priority="12067">
      <formula>$W113=9</formula>
    </cfRule>
    <cfRule type="expression" dxfId="8636" priority="12068">
      <formula>$W113=8</formula>
    </cfRule>
    <cfRule type="expression" dxfId="8635" priority="12069">
      <formula>$W113=7</formula>
    </cfRule>
    <cfRule type="expression" dxfId="8634" priority="12070">
      <formula>$W113=6</formula>
    </cfRule>
    <cfRule type="expression" dxfId="8633" priority="12071">
      <formula>$W113=5</formula>
    </cfRule>
    <cfRule type="expression" dxfId="8632" priority="12072">
      <formula>$W113=4</formula>
    </cfRule>
    <cfRule type="expression" dxfId="8631" priority="12073">
      <formula>$W113=3</formula>
    </cfRule>
    <cfRule type="expression" dxfId="8630" priority="12074">
      <formula>$W113=2</formula>
    </cfRule>
    <cfRule type="expression" dxfId="8629" priority="12075">
      <formula>$W113=1</formula>
    </cfRule>
  </conditionalFormatting>
  <conditionalFormatting sqref="V119">
    <cfRule type="expression" dxfId="8628" priority="12737">
      <formula>$W119=25</formula>
    </cfRule>
    <cfRule type="expression" dxfId="8627" priority="12738">
      <formula>$W119=24</formula>
    </cfRule>
    <cfRule type="expression" dxfId="8626" priority="12739">
      <formula>$W119=23</formula>
    </cfRule>
    <cfRule type="expression" dxfId="8625" priority="12740">
      <formula>$W119=22</formula>
    </cfRule>
    <cfRule type="expression" dxfId="8624" priority="12741">
      <formula>$W119=21</formula>
    </cfRule>
    <cfRule type="expression" dxfId="8623" priority="12742">
      <formula>$W119=20</formula>
    </cfRule>
    <cfRule type="expression" dxfId="8622" priority="12743">
      <formula>$W119=19</formula>
    </cfRule>
    <cfRule type="expression" dxfId="8621" priority="12744">
      <formula>$W119=18</formula>
    </cfRule>
    <cfRule type="expression" dxfId="8620" priority="12745">
      <formula>$W119=17</formula>
    </cfRule>
    <cfRule type="expression" dxfId="8619" priority="12746">
      <formula>$W119=16</formula>
    </cfRule>
    <cfRule type="expression" dxfId="8618" priority="12747">
      <formula>$W119=15</formula>
    </cfRule>
    <cfRule type="expression" dxfId="8617" priority="12748">
      <formula>$W119=14</formula>
    </cfRule>
    <cfRule type="expression" dxfId="8616" priority="12749">
      <formula>$W119=13</formula>
    </cfRule>
    <cfRule type="expression" dxfId="8615" priority="12750">
      <formula>$W119=12</formula>
    </cfRule>
    <cfRule type="expression" dxfId="8614" priority="12751">
      <formula>$W119=11</formula>
    </cfRule>
    <cfRule type="expression" dxfId="8613" priority="12752">
      <formula>$W119=10</formula>
    </cfRule>
    <cfRule type="expression" dxfId="8612" priority="12753">
      <formula>$W119=9</formula>
    </cfRule>
    <cfRule type="expression" dxfId="8611" priority="12754">
      <formula>$W119=8</formula>
    </cfRule>
    <cfRule type="expression" dxfId="8610" priority="12755">
      <formula>$W119=7</formula>
    </cfRule>
    <cfRule type="expression" dxfId="8609" priority="12756">
      <formula>$W119=6</formula>
    </cfRule>
    <cfRule type="expression" dxfId="8608" priority="12757">
      <formula>$W119=5</formula>
    </cfRule>
    <cfRule type="expression" dxfId="8607" priority="12758">
      <formula>$W119=4</formula>
    </cfRule>
    <cfRule type="expression" dxfId="8606" priority="12759">
      <formula>$W119=3</formula>
    </cfRule>
    <cfRule type="expression" dxfId="8605" priority="12760">
      <formula>$W119=2</formula>
    </cfRule>
    <cfRule type="expression" dxfId="8604" priority="12761">
      <formula>$W119=1</formula>
    </cfRule>
  </conditionalFormatting>
  <conditionalFormatting sqref="V125">
    <cfRule type="expression" dxfId="8603" priority="12605">
      <formula>$W125=25</formula>
    </cfRule>
    <cfRule type="expression" dxfId="8602" priority="12606">
      <formula>$W125=24</formula>
    </cfRule>
    <cfRule type="expression" dxfId="8601" priority="12607">
      <formula>$W125=23</formula>
    </cfRule>
    <cfRule type="expression" dxfId="8600" priority="12608">
      <formula>$W125=22</formula>
    </cfRule>
    <cfRule type="expression" dxfId="8599" priority="12609">
      <formula>$W125=21</formula>
    </cfRule>
    <cfRule type="expression" dxfId="8598" priority="12610">
      <formula>$W125=20</formula>
    </cfRule>
    <cfRule type="expression" dxfId="8597" priority="12611">
      <formula>$W125=19</formula>
    </cfRule>
    <cfRule type="expression" dxfId="8596" priority="12612">
      <formula>$W125=18</formula>
    </cfRule>
    <cfRule type="expression" dxfId="8595" priority="12613">
      <formula>$W125=17</formula>
    </cfRule>
    <cfRule type="expression" dxfId="8594" priority="12614">
      <formula>$W125=16</formula>
    </cfRule>
    <cfRule type="expression" dxfId="8593" priority="12615">
      <formula>$W125=15</formula>
    </cfRule>
    <cfRule type="expression" dxfId="8592" priority="12616">
      <formula>$W125=14</formula>
    </cfRule>
    <cfRule type="expression" dxfId="8591" priority="12617">
      <formula>$W125=13</formula>
    </cfRule>
    <cfRule type="expression" dxfId="8590" priority="12618">
      <formula>$W125=12</formula>
    </cfRule>
    <cfRule type="expression" dxfId="8589" priority="12619">
      <formula>$W125=11</formula>
    </cfRule>
    <cfRule type="expression" dxfId="8588" priority="12620">
      <formula>$W125=10</formula>
    </cfRule>
    <cfRule type="expression" dxfId="8587" priority="12621">
      <formula>$W125=9</formula>
    </cfRule>
    <cfRule type="expression" dxfId="8586" priority="12622">
      <formula>$W125=8</formula>
    </cfRule>
    <cfRule type="expression" dxfId="8585" priority="12623">
      <formula>$W125=7</formula>
    </cfRule>
    <cfRule type="expression" dxfId="8584" priority="12624">
      <formula>$W125=6</formula>
    </cfRule>
    <cfRule type="expression" dxfId="8583" priority="12625">
      <formula>$W125=5</formula>
    </cfRule>
    <cfRule type="expression" dxfId="8582" priority="12626">
      <formula>$W125=4</formula>
    </cfRule>
    <cfRule type="expression" dxfId="8581" priority="12627">
      <formula>$W125=3</formula>
    </cfRule>
    <cfRule type="expression" dxfId="8580" priority="12628">
      <formula>$W125=2</formula>
    </cfRule>
    <cfRule type="expression" dxfId="8579" priority="12629">
      <formula>$W125=1</formula>
    </cfRule>
  </conditionalFormatting>
  <conditionalFormatting sqref="V131">
    <cfRule type="expression" dxfId="8578" priority="12473">
      <formula>$W131=25</formula>
    </cfRule>
    <cfRule type="expression" dxfId="8577" priority="12474">
      <formula>$W131=24</formula>
    </cfRule>
    <cfRule type="expression" dxfId="8576" priority="12475">
      <formula>$W131=23</formula>
    </cfRule>
    <cfRule type="expression" dxfId="8575" priority="12476">
      <formula>$W131=22</formula>
    </cfRule>
    <cfRule type="expression" dxfId="8574" priority="12477">
      <formula>$W131=21</formula>
    </cfRule>
    <cfRule type="expression" dxfId="8573" priority="12478">
      <formula>$W131=20</formula>
    </cfRule>
    <cfRule type="expression" dxfId="8572" priority="12479">
      <formula>$W131=19</formula>
    </cfRule>
    <cfRule type="expression" dxfId="8571" priority="12480">
      <formula>$W131=18</formula>
    </cfRule>
    <cfRule type="expression" dxfId="8570" priority="12481">
      <formula>$W131=17</formula>
    </cfRule>
    <cfRule type="expression" dxfId="8569" priority="12482">
      <formula>$W131=16</formula>
    </cfRule>
    <cfRule type="expression" dxfId="8568" priority="12483">
      <formula>$W131=15</formula>
    </cfRule>
    <cfRule type="expression" dxfId="8567" priority="12484">
      <formula>$W131=14</formula>
    </cfRule>
    <cfRule type="expression" dxfId="8566" priority="12485">
      <formula>$W131=13</formula>
    </cfRule>
    <cfRule type="expression" dxfId="8565" priority="12486">
      <formula>$W131=12</formula>
    </cfRule>
    <cfRule type="expression" dxfId="8564" priority="12487">
      <formula>$W131=11</formula>
    </cfRule>
    <cfRule type="expression" dxfId="8563" priority="12488">
      <formula>$W131=10</formula>
    </cfRule>
    <cfRule type="expression" dxfId="8562" priority="12489">
      <formula>$W131=9</formula>
    </cfRule>
    <cfRule type="expression" dxfId="8561" priority="12490">
      <formula>$W131=8</formula>
    </cfRule>
    <cfRule type="expression" dxfId="8560" priority="12491">
      <formula>$W131=7</formula>
    </cfRule>
    <cfRule type="expression" dxfId="8559" priority="12492">
      <formula>$W131=6</formula>
    </cfRule>
    <cfRule type="expression" dxfId="8558" priority="12493">
      <formula>$W131=5</formula>
    </cfRule>
    <cfRule type="expression" dxfId="8557" priority="12494">
      <formula>$W131=4</formula>
    </cfRule>
    <cfRule type="expression" dxfId="8556" priority="12495">
      <formula>$W131=3</formula>
    </cfRule>
    <cfRule type="expression" dxfId="8555" priority="12496">
      <formula>$W131=2</formula>
    </cfRule>
    <cfRule type="expression" dxfId="8554" priority="12497">
      <formula>$W131=1</formula>
    </cfRule>
  </conditionalFormatting>
  <conditionalFormatting sqref="V137">
    <cfRule type="expression" dxfId="8553" priority="1887">
      <formula>$W137=25</formula>
    </cfRule>
    <cfRule type="expression" dxfId="8552" priority="1888">
      <formula>$W137=24</formula>
    </cfRule>
    <cfRule type="expression" dxfId="8551" priority="1889">
      <formula>$W137=23</formula>
    </cfRule>
    <cfRule type="expression" dxfId="8550" priority="1890">
      <formula>$W137=22</formula>
    </cfRule>
    <cfRule type="expression" dxfId="8549" priority="1891">
      <formula>$W137=21</formula>
    </cfRule>
    <cfRule type="expression" dxfId="8548" priority="1892">
      <formula>$W137=20</formula>
    </cfRule>
    <cfRule type="expression" dxfId="8547" priority="1893">
      <formula>$W137=19</formula>
    </cfRule>
    <cfRule type="expression" dxfId="8546" priority="1894">
      <formula>$W137=18</formula>
    </cfRule>
    <cfRule type="expression" dxfId="8545" priority="1895">
      <formula>$W137=17</formula>
    </cfRule>
    <cfRule type="expression" dxfId="8544" priority="1896">
      <formula>$W137=16</formula>
    </cfRule>
    <cfRule type="expression" dxfId="8543" priority="1897">
      <formula>$W137=15</formula>
    </cfRule>
    <cfRule type="expression" dxfId="8542" priority="1898">
      <formula>$W137=14</formula>
    </cfRule>
    <cfRule type="expression" dxfId="8541" priority="1899">
      <formula>$W137=13</formula>
    </cfRule>
    <cfRule type="expression" dxfId="8540" priority="1900">
      <formula>$W137=12</formula>
    </cfRule>
    <cfRule type="expression" dxfId="8539" priority="1901">
      <formula>$W137=11</formula>
    </cfRule>
    <cfRule type="expression" dxfId="8538" priority="1902">
      <formula>$W137=10</formula>
    </cfRule>
    <cfRule type="expression" dxfId="8537" priority="1903">
      <formula>$W137=9</formula>
    </cfRule>
    <cfRule type="expression" dxfId="8536" priority="1904">
      <formula>$W137=8</formula>
    </cfRule>
    <cfRule type="expression" dxfId="8535" priority="1905">
      <formula>$W137=7</formula>
    </cfRule>
    <cfRule type="expression" dxfId="8534" priority="1906">
      <formula>$W137=6</formula>
    </cfRule>
    <cfRule type="expression" dxfId="8533" priority="1907">
      <formula>$W137=5</formula>
    </cfRule>
    <cfRule type="expression" dxfId="8532" priority="1908">
      <formula>$W137=4</formula>
    </cfRule>
    <cfRule type="expression" dxfId="8531" priority="1909">
      <formula>$W137=3</formula>
    </cfRule>
    <cfRule type="expression" dxfId="8530" priority="1910">
      <formula>$W137=2</formula>
    </cfRule>
    <cfRule type="expression" dxfId="8529" priority="1911">
      <formula>$W137=1</formula>
    </cfRule>
  </conditionalFormatting>
  <conditionalFormatting sqref="V143">
    <cfRule type="expression" dxfId="8528" priority="12341">
      <formula>$W143=25</formula>
    </cfRule>
    <cfRule type="expression" dxfId="8527" priority="12342">
      <formula>$W143=24</formula>
    </cfRule>
    <cfRule type="expression" dxfId="8526" priority="12343">
      <formula>$W143=23</formula>
    </cfRule>
    <cfRule type="expression" dxfId="8525" priority="12344">
      <formula>$W143=22</formula>
    </cfRule>
    <cfRule type="expression" dxfId="8524" priority="12345">
      <formula>$W143=21</formula>
    </cfRule>
    <cfRule type="expression" dxfId="8523" priority="12346">
      <formula>$W143=20</formula>
    </cfRule>
    <cfRule type="expression" dxfId="8522" priority="12347">
      <formula>$W143=19</formula>
    </cfRule>
    <cfRule type="expression" dxfId="8521" priority="12348">
      <formula>$W143=18</formula>
    </cfRule>
    <cfRule type="expression" dxfId="8520" priority="12349">
      <formula>$W143=17</formula>
    </cfRule>
    <cfRule type="expression" dxfId="8519" priority="12350">
      <formula>$W143=16</formula>
    </cfRule>
    <cfRule type="expression" dxfId="8518" priority="12351">
      <formula>$W143=15</formula>
    </cfRule>
    <cfRule type="expression" dxfId="8517" priority="12352">
      <formula>$W143=14</formula>
    </cfRule>
    <cfRule type="expression" dxfId="8516" priority="12353">
      <formula>$W143=13</formula>
    </cfRule>
    <cfRule type="expression" dxfId="8515" priority="12354">
      <formula>$W143=12</formula>
    </cfRule>
    <cfRule type="expression" dxfId="8514" priority="12355">
      <formula>$W143=11</formula>
    </cfRule>
    <cfRule type="expression" dxfId="8513" priority="12356">
      <formula>$W143=10</formula>
    </cfRule>
    <cfRule type="expression" dxfId="8512" priority="12357">
      <formula>$W143=9</formula>
    </cfRule>
    <cfRule type="expression" dxfId="8511" priority="12358">
      <formula>$W143=8</formula>
    </cfRule>
    <cfRule type="expression" dxfId="8510" priority="12359">
      <formula>$W143=7</formula>
    </cfRule>
    <cfRule type="expression" dxfId="8509" priority="12360">
      <formula>$W143=6</formula>
    </cfRule>
    <cfRule type="expression" dxfId="8508" priority="12361">
      <formula>$W143=5</formula>
    </cfRule>
    <cfRule type="expression" dxfId="8507" priority="12362">
      <formula>$W143=4</formula>
    </cfRule>
    <cfRule type="expression" dxfId="8506" priority="12363">
      <formula>$W143=3</formula>
    </cfRule>
    <cfRule type="expression" dxfId="8505" priority="12364">
      <formula>$W143=2</formula>
    </cfRule>
    <cfRule type="expression" dxfId="8504" priority="12365">
      <formula>$W143=1</formula>
    </cfRule>
  </conditionalFormatting>
  <conditionalFormatting sqref="V149">
    <cfRule type="expression" dxfId="8503" priority="12209">
      <formula>$W149=25</formula>
    </cfRule>
    <cfRule type="expression" dxfId="8502" priority="12210">
      <formula>$W149=24</formula>
    </cfRule>
    <cfRule type="expression" dxfId="8501" priority="12211">
      <formula>$W149=23</formula>
    </cfRule>
    <cfRule type="expression" dxfId="8500" priority="12212">
      <formula>$W149=22</formula>
    </cfRule>
    <cfRule type="expression" dxfId="8499" priority="12213">
      <formula>$W149=21</formula>
    </cfRule>
    <cfRule type="expression" dxfId="8498" priority="12214">
      <formula>$W149=20</formula>
    </cfRule>
    <cfRule type="expression" dxfId="8497" priority="12215">
      <formula>$W149=19</formula>
    </cfRule>
    <cfRule type="expression" dxfId="8496" priority="12216">
      <formula>$W149=18</formula>
    </cfRule>
    <cfRule type="expression" dxfId="8495" priority="12217">
      <formula>$W149=17</formula>
    </cfRule>
    <cfRule type="expression" dxfId="8494" priority="12218">
      <formula>$W149=16</formula>
    </cfRule>
    <cfRule type="expression" dxfId="8493" priority="12219">
      <formula>$W149=15</formula>
    </cfRule>
    <cfRule type="expression" dxfId="8492" priority="12220">
      <formula>$W149=14</formula>
    </cfRule>
    <cfRule type="expression" dxfId="8491" priority="12221">
      <formula>$W149=13</formula>
    </cfRule>
    <cfRule type="expression" dxfId="8490" priority="12222">
      <formula>$W149=12</formula>
    </cfRule>
    <cfRule type="expression" dxfId="8489" priority="12223">
      <formula>$W149=11</formula>
    </cfRule>
    <cfRule type="expression" dxfId="8488" priority="12224">
      <formula>$W149=10</formula>
    </cfRule>
    <cfRule type="expression" dxfId="8487" priority="12225">
      <formula>$W149=9</formula>
    </cfRule>
    <cfRule type="expression" dxfId="8486" priority="12226">
      <formula>$W149=8</formula>
    </cfRule>
    <cfRule type="expression" dxfId="8485" priority="12227">
      <formula>$W149=7</formula>
    </cfRule>
    <cfRule type="expression" dxfId="8484" priority="12228">
      <formula>$W149=6</formula>
    </cfRule>
    <cfRule type="expression" dxfId="8483" priority="12229">
      <formula>$W149=5</formula>
    </cfRule>
    <cfRule type="expression" dxfId="8482" priority="12230">
      <formula>$W149=4</formula>
    </cfRule>
    <cfRule type="expression" dxfId="8481" priority="12231">
      <formula>$W149=3</formula>
    </cfRule>
    <cfRule type="expression" dxfId="8480" priority="12232">
      <formula>$W149=2</formula>
    </cfRule>
    <cfRule type="expression" dxfId="8479" priority="12233">
      <formula>$W149=1</formula>
    </cfRule>
  </conditionalFormatting>
  <conditionalFormatting sqref="V155">
    <cfRule type="expression" dxfId="8478" priority="11947">
      <formula>$W155=25</formula>
    </cfRule>
    <cfRule type="expression" dxfId="8477" priority="11948">
      <formula>$W155=24</formula>
    </cfRule>
    <cfRule type="expression" dxfId="8476" priority="11949">
      <formula>$W155=23</formula>
    </cfRule>
    <cfRule type="expression" dxfId="8475" priority="11950">
      <formula>$W155=22</formula>
    </cfRule>
    <cfRule type="expression" dxfId="8474" priority="11951">
      <formula>$W155=21</formula>
    </cfRule>
    <cfRule type="expression" dxfId="8473" priority="11952">
      <formula>$W155=20</formula>
    </cfRule>
    <cfRule type="expression" dxfId="8472" priority="11953">
      <formula>$W155=19</formula>
    </cfRule>
    <cfRule type="expression" dxfId="8471" priority="11954">
      <formula>$W155=18</formula>
    </cfRule>
    <cfRule type="expression" dxfId="8470" priority="11955">
      <formula>$W155=17</formula>
    </cfRule>
    <cfRule type="expression" dxfId="8469" priority="11956">
      <formula>$W155=16</formula>
    </cfRule>
    <cfRule type="expression" dxfId="8468" priority="11957">
      <formula>$W155=15</formula>
    </cfRule>
    <cfRule type="expression" dxfId="8467" priority="11958">
      <formula>$W155=14</formula>
    </cfRule>
    <cfRule type="expression" dxfId="8466" priority="11959">
      <formula>$W155=13</formula>
    </cfRule>
    <cfRule type="expression" dxfId="8465" priority="11960">
      <formula>$W155=12</formula>
    </cfRule>
    <cfRule type="expression" dxfId="8464" priority="11961">
      <formula>$W155=11</formula>
    </cfRule>
    <cfRule type="expression" dxfId="8463" priority="11962">
      <formula>$W155=10</formula>
    </cfRule>
    <cfRule type="expression" dxfId="8462" priority="11963">
      <formula>$W155=9</formula>
    </cfRule>
    <cfRule type="expression" dxfId="8461" priority="11964">
      <formula>$W155=8</formula>
    </cfRule>
    <cfRule type="expression" dxfId="8460" priority="11965">
      <formula>$W155=7</formula>
    </cfRule>
    <cfRule type="expression" dxfId="8459" priority="11966">
      <formula>$W155=6</formula>
    </cfRule>
    <cfRule type="expression" dxfId="8458" priority="11967">
      <formula>$W155=5</formula>
    </cfRule>
    <cfRule type="expression" dxfId="8457" priority="11968">
      <formula>$W155=4</formula>
    </cfRule>
    <cfRule type="expression" dxfId="8456" priority="11969">
      <formula>$W155=3</formula>
    </cfRule>
    <cfRule type="expression" dxfId="8455" priority="11970">
      <formula>$W155=2</formula>
    </cfRule>
    <cfRule type="expression" dxfId="8454" priority="11971">
      <formula>$W155=1</formula>
    </cfRule>
  </conditionalFormatting>
  <conditionalFormatting sqref="V161">
    <cfRule type="expression" dxfId="8453" priority="11815">
      <formula>$W161=25</formula>
    </cfRule>
    <cfRule type="expression" dxfId="8452" priority="11816">
      <formula>$W161=24</formula>
    </cfRule>
    <cfRule type="expression" dxfId="8451" priority="11817">
      <formula>$W161=23</formula>
    </cfRule>
    <cfRule type="expression" dxfId="8450" priority="11818">
      <formula>$W161=22</formula>
    </cfRule>
    <cfRule type="expression" dxfId="8449" priority="11819">
      <formula>$W161=21</formula>
    </cfRule>
    <cfRule type="expression" dxfId="8448" priority="11820">
      <formula>$W161=20</formula>
    </cfRule>
    <cfRule type="expression" dxfId="8447" priority="11821">
      <formula>$W161=19</formula>
    </cfRule>
    <cfRule type="expression" dxfId="8446" priority="11822">
      <formula>$W161=18</formula>
    </cfRule>
    <cfRule type="expression" dxfId="8445" priority="11823">
      <formula>$W161=17</formula>
    </cfRule>
    <cfRule type="expression" dxfId="8444" priority="11824">
      <formula>$W161=16</formula>
    </cfRule>
    <cfRule type="expression" dxfId="8443" priority="11825">
      <formula>$W161=15</formula>
    </cfRule>
    <cfRule type="expression" dxfId="8442" priority="11826">
      <formula>$W161=14</formula>
    </cfRule>
    <cfRule type="expression" dxfId="8441" priority="11827">
      <formula>$W161=13</formula>
    </cfRule>
    <cfRule type="expression" dxfId="8440" priority="11828">
      <formula>$W161=12</formula>
    </cfRule>
    <cfRule type="expression" dxfId="8439" priority="11829">
      <formula>$W161=11</formula>
    </cfRule>
    <cfRule type="expression" dxfId="8438" priority="11830">
      <formula>$W161=10</formula>
    </cfRule>
    <cfRule type="expression" dxfId="8437" priority="11831">
      <formula>$W161=9</formula>
    </cfRule>
    <cfRule type="expression" dxfId="8436" priority="11832">
      <formula>$W161=8</formula>
    </cfRule>
    <cfRule type="expression" dxfId="8435" priority="11833">
      <formula>$W161=7</formula>
    </cfRule>
    <cfRule type="expression" dxfId="8434" priority="11834">
      <formula>$W161=6</formula>
    </cfRule>
    <cfRule type="expression" dxfId="8433" priority="11835">
      <formula>$W161=5</formula>
    </cfRule>
    <cfRule type="expression" dxfId="8432" priority="11836">
      <formula>$W161=4</formula>
    </cfRule>
    <cfRule type="expression" dxfId="8431" priority="11837">
      <formula>$W161=3</formula>
    </cfRule>
    <cfRule type="expression" dxfId="8430" priority="11838">
      <formula>$W161=2</formula>
    </cfRule>
    <cfRule type="expression" dxfId="8429" priority="11839">
      <formula>$W161=1</formula>
    </cfRule>
  </conditionalFormatting>
  <conditionalFormatting sqref="V167">
    <cfRule type="expression" dxfId="8428" priority="11683">
      <formula>$W167=25</formula>
    </cfRule>
    <cfRule type="expression" dxfId="8427" priority="11684">
      <formula>$W167=24</formula>
    </cfRule>
    <cfRule type="expression" dxfId="8426" priority="11685">
      <formula>$W167=23</formula>
    </cfRule>
    <cfRule type="expression" dxfId="8425" priority="11686">
      <formula>$W167=22</formula>
    </cfRule>
    <cfRule type="expression" dxfId="8424" priority="11687">
      <formula>$W167=21</formula>
    </cfRule>
    <cfRule type="expression" dxfId="8423" priority="11688">
      <formula>$W167=20</formula>
    </cfRule>
    <cfRule type="expression" dxfId="8422" priority="11689">
      <formula>$W167=19</formula>
    </cfRule>
    <cfRule type="expression" dxfId="8421" priority="11690">
      <formula>$W167=18</formula>
    </cfRule>
    <cfRule type="expression" dxfId="8420" priority="11691">
      <formula>$W167=17</formula>
    </cfRule>
    <cfRule type="expression" dxfId="8419" priority="11692">
      <formula>$W167=16</formula>
    </cfRule>
    <cfRule type="expression" dxfId="8418" priority="11693">
      <formula>$W167=15</formula>
    </cfRule>
    <cfRule type="expression" dxfId="8417" priority="11694">
      <formula>$W167=14</formula>
    </cfRule>
    <cfRule type="expression" dxfId="8416" priority="11695">
      <formula>$W167=13</formula>
    </cfRule>
    <cfRule type="expression" dxfId="8415" priority="11696">
      <formula>$W167=12</formula>
    </cfRule>
    <cfRule type="expression" dxfId="8414" priority="11697">
      <formula>$W167=11</formula>
    </cfRule>
    <cfRule type="expression" dxfId="8413" priority="11698">
      <formula>$W167=10</formula>
    </cfRule>
    <cfRule type="expression" dxfId="8412" priority="11699">
      <formula>$W167=9</formula>
    </cfRule>
    <cfRule type="expression" dxfId="8411" priority="11700">
      <formula>$W167=8</formula>
    </cfRule>
    <cfRule type="expression" dxfId="8410" priority="11701">
      <formula>$W167=7</formula>
    </cfRule>
    <cfRule type="expression" dxfId="8409" priority="11702">
      <formula>$W167=6</formula>
    </cfRule>
    <cfRule type="expression" dxfId="8408" priority="11703">
      <formula>$W167=5</formula>
    </cfRule>
    <cfRule type="expression" dxfId="8407" priority="11704">
      <formula>$W167=4</formula>
    </cfRule>
    <cfRule type="expression" dxfId="8406" priority="11705">
      <formula>$W167=3</formula>
    </cfRule>
    <cfRule type="expression" dxfId="8405" priority="11706">
      <formula>$W167=2</formula>
    </cfRule>
    <cfRule type="expression" dxfId="8404" priority="11707">
      <formula>$W167=1</formula>
    </cfRule>
  </conditionalFormatting>
  <conditionalFormatting sqref="V173">
    <cfRule type="expression" dxfId="8403" priority="11551">
      <formula>$W173=25</formula>
    </cfRule>
    <cfRule type="expression" dxfId="8402" priority="11552">
      <formula>$W173=24</formula>
    </cfRule>
    <cfRule type="expression" dxfId="8401" priority="11553">
      <formula>$W173=23</formula>
    </cfRule>
    <cfRule type="expression" dxfId="8400" priority="11554">
      <formula>$W173=22</formula>
    </cfRule>
    <cfRule type="expression" dxfId="8399" priority="11555">
      <formula>$W173=21</formula>
    </cfRule>
    <cfRule type="expression" dxfId="8398" priority="11556">
      <formula>$W173=20</formula>
    </cfRule>
    <cfRule type="expression" dxfId="8397" priority="11557">
      <formula>$W173=19</formula>
    </cfRule>
    <cfRule type="expression" dxfId="8396" priority="11558">
      <formula>$W173=18</formula>
    </cfRule>
    <cfRule type="expression" dxfId="8395" priority="11559">
      <formula>$W173=17</formula>
    </cfRule>
    <cfRule type="expression" dxfId="8394" priority="11560">
      <formula>$W173=16</formula>
    </cfRule>
    <cfRule type="expression" dxfId="8393" priority="11561">
      <formula>$W173=15</formula>
    </cfRule>
    <cfRule type="expression" dxfId="8392" priority="11562">
      <formula>$W173=14</formula>
    </cfRule>
    <cfRule type="expression" dxfId="8391" priority="11563">
      <formula>$W173=13</formula>
    </cfRule>
    <cfRule type="expression" dxfId="8390" priority="11564">
      <formula>$W173=12</formula>
    </cfRule>
    <cfRule type="expression" dxfId="8389" priority="11565">
      <formula>$W173=11</formula>
    </cfRule>
    <cfRule type="expression" dxfId="8388" priority="11566">
      <formula>$W173=10</formula>
    </cfRule>
    <cfRule type="expression" dxfId="8387" priority="11567">
      <formula>$W173=9</formula>
    </cfRule>
    <cfRule type="expression" dxfId="8386" priority="11568">
      <formula>$W173=8</formula>
    </cfRule>
    <cfRule type="expression" dxfId="8385" priority="11569">
      <formula>$W173=7</formula>
    </cfRule>
    <cfRule type="expression" dxfId="8384" priority="11570">
      <formula>$W173=6</formula>
    </cfRule>
    <cfRule type="expression" dxfId="8383" priority="11571">
      <formula>$W173=5</formula>
    </cfRule>
    <cfRule type="expression" dxfId="8382" priority="11572">
      <formula>$W173=4</formula>
    </cfRule>
    <cfRule type="expression" dxfId="8381" priority="11573">
      <formula>$W173=3</formula>
    </cfRule>
    <cfRule type="expression" dxfId="8380" priority="11574">
      <formula>$W173=2</formula>
    </cfRule>
    <cfRule type="expression" dxfId="8379" priority="11575">
      <formula>$W173=1</formula>
    </cfRule>
  </conditionalFormatting>
  <conditionalFormatting sqref="V179">
    <cfRule type="expression" dxfId="8378" priority="1721">
      <formula>$W179=25</formula>
    </cfRule>
    <cfRule type="expression" dxfId="8377" priority="1722">
      <formula>$W179=24</formula>
    </cfRule>
    <cfRule type="expression" dxfId="8376" priority="1723">
      <formula>$W179=23</formula>
    </cfRule>
    <cfRule type="expression" dxfId="8375" priority="1724">
      <formula>$W179=22</formula>
    </cfRule>
    <cfRule type="expression" dxfId="8374" priority="1725">
      <formula>$W179=21</formula>
    </cfRule>
    <cfRule type="expression" dxfId="8373" priority="1726">
      <formula>$W179=20</formula>
    </cfRule>
    <cfRule type="expression" dxfId="8372" priority="1727">
      <formula>$W179=19</formula>
    </cfRule>
    <cfRule type="expression" dxfId="8371" priority="1728">
      <formula>$W179=18</formula>
    </cfRule>
    <cfRule type="expression" dxfId="8370" priority="1729">
      <formula>$W179=17</formula>
    </cfRule>
    <cfRule type="expression" dxfId="8369" priority="1730">
      <formula>$W179=16</formula>
    </cfRule>
    <cfRule type="expression" dxfId="8368" priority="1731">
      <formula>$W179=15</formula>
    </cfRule>
    <cfRule type="expression" dxfId="8367" priority="1732">
      <formula>$W179=14</formula>
    </cfRule>
    <cfRule type="expression" dxfId="8366" priority="1733">
      <formula>$W179=13</formula>
    </cfRule>
    <cfRule type="expression" dxfId="8365" priority="1734">
      <formula>$W179=12</formula>
    </cfRule>
    <cfRule type="expression" dxfId="8364" priority="1735">
      <formula>$W179=11</formula>
    </cfRule>
    <cfRule type="expression" dxfId="8363" priority="1736">
      <formula>$W179=10</formula>
    </cfRule>
    <cfRule type="expression" dxfId="8362" priority="1737">
      <formula>$W179=9</formula>
    </cfRule>
    <cfRule type="expression" dxfId="8361" priority="1738">
      <formula>$W179=8</formula>
    </cfRule>
    <cfRule type="expression" dxfId="8360" priority="1739">
      <formula>$W179=7</formula>
    </cfRule>
    <cfRule type="expression" dxfId="8359" priority="1740">
      <formula>$W179=6</formula>
    </cfRule>
    <cfRule type="expression" dxfId="8358" priority="1741">
      <formula>$W179=5</formula>
    </cfRule>
    <cfRule type="expression" dxfId="8357" priority="1742">
      <formula>$W179=4</formula>
    </cfRule>
    <cfRule type="expression" dxfId="8356" priority="1743">
      <formula>$W179=3</formula>
    </cfRule>
    <cfRule type="expression" dxfId="8355" priority="1744">
      <formula>$W179=2</formula>
    </cfRule>
    <cfRule type="expression" dxfId="8354" priority="1745">
      <formula>$W179=1</formula>
    </cfRule>
  </conditionalFormatting>
  <conditionalFormatting sqref="V185">
    <cfRule type="expression" dxfId="8353" priority="11287">
      <formula>$W185=25</formula>
    </cfRule>
    <cfRule type="expression" dxfId="8352" priority="11288">
      <formula>$W185=24</formula>
    </cfRule>
    <cfRule type="expression" dxfId="8351" priority="11289">
      <formula>$W185=23</formula>
    </cfRule>
    <cfRule type="expression" dxfId="8350" priority="11290">
      <formula>$W185=22</formula>
    </cfRule>
    <cfRule type="expression" dxfId="8349" priority="11291">
      <formula>$W185=21</formula>
    </cfRule>
    <cfRule type="expression" dxfId="8348" priority="11292">
      <formula>$W185=20</formula>
    </cfRule>
    <cfRule type="expression" dxfId="8347" priority="11293">
      <formula>$W185=19</formula>
    </cfRule>
    <cfRule type="expression" dxfId="8346" priority="11294">
      <formula>$W185=18</formula>
    </cfRule>
    <cfRule type="expression" dxfId="8345" priority="11295">
      <formula>$W185=17</formula>
    </cfRule>
    <cfRule type="expression" dxfId="8344" priority="11296">
      <formula>$W185=16</formula>
    </cfRule>
    <cfRule type="expression" dxfId="8343" priority="11297">
      <formula>$W185=15</formula>
    </cfRule>
    <cfRule type="expression" dxfId="8342" priority="11298">
      <formula>$W185=14</formula>
    </cfRule>
    <cfRule type="expression" dxfId="8341" priority="11299">
      <formula>$W185=13</formula>
    </cfRule>
    <cfRule type="expression" dxfId="8340" priority="11300">
      <formula>$W185=12</formula>
    </cfRule>
    <cfRule type="expression" dxfId="8339" priority="11301">
      <formula>$W185=11</formula>
    </cfRule>
    <cfRule type="expression" dxfId="8338" priority="11302">
      <formula>$W185=10</formula>
    </cfRule>
    <cfRule type="expression" dxfId="8337" priority="11303">
      <formula>$W185=9</formula>
    </cfRule>
    <cfRule type="expression" dxfId="8336" priority="11304">
      <formula>$W185=8</formula>
    </cfRule>
    <cfRule type="expression" dxfId="8335" priority="11305">
      <formula>$W185=7</formula>
    </cfRule>
    <cfRule type="expression" dxfId="8334" priority="11306">
      <formula>$W185=6</formula>
    </cfRule>
    <cfRule type="expression" dxfId="8333" priority="11307">
      <formula>$W185=5</formula>
    </cfRule>
    <cfRule type="expression" dxfId="8332" priority="11308">
      <formula>$W185=4</formula>
    </cfRule>
    <cfRule type="expression" dxfId="8331" priority="11309">
      <formula>$W185=3</formula>
    </cfRule>
    <cfRule type="expression" dxfId="8330" priority="11310">
      <formula>$W185=2</formula>
    </cfRule>
    <cfRule type="expression" dxfId="8329" priority="11311">
      <formula>$W185=1</formula>
    </cfRule>
  </conditionalFormatting>
  <conditionalFormatting sqref="V191">
    <cfRule type="expression" dxfId="8328" priority="11155">
      <formula>$W191=25</formula>
    </cfRule>
    <cfRule type="expression" dxfId="8327" priority="11156">
      <formula>$W191=24</formula>
    </cfRule>
    <cfRule type="expression" dxfId="8326" priority="11157">
      <formula>$W191=23</formula>
    </cfRule>
    <cfRule type="expression" dxfId="8325" priority="11158">
      <formula>$W191=22</formula>
    </cfRule>
    <cfRule type="expression" dxfId="8324" priority="11159">
      <formula>$W191=21</formula>
    </cfRule>
    <cfRule type="expression" dxfId="8323" priority="11160">
      <formula>$W191=20</formula>
    </cfRule>
    <cfRule type="expression" dxfId="8322" priority="11161">
      <formula>$W191=19</formula>
    </cfRule>
    <cfRule type="expression" dxfId="8321" priority="11162">
      <formula>$W191=18</formula>
    </cfRule>
    <cfRule type="expression" dxfId="8320" priority="11163">
      <formula>$W191=17</formula>
    </cfRule>
    <cfRule type="expression" dxfId="8319" priority="11164">
      <formula>$W191=16</formula>
    </cfRule>
    <cfRule type="expression" dxfId="8318" priority="11165">
      <formula>$W191=15</formula>
    </cfRule>
    <cfRule type="expression" dxfId="8317" priority="11166">
      <formula>$W191=14</formula>
    </cfRule>
    <cfRule type="expression" dxfId="8316" priority="11167">
      <formula>$W191=13</formula>
    </cfRule>
    <cfRule type="expression" dxfId="8315" priority="11168">
      <formula>$W191=12</formula>
    </cfRule>
    <cfRule type="expression" dxfId="8314" priority="11169">
      <formula>$W191=11</formula>
    </cfRule>
    <cfRule type="expression" dxfId="8313" priority="11170">
      <formula>$W191=10</formula>
    </cfRule>
    <cfRule type="expression" dxfId="8312" priority="11171">
      <formula>$W191=9</formula>
    </cfRule>
    <cfRule type="expression" dxfId="8311" priority="11172">
      <formula>$W191=8</formula>
    </cfRule>
    <cfRule type="expression" dxfId="8310" priority="11173">
      <formula>$W191=7</formula>
    </cfRule>
    <cfRule type="expression" dxfId="8309" priority="11174">
      <formula>$W191=6</formula>
    </cfRule>
    <cfRule type="expression" dxfId="8308" priority="11175">
      <formula>$W191=5</formula>
    </cfRule>
    <cfRule type="expression" dxfId="8307" priority="11176">
      <formula>$W191=4</formula>
    </cfRule>
    <cfRule type="expression" dxfId="8306" priority="11177">
      <formula>$W191=3</formula>
    </cfRule>
    <cfRule type="expression" dxfId="8305" priority="11178">
      <formula>$W191=2</formula>
    </cfRule>
    <cfRule type="expression" dxfId="8304" priority="11179">
      <formula>$W191=1</formula>
    </cfRule>
  </conditionalFormatting>
  <conditionalFormatting sqref="V197">
    <cfRule type="expression" dxfId="8303" priority="1564">
      <formula>$W197=25</formula>
    </cfRule>
    <cfRule type="expression" dxfId="8302" priority="1565">
      <formula>$W197=24</formula>
    </cfRule>
    <cfRule type="expression" dxfId="8301" priority="1566">
      <formula>$W197=23</formula>
    </cfRule>
    <cfRule type="expression" dxfId="8300" priority="1567">
      <formula>$W197=22</formula>
    </cfRule>
    <cfRule type="expression" dxfId="8299" priority="1568">
      <formula>$W197=21</formula>
    </cfRule>
    <cfRule type="expression" dxfId="8298" priority="1569">
      <formula>$W197=20</formula>
    </cfRule>
    <cfRule type="expression" dxfId="8297" priority="1570">
      <formula>$W197=19</formula>
    </cfRule>
    <cfRule type="expression" dxfId="8296" priority="1571">
      <formula>$W197=18</formula>
    </cfRule>
    <cfRule type="expression" dxfId="8295" priority="1572">
      <formula>$W197=17</formula>
    </cfRule>
    <cfRule type="expression" dxfId="8294" priority="1573">
      <formula>$W197=16</formula>
    </cfRule>
    <cfRule type="expression" dxfId="8293" priority="1574">
      <formula>$W197=15</formula>
    </cfRule>
    <cfRule type="expression" dxfId="8292" priority="1575">
      <formula>$W197=14</formula>
    </cfRule>
    <cfRule type="expression" dxfId="8291" priority="1576">
      <formula>$W197=13</formula>
    </cfRule>
    <cfRule type="expression" dxfId="8290" priority="1577">
      <formula>$W197=12</formula>
    </cfRule>
    <cfRule type="expression" dxfId="8289" priority="1578">
      <formula>$W197=11</formula>
    </cfRule>
    <cfRule type="expression" dxfId="8288" priority="1579">
      <formula>$W197=10</formula>
    </cfRule>
    <cfRule type="expression" dxfId="8287" priority="1580">
      <formula>$W197=9</formula>
    </cfRule>
    <cfRule type="expression" dxfId="8286" priority="1581">
      <formula>$W197=8</formula>
    </cfRule>
    <cfRule type="expression" dxfId="8285" priority="1582">
      <formula>$W197=7</formula>
    </cfRule>
    <cfRule type="expression" dxfId="8284" priority="1583">
      <formula>$W197=6</formula>
    </cfRule>
    <cfRule type="expression" dxfId="8283" priority="1584">
      <formula>$W197=5</formula>
    </cfRule>
    <cfRule type="expression" dxfId="8282" priority="1585">
      <formula>$W197=4</formula>
    </cfRule>
    <cfRule type="expression" dxfId="8281" priority="1586">
      <formula>$W197=3</formula>
    </cfRule>
    <cfRule type="expression" dxfId="8280" priority="1587">
      <formula>$W197=2</formula>
    </cfRule>
    <cfRule type="expression" dxfId="8279" priority="1588">
      <formula>$W197=1</formula>
    </cfRule>
  </conditionalFormatting>
  <conditionalFormatting sqref="V203">
    <cfRule type="expression" dxfId="8278" priority="5899">
      <formula>$W203=25</formula>
    </cfRule>
    <cfRule type="expression" dxfId="8277" priority="5900">
      <formula>$W203=24</formula>
    </cfRule>
    <cfRule type="expression" dxfId="8276" priority="5901">
      <formula>$W203=23</formula>
    </cfRule>
    <cfRule type="expression" dxfId="8275" priority="5902">
      <formula>$W203=22</formula>
    </cfRule>
    <cfRule type="expression" dxfId="8274" priority="5903">
      <formula>$W203=21</formula>
    </cfRule>
    <cfRule type="expression" dxfId="8273" priority="5904">
      <formula>$W203=20</formula>
    </cfRule>
    <cfRule type="expression" dxfId="8272" priority="5905">
      <formula>$W203=19</formula>
    </cfRule>
    <cfRule type="expression" dxfId="8271" priority="5906">
      <formula>$W203=18</formula>
    </cfRule>
    <cfRule type="expression" dxfId="8270" priority="5907">
      <formula>$W203=17</formula>
    </cfRule>
    <cfRule type="expression" dxfId="8269" priority="5908">
      <formula>$W203=16</formula>
    </cfRule>
    <cfRule type="expression" dxfId="8268" priority="5909">
      <formula>$W203=15</formula>
    </cfRule>
    <cfRule type="expression" dxfId="8267" priority="5910">
      <formula>$W203=14</formula>
    </cfRule>
    <cfRule type="expression" dxfId="8266" priority="5911">
      <formula>$W203=13</formula>
    </cfRule>
    <cfRule type="expression" dxfId="8265" priority="5912">
      <formula>$W203=12</formula>
    </cfRule>
    <cfRule type="expression" dxfId="8264" priority="5913">
      <formula>$W203=11</formula>
    </cfRule>
    <cfRule type="expression" dxfId="8263" priority="5914">
      <formula>$W203=10</formula>
    </cfRule>
    <cfRule type="expression" dxfId="8262" priority="5915">
      <formula>$W203=9</formula>
    </cfRule>
    <cfRule type="expression" dxfId="8261" priority="5916">
      <formula>$W203=8</formula>
    </cfRule>
    <cfRule type="expression" dxfId="8260" priority="5917">
      <formula>$W203=7</formula>
    </cfRule>
    <cfRule type="expression" dxfId="8259" priority="5918">
      <formula>$W203=6</formula>
    </cfRule>
    <cfRule type="expression" dxfId="8258" priority="5919">
      <formula>$W203=5</formula>
    </cfRule>
    <cfRule type="expression" dxfId="8257" priority="5920">
      <formula>$W203=4</formula>
    </cfRule>
    <cfRule type="expression" dxfId="8256" priority="5921">
      <formula>$W203=3</formula>
    </cfRule>
    <cfRule type="expression" dxfId="8255" priority="5922">
      <formula>$W203=2</formula>
    </cfRule>
    <cfRule type="expression" dxfId="8254" priority="5923">
      <formula>$W203=1</formula>
    </cfRule>
  </conditionalFormatting>
  <conditionalFormatting sqref="V209">
    <cfRule type="expression" dxfId="8253" priority="11023">
      <formula>$W209=25</formula>
    </cfRule>
    <cfRule type="expression" dxfId="8252" priority="11024">
      <formula>$W209=24</formula>
    </cfRule>
    <cfRule type="expression" dxfId="8251" priority="11025">
      <formula>$W209=23</formula>
    </cfRule>
    <cfRule type="expression" dxfId="8250" priority="11026">
      <formula>$W209=22</formula>
    </cfRule>
    <cfRule type="expression" dxfId="8249" priority="11027">
      <formula>$W209=21</formula>
    </cfRule>
    <cfRule type="expression" dxfId="8248" priority="11028">
      <formula>$W209=20</formula>
    </cfRule>
    <cfRule type="expression" dxfId="8247" priority="11029">
      <formula>$W209=19</formula>
    </cfRule>
    <cfRule type="expression" dxfId="8246" priority="11030">
      <formula>$W209=18</formula>
    </cfRule>
    <cfRule type="expression" dxfId="8245" priority="11031">
      <formula>$W209=17</formula>
    </cfRule>
    <cfRule type="expression" dxfId="8244" priority="11032">
      <formula>$W209=16</formula>
    </cfRule>
    <cfRule type="expression" dxfId="8243" priority="11033">
      <formula>$W209=15</formula>
    </cfRule>
    <cfRule type="expression" dxfId="8242" priority="11034">
      <formula>$W209=14</formula>
    </cfRule>
    <cfRule type="expression" dxfId="8241" priority="11035">
      <formula>$W209=13</formula>
    </cfRule>
    <cfRule type="expression" dxfId="8240" priority="11036">
      <formula>$W209=12</formula>
    </cfRule>
    <cfRule type="expression" dxfId="8239" priority="11037">
      <formula>$W209=11</formula>
    </cfRule>
    <cfRule type="expression" dxfId="8238" priority="11038">
      <formula>$W209=10</formula>
    </cfRule>
    <cfRule type="expression" dxfId="8237" priority="11039">
      <formula>$W209=9</formula>
    </cfRule>
    <cfRule type="expression" dxfId="8236" priority="11040">
      <formula>$W209=8</formula>
    </cfRule>
    <cfRule type="expression" dxfId="8235" priority="11041">
      <formula>$W209=7</formula>
    </cfRule>
    <cfRule type="expression" dxfId="8234" priority="11042">
      <formula>$W209=6</formula>
    </cfRule>
    <cfRule type="expression" dxfId="8233" priority="11043">
      <formula>$W209=5</formula>
    </cfRule>
    <cfRule type="expression" dxfId="8232" priority="11044">
      <formula>$W209=4</formula>
    </cfRule>
    <cfRule type="expression" dxfId="8231" priority="11045">
      <formula>$W209=3</formula>
    </cfRule>
    <cfRule type="expression" dxfId="8230" priority="11046">
      <formula>$W209=2</formula>
    </cfRule>
    <cfRule type="expression" dxfId="8229" priority="11047">
      <formula>$W209=1</formula>
    </cfRule>
  </conditionalFormatting>
  <conditionalFormatting sqref="V215">
    <cfRule type="expression" dxfId="8228" priority="10891">
      <formula>$W215=25</formula>
    </cfRule>
    <cfRule type="expression" dxfId="8227" priority="10892">
      <formula>$W215=24</formula>
    </cfRule>
    <cfRule type="expression" dxfId="8226" priority="10893">
      <formula>$W215=23</formula>
    </cfRule>
    <cfRule type="expression" dxfId="8225" priority="10894">
      <formula>$W215=22</formula>
    </cfRule>
    <cfRule type="expression" dxfId="8224" priority="10895">
      <formula>$W215=21</formula>
    </cfRule>
    <cfRule type="expression" dxfId="8223" priority="10896">
      <formula>$W215=20</formula>
    </cfRule>
    <cfRule type="expression" dxfId="8222" priority="10897">
      <formula>$W215=19</formula>
    </cfRule>
    <cfRule type="expression" dxfId="8221" priority="10898">
      <formula>$W215=18</formula>
    </cfRule>
    <cfRule type="expression" dxfId="8220" priority="10899">
      <formula>$W215=17</formula>
    </cfRule>
    <cfRule type="expression" dxfId="8219" priority="10900">
      <formula>$W215=16</formula>
    </cfRule>
    <cfRule type="expression" dxfId="8218" priority="10901">
      <formula>$W215=15</formula>
    </cfRule>
    <cfRule type="expression" dxfId="8217" priority="10902">
      <formula>$W215=14</formula>
    </cfRule>
    <cfRule type="expression" dxfId="8216" priority="10903">
      <formula>$W215=13</formula>
    </cfRule>
    <cfRule type="expression" dxfId="8215" priority="10904">
      <formula>$W215=12</formula>
    </cfRule>
    <cfRule type="expression" dxfId="8214" priority="10905">
      <formula>$W215=11</formula>
    </cfRule>
    <cfRule type="expression" dxfId="8213" priority="10906">
      <formula>$W215=10</formula>
    </cfRule>
    <cfRule type="expression" dxfId="8212" priority="10907">
      <formula>$W215=9</formula>
    </cfRule>
    <cfRule type="expression" dxfId="8211" priority="10908">
      <formula>$W215=8</formula>
    </cfRule>
    <cfRule type="expression" dxfId="8210" priority="10909">
      <formula>$W215=7</formula>
    </cfRule>
    <cfRule type="expression" dxfId="8209" priority="10910">
      <formula>$W215=6</formula>
    </cfRule>
    <cfRule type="expression" dxfId="8208" priority="10911">
      <formula>$W215=5</formula>
    </cfRule>
    <cfRule type="expression" dxfId="8207" priority="10912">
      <formula>$W215=4</formula>
    </cfRule>
    <cfRule type="expression" dxfId="8206" priority="10913">
      <formula>$W215=3</formula>
    </cfRule>
    <cfRule type="expression" dxfId="8205" priority="10914">
      <formula>$W215=2</formula>
    </cfRule>
    <cfRule type="expression" dxfId="8204" priority="10915">
      <formula>$W215=1</formula>
    </cfRule>
  </conditionalFormatting>
  <conditionalFormatting sqref="V221">
    <cfRule type="expression" dxfId="8203" priority="992">
      <formula>$W221=25</formula>
    </cfRule>
    <cfRule type="expression" dxfId="8202" priority="993">
      <formula>$W221=24</formula>
    </cfRule>
    <cfRule type="expression" dxfId="8201" priority="994">
      <formula>$W221=23</formula>
    </cfRule>
    <cfRule type="expression" dxfId="8200" priority="995">
      <formula>$W221=22</formula>
    </cfRule>
    <cfRule type="expression" dxfId="8199" priority="996">
      <formula>$W221=21</formula>
    </cfRule>
    <cfRule type="expression" dxfId="8198" priority="997">
      <formula>$W221=20</formula>
    </cfRule>
    <cfRule type="expression" dxfId="8197" priority="998">
      <formula>$W221=19</formula>
    </cfRule>
    <cfRule type="expression" dxfId="8196" priority="999">
      <formula>$W221=18</formula>
    </cfRule>
    <cfRule type="expression" dxfId="8195" priority="1000">
      <formula>$W221=17</formula>
    </cfRule>
    <cfRule type="expression" dxfId="8194" priority="1001">
      <formula>$W221=16</formula>
    </cfRule>
    <cfRule type="expression" dxfId="8193" priority="1002">
      <formula>$W221=15</formula>
    </cfRule>
    <cfRule type="expression" dxfId="8192" priority="1003">
      <formula>$W221=14</formula>
    </cfRule>
    <cfRule type="expression" dxfId="8191" priority="1004">
      <formula>$W221=13</formula>
    </cfRule>
    <cfRule type="expression" dxfId="8190" priority="1005">
      <formula>$W221=12</formula>
    </cfRule>
    <cfRule type="expression" dxfId="8189" priority="1006">
      <formula>$W221=11</formula>
    </cfRule>
    <cfRule type="expression" dxfId="8188" priority="1007">
      <formula>$W221=10</formula>
    </cfRule>
    <cfRule type="expression" dxfId="8187" priority="1008">
      <formula>$W221=9</formula>
    </cfRule>
    <cfRule type="expression" dxfId="8186" priority="1009">
      <formula>$W221=8</formula>
    </cfRule>
    <cfRule type="expression" dxfId="8185" priority="1010">
      <formula>$W221=7</formula>
    </cfRule>
    <cfRule type="expression" dxfId="8184" priority="1011">
      <formula>$W221=6</formula>
    </cfRule>
    <cfRule type="expression" dxfId="8183" priority="1012">
      <formula>$W221=5</formula>
    </cfRule>
    <cfRule type="expression" dxfId="8182" priority="1013">
      <formula>$W221=4</formula>
    </cfRule>
    <cfRule type="expression" dxfId="8181" priority="1014">
      <formula>$W221=3</formula>
    </cfRule>
    <cfRule type="expression" dxfId="8180" priority="1015">
      <formula>$W221=2</formula>
    </cfRule>
    <cfRule type="expression" dxfId="8179" priority="1016">
      <formula>$W221=1</formula>
    </cfRule>
  </conditionalFormatting>
  <conditionalFormatting sqref="V227">
    <cfRule type="expression" dxfId="8178" priority="10627">
      <formula>$W227=25</formula>
    </cfRule>
    <cfRule type="expression" dxfId="8177" priority="10628">
      <formula>$W227=24</formula>
    </cfRule>
    <cfRule type="expression" dxfId="8176" priority="10629">
      <formula>$W227=23</formula>
    </cfRule>
    <cfRule type="expression" dxfId="8175" priority="10630">
      <formula>$W227=22</formula>
    </cfRule>
    <cfRule type="expression" dxfId="8174" priority="10631">
      <formula>$W227=21</formula>
    </cfRule>
    <cfRule type="expression" dxfId="8173" priority="10632">
      <formula>$W227=20</formula>
    </cfRule>
    <cfRule type="expression" dxfId="8172" priority="10633">
      <formula>$W227=19</formula>
    </cfRule>
    <cfRule type="expression" dxfId="8171" priority="10634">
      <formula>$W227=18</formula>
    </cfRule>
    <cfRule type="expression" dxfId="8170" priority="10635">
      <formula>$W227=17</formula>
    </cfRule>
    <cfRule type="expression" dxfId="8169" priority="10636">
      <formula>$W227=16</formula>
    </cfRule>
    <cfRule type="expression" dxfId="8168" priority="10637">
      <formula>$W227=15</formula>
    </cfRule>
    <cfRule type="expression" dxfId="8167" priority="10638">
      <formula>$W227=14</formula>
    </cfRule>
    <cfRule type="expression" dxfId="8166" priority="10639">
      <formula>$W227=13</formula>
    </cfRule>
    <cfRule type="expression" dxfId="8165" priority="10640">
      <formula>$W227=12</formula>
    </cfRule>
    <cfRule type="expression" dxfId="8164" priority="10641">
      <formula>$W227=11</formula>
    </cfRule>
    <cfRule type="expression" dxfId="8163" priority="10642">
      <formula>$W227=10</formula>
    </cfRule>
    <cfRule type="expression" dxfId="8162" priority="10643">
      <formula>$W227=9</formula>
    </cfRule>
    <cfRule type="expression" dxfId="8161" priority="10644">
      <formula>$W227=8</formula>
    </cfRule>
    <cfRule type="expression" dxfId="8160" priority="10645">
      <formula>$W227=7</formula>
    </cfRule>
    <cfRule type="expression" dxfId="8159" priority="10646">
      <formula>$W227=6</formula>
    </cfRule>
    <cfRule type="expression" dxfId="8158" priority="10647">
      <formula>$W227=5</formula>
    </cfRule>
    <cfRule type="expression" dxfId="8157" priority="10648">
      <formula>$W227=4</formula>
    </cfRule>
    <cfRule type="expression" dxfId="8156" priority="10649">
      <formula>$W227=3</formula>
    </cfRule>
    <cfRule type="expression" dxfId="8155" priority="10650">
      <formula>$W227=2</formula>
    </cfRule>
    <cfRule type="expression" dxfId="8154" priority="10651">
      <formula>$W227=1</formula>
    </cfRule>
  </conditionalFormatting>
  <conditionalFormatting sqref="V233">
    <cfRule type="expression" dxfId="8153" priority="10495">
      <formula>$W233=25</formula>
    </cfRule>
    <cfRule type="expression" dxfId="8152" priority="10496">
      <formula>$W233=24</formula>
    </cfRule>
    <cfRule type="expression" dxfId="8151" priority="10497">
      <formula>$W233=23</formula>
    </cfRule>
    <cfRule type="expression" dxfId="8150" priority="10498">
      <formula>$W233=22</formula>
    </cfRule>
    <cfRule type="expression" dxfId="8149" priority="10499">
      <formula>$W233=21</formula>
    </cfRule>
    <cfRule type="expression" dxfId="8148" priority="10500">
      <formula>$W233=20</formula>
    </cfRule>
    <cfRule type="expression" dxfId="8147" priority="10501">
      <formula>$W233=19</formula>
    </cfRule>
    <cfRule type="expression" dxfId="8146" priority="10502">
      <formula>$W233=18</formula>
    </cfRule>
    <cfRule type="expression" dxfId="8145" priority="10503">
      <formula>$W233=17</formula>
    </cfRule>
    <cfRule type="expression" dxfId="8144" priority="10504">
      <formula>$W233=16</formula>
    </cfRule>
    <cfRule type="expression" dxfId="8143" priority="10505">
      <formula>$W233=15</formula>
    </cfRule>
    <cfRule type="expression" dxfId="8142" priority="10506">
      <formula>$W233=14</formula>
    </cfRule>
    <cfRule type="expression" dxfId="8141" priority="10507">
      <formula>$W233=13</formula>
    </cfRule>
    <cfRule type="expression" dxfId="8140" priority="10508">
      <formula>$W233=12</formula>
    </cfRule>
    <cfRule type="expression" dxfId="8139" priority="10509">
      <formula>$W233=11</formula>
    </cfRule>
    <cfRule type="expression" dxfId="8138" priority="10510">
      <formula>$W233=10</formula>
    </cfRule>
    <cfRule type="expression" dxfId="8137" priority="10511">
      <formula>$W233=9</formula>
    </cfRule>
    <cfRule type="expression" dxfId="8136" priority="10512">
      <formula>$W233=8</formula>
    </cfRule>
    <cfRule type="expression" dxfId="8135" priority="10513">
      <formula>$W233=7</formula>
    </cfRule>
    <cfRule type="expression" dxfId="8134" priority="10514">
      <formula>$W233=6</formula>
    </cfRule>
    <cfRule type="expression" dxfId="8133" priority="10515">
      <formula>$W233=5</formula>
    </cfRule>
    <cfRule type="expression" dxfId="8132" priority="10516">
      <formula>$W233=4</formula>
    </cfRule>
    <cfRule type="expression" dxfId="8131" priority="10517">
      <formula>$W233=3</formula>
    </cfRule>
    <cfRule type="expression" dxfId="8130" priority="10518">
      <formula>$W233=2</formula>
    </cfRule>
    <cfRule type="expression" dxfId="8129" priority="10519">
      <formula>$W233=1</formula>
    </cfRule>
  </conditionalFormatting>
  <conditionalFormatting sqref="V239">
    <cfRule type="expression" dxfId="8128" priority="10363">
      <formula>$W239=25</formula>
    </cfRule>
    <cfRule type="expression" dxfId="8127" priority="10364">
      <formula>$W239=24</formula>
    </cfRule>
    <cfRule type="expression" dxfId="8126" priority="10365">
      <formula>$W239=23</formula>
    </cfRule>
    <cfRule type="expression" dxfId="8125" priority="10366">
      <formula>$W239=22</formula>
    </cfRule>
    <cfRule type="expression" dxfId="8124" priority="10367">
      <formula>$W239=21</formula>
    </cfRule>
    <cfRule type="expression" dxfId="8123" priority="10368">
      <formula>$W239=20</formula>
    </cfRule>
    <cfRule type="expression" dxfId="8122" priority="10369">
      <formula>$W239=19</formula>
    </cfRule>
    <cfRule type="expression" dxfId="8121" priority="10370">
      <formula>$W239=18</formula>
    </cfRule>
    <cfRule type="expression" dxfId="8120" priority="10371">
      <formula>$W239=17</formula>
    </cfRule>
    <cfRule type="expression" dxfId="8119" priority="10372">
      <formula>$W239=16</formula>
    </cfRule>
    <cfRule type="expression" dxfId="8118" priority="10373">
      <formula>$W239=15</formula>
    </cfRule>
    <cfRule type="expression" dxfId="8117" priority="10374">
      <formula>$W239=14</formula>
    </cfRule>
    <cfRule type="expression" dxfId="8116" priority="10375">
      <formula>$W239=13</formula>
    </cfRule>
    <cfRule type="expression" dxfId="8115" priority="10376">
      <formula>$W239=12</formula>
    </cfRule>
    <cfRule type="expression" dxfId="8114" priority="10377">
      <formula>$W239=11</formula>
    </cfRule>
    <cfRule type="expression" dxfId="8113" priority="10378">
      <formula>$W239=10</formula>
    </cfRule>
    <cfRule type="expression" dxfId="8112" priority="10379">
      <formula>$W239=9</formula>
    </cfRule>
    <cfRule type="expression" dxfId="8111" priority="10380">
      <formula>$W239=8</formula>
    </cfRule>
    <cfRule type="expression" dxfId="8110" priority="10381">
      <formula>$W239=7</formula>
    </cfRule>
    <cfRule type="expression" dxfId="8109" priority="10382">
      <formula>$W239=6</formula>
    </cfRule>
    <cfRule type="expression" dxfId="8108" priority="10383">
      <formula>$W239=5</formula>
    </cfRule>
    <cfRule type="expression" dxfId="8107" priority="10384">
      <formula>$W239=4</formula>
    </cfRule>
    <cfRule type="expression" dxfId="8106" priority="10385">
      <formula>$W239=3</formula>
    </cfRule>
    <cfRule type="expression" dxfId="8105" priority="10386">
      <formula>$W239=2</formula>
    </cfRule>
    <cfRule type="expression" dxfId="8104" priority="10387">
      <formula>$W239=1</formula>
    </cfRule>
  </conditionalFormatting>
  <conditionalFormatting sqref="V245">
    <cfRule type="expression" dxfId="8103" priority="1105">
      <formula>$W245=25</formula>
    </cfRule>
    <cfRule type="expression" dxfId="8102" priority="1106">
      <formula>$W245=24</formula>
    </cfRule>
    <cfRule type="expression" dxfId="8101" priority="1107">
      <formula>$W245=23</formula>
    </cfRule>
    <cfRule type="expression" dxfId="8100" priority="1108">
      <formula>$W245=22</formula>
    </cfRule>
    <cfRule type="expression" dxfId="8099" priority="1109">
      <formula>$W245=21</formula>
    </cfRule>
    <cfRule type="expression" dxfId="8098" priority="1110">
      <formula>$W245=20</formula>
    </cfRule>
    <cfRule type="expression" dxfId="8097" priority="1111">
      <formula>$W245=19</formula>
    </cfRule>
    <cfRule type="expression" dxfId="8096" priority="1112">
      <formula>$W245=18</formula>
    </cfRule>
    <cfRule type="expression" dxfId="8095" priority="1113">
      <formula>$W245=17</formula>
    </cfRule>
    <cfRule type="expression" dxfId="8094" priority="1114">
      <formula>$W245=16</formula>
    </cfRule>
    <cfRule type="expression" dxfId="8093" priority="1115">
      <formula>$W245=15</formula>
    </cfRule>
    <cfRule type="expression" dxfId="8092" priority="1116">
      <formula>$W245=14</formula>
    </cfRule>
    <cfRule type="expression" dxfId="8091" priority="1117">
      <formula>$W245=13</formula>
    </cfRule>
    <cfRule type="expression" dxfId="8090" priority="1118">
      <formula>$W245=12</formula>
    </cfRule>
    <cfRule type="expression" dxfId="8089" priority="1119">
      <formula>$W245=11</formula>
    </cfRule>
    <cfRule type="expression" dxfId="8088" priority="1120">
      <formula>$W245=10</formula>
    </cfRule>
    <cfRule type="expression" dxfId="8087" priority="1121">
      <formula>$W245=9</formula>
    </cfRule>
    <cfRule type="expression" dxfId="8086" priority="1122">
      <formula>$W245=8</formula>
    </cfRule>
    <cfRule type="expression" dxfId="8085" priority="1123">
      <formula>$W245=7</formula>
    </cfRule>
    <cfRule type="expression" dxfId="8084" priority="1124">
      <formula>$W245=6</formula>
    </cfRule>
    <cfRule type="expression" dxfId="8083" priority="1125">
      <formula>$W245=5</formula>
    </cfRule>
    <cfRule type="expression" dxfId="8082" priority="1126">
      <formula>$W245=4</formula>
    </cfRule>
    <cfRule type="expression" dxfId="8081" priority="1127">
      <formula>$W245=3</formula>
    </cfRule>
    <cfRule type="expression" dxfId="8080" priority="1128">
      <formula>$W245=2</formula>
    </cfRule>
    <cfRule type="expression" dxfId="8079" priority="1129">
      <formula>$W245=1</formula>
    </cfRule>
  </conditionalFormatting>
  <conditionalFormatting sqref="V251">
    <cfRule type="expression" dxfId="8078" priority="10231">
      <formula>$W251=25</formula>
    </cfRule>
    <cfRule type="expression" dxfId="8077" priority="10232">
      <formula>$W251=24</formula>
    </cfRule>
    <cfRule type="expression" dxfId="8076" priority="10233">
      <formula>$W251=23</formula>
    </cfRule>
    <cfRule type="expression" dxfId="8075" priority="10234">
      <formula>$W251=22</formula>
    </cfRule>
    <cfRule type="expression" dxfId="8074" priority="10235">
      <formula>$W251=21</formula>
    </cfRule>
    <cfRule type="expression" dxfId="8073" priority="10236">
      <formula>$W251=20</formula>
    </cfRule>
    <cfRule type="expression" dxfId="8072" priority="10237">
      <formula>$W251=19</formula>
    </cfRule>
    <cfRule type="expression" dxfId="8071" priority="10238">
      <formula>$W251=18</formula>
    </cfRule>
    <cfRule type="expression" dxfId="8070" priority="10239">
      <formula>$W251=17</formula>
    </cfRule>
    <cfRule type="expression" dxfId="8069" priority="10240">
      <formula>$W251=16</formula>
    </cfRule>
    <cfRule type="expression" dxfId="8068" priority="10241">
      <formula>$W251=15</formula>
    </cfRule>
    <cfRule type="expression" dxfId="8067" priority="10242">
      <formula>$W251=14</formula>
    </cfRule>
    <cfRule type="expression" dxfId="8066" priority="10243">
      <formula>$W251=13</formula>
    </cfRule>
    <cfRule type="expression" dxfId="8065" priority="10244">
      <formula>$W251=12</formula>
    </cfRule>
    <cfRule type="expression" dxfId="8064" priority="10245">
      <formula>$W251=11</formula>
    </cfRule>
    <cfRule type="expression" dxfId="8063" priority="10246">
      <formula>$W251=10</formula>
    </cfRule>
    <cfRule type="expression" dxfId="8062" priority="10247">
      <formula>$W251=9</formula>
    </cfRule>
    <cfRule type="expression" dxfId="8061" priority="10248">
      <formula>$W251=8</formula>
    </cfRule>
    <cfRule type="expression" dxfId="8060" priority="10249">
      <formula>$W251=7</formula>
    </cfRule>
    <cfRule type="expression" dxfId="8059" priority="10250">
      <formula>$W251=6</formula>
    </cfRule>
    <cfRule type="expression" dxfId="8058" priority="10251">
      <formula>$W251=5</formula>
    </cfRule>
    <cfRule type="expression" dxfId="8057" priority="10252">
      <formula>$W251=4</formula>
    </cfRule>
    <cfRule type="expression" dxfId="8056" priority="10253">
      <formula>$W251=3</formula>
    </cfRule>
    <cfRule type="expression" dxfId="8055" priority="10254">
      <formula>$W251=2</formula>
    </cfRule>
    <cfRule type="expression" dxfId="8054" priority="10255">
      <formula>$W251=1</formula>
    </cfRule>
  </conditionalFormatting>
  <conditionalFormatting sqref="V257">
    <cfRule type="expression" dxfId="8053" priority="10099">
      <formula>$W257=25</formula>
    </cfRule>
    <cfRule type="expression" dxfId="8052" priority="10100">
      <formula>$W257=24</formula>
    </cfRule>
    <cfRule type="expression" dxfId="8051" priority="10101">
      <formula>$W257=23</formula>
    </cfRule>
    <cfRule type="expression" dxfId="8050" priority="10102">
      <formula>$W257=22</formula>
    </cfRule>
    <cfRule type="expression" dxfId="8049" priority="10103">
      <formula>$W257=21</formula>
    </cfRule>
    <cfRule type="expression" dxfId="8048" priority="10104">
      <formula>$W257=20</formula>
    </cfRule>
    <cfRule type="expression" dxfId="8047" priority="10105">
      <formula>$W257=19</formula>
    </cfRule>
    <cfRule type="expression" dxfId="8046" priority="10106">
      <formula>$W257=18</formula>
    </cfRule>
    <cfRule type="expression" dxfId="8045" priority="10107">
      <formula>$W257=17</formula>
    </cfRule>
    <cfRule type="expression" dxfId="8044" priority="10108">
      <formula>$W257=16</formula>
    </cfRule>
    <cfRule type="expression" dxfId="8043" priority="10109">
      <formula>$W257=15</formula>
    </cfRule>
    <cfRule type="expression" dxfId="8042" priority="10110">
      <formula>$W257=14</formula>
    </cfRule>
    <cfRule type="expression" dxfId="8041" priority="10111">
      <formula>$W257=13</formula>
    </cfRule>
    <cfRule type="expression" dxfId="8040" priority="10112">
      <formula>$W257=12</formula>
    </cfRule>
    <cfRule type="expression" dxfId="8039" priority="10113">
      <formula>$W257=11</formula>
    </cfRule>
    <cfRule type="expression" dxfId="8038" priority="10114">
      <formula>$W257=10</formula>
    </cfRule>
    <cfRule type="expression" dxfId="8037" priority="10115">
      <formula>$W257=9</formula>
    </cfRule>
    <cfRule type="expression" dxfId="8036" priority="10116">
      <formula>$W257=8</formula>
    </cfRule>
    <cfRule type="expression" dxfId="8035" priority="10117">
      <formula>$W257=7</formula>
    </cfRule>
    <cfRule type="expression" dxfId="8034" priority="10118">
      <formula>$W257=6</formula>
    </cfRule>
    <cfRule type="expression" dxfId="8033" priority="10119">
      <formula>$W257=5</formula>
    </cfRule>
    <cfRule type="expression" dxfId="8032" priority="10120">
      <formula>$W257=4</formula>
    </cfRule>
    <cfRule type="expression" dxfId="8031" priority="10121">
      <formula>$W257=3</formula>
    </cfRule>
    <cfRule type="expression" dxfId="8030" priority="10122">
      <formula>$W257=2</formula>
    </cfRule>
    <cfRule type="expression" dxfId="8029" priority="10123">
      <formula>$W257=1</formula>
    </cfRule>
  </conditionalFormatting>
  <conditionalFormatting sqref="V263">
    <cfRule type="expression" dxfId="8028" priority="9967">
      <formula>$W263=25</formula>
    </cfRule>
    <cfRule type="expression" dxfId="8027" priority="9968">
      <formula>$W263=24</formula>
    </cfRule>
    <cfRule type="expression" dxfId="8026" priority="9969">
      <formula>$W263=23</formula>
    </cfRule>
    <cfRule type="expression" dxfId="8025" priority="9970">
      <formula>$W263=22</formula>
    </cfRule>
    <cfRule type="expression" dxfId="8024" priority="9971">
      <formula>$W263=21</formula>
    </cfRule>
    <cfRule type="expression" dxfId="8023" priority="9972">
      <formula>$W263=20</formula>
    </cfRule>
    <cfRule type="expression" dxfId="8022" priority="9973">
      <formula>$W263=19</formula>
    </cfRule>
    <cfRule type="expression" dxfId="8021" priority="9974">
      <formula>$W263=18</formula>
    </cfRule>
    <cfRule type="expression" dxfId="8020" priority="9975">
      <formula>$W263=17</formula>
    </cfRule>
    <cfRule type="expression" dxfId="8019" priority="9976">
      <formula>$W263=16</formula>
    </cfRule>
    <cfRule type="expression" dxfId="8018" priority="9977">
      <formula>$W263=15</formula>
    </cfRule>
    <cfRule type="expression" dxfId="8017" priority="9978">
      <formula>$W263=14</formula>
    </cfRule>
    <cfRule type="expression" dxfId="8016" priority="9979">
      <formula>$W263=13</formula>
    </cfRule>
    <cfRule type="expression" dxfId="8015" priority="9980">
      <formula>$W263=12</formula>
    </cfRule>
    <cfRule type="expression" dxfId="8014" priority="9981">
      <formula>$W263=11</formula>
    </cfRule>
    <cfRule type="expression" dxfId="8013" priority="9982">
      <formula>$W263=10</formula>
    </cfRule>
    <cfRule type="expression" dxfId="8012" priority="9983">
      <formula>$W263=9</formula>
    </cfRule>
    <cfRule type="expression" dxfId="8011" priority="9984">
      <formula>$W263=8</formula>
    </cfRule>
    <cfRule type="expression" dxfId="8010" priority="9985">
      <formula>$W263=7</formula>
    </cfRule>
    <cfRule type="expression" dxfId="8009" priority="9986">
      <formula>$W263=6</formula>
    </cfRule>
    <cfRule type="expression" dxfId="8008" priority="9987">
      <formula>$W263=5</formula>
    </cfRule>
    <cfRule type="expression" dxfId="8007" priority="9988">
      <formula>$W263=4</formula>
    </cfRule>
    <cfRule type="expression" dxfId="8006" priority="9989">
      <formula>$W263=3</formula>
    </cfRule>
    <cfRule type="expression" dxfId="8005" priority="9990">
      <formula>$W263=2</formula>
    </cfRule>
    <cfRule type="expression" dxfId="8004" priority="9991">
      <formula>$W263=1</formula>
    </cfRule>
  </conditionalFormatting>
  <conditionalFormatting sqref="V269">
    <cfRule type="expression" dxfId="8003" priority="9835">
      <formula>$W269=25</formula>
    </cfRule>
    <cfRule type="expression" dxfId="8002" priority="9836">
      <formula>$W269=24</formula>
    </cfRule>
    <cfRule type="expression" dxfId="8001" priority="9837">
      <formula>$W269=23</formula>
    </cfRule>
    <cfRule type="expression" dxfId="8000" priority="9838">
      <formula>$W269=22</formula>
    </cfRule>
    <cfRule type="expression" dxfId="7999" priority="9839">
      <formula>$W269=21</formula>
    </cfRule>
    <cfRule type="expression" dxfId="7998" priority="9840">
      <formula>$W269=20</formula>
    </cfRule>
    <cfRule type="expression" dxfId="7997" priority="9841">
      <formula>$W269=19</formula>
    </cfRule>
    <cfRule type="expression" dxfId="7996" priority="9842">
      <formula>$W269=18</formula>
    </cfRule>
    <cfRule type="expression" dxfId="7995" priority="9843">
      <formula>$W269=17</formula>
    </cfRule>
    <cfRule type="expression" dxfId="7994" priority="9844">
      <formula>$W269=16</formula>
    </cfRule>
    <cfRule type="expression" dxfId="7993" priority="9845">
      <formula>$W269=15</formula>
    </cfRule>
    <cfRule type="expression" dxfId="7992" priority="9846">
      <formula>$W269=14</formula>
    </cfRule>
    <cfRule type="expression" dxfId="7991" priority="9847">
      <formula>$W269=13</formula>
    </cfRule>
    <cfRule type="expression" dxfId="7990" priority="9848">
      <formula>$W269=12</formula>
    </cfRule>
    <cfRule type="expression" dxfId="7989" priority="9849">
      <formula>$W269=11</formula>
    </cfRule>
    <cfRule type="expression" dxfId="7988" priority="9850">
      <formula>$W269=10</formula>
    </cfRule>
    <cfRule type="expression" dxfId="7987" priority="9851">
      <formula>$W269=9</formula>
    </cfRule>
    <cfRule type="expression" dxfId="7986" priority="9852">
      <formula>$W269=8</formula>
    </cfRule>
    <cfRule type="expression" dxfId="7985" priority="9853">
      <formula>$W269=7</formula>
    </cfRule>
    <cfRule type="expression" dxfId="7984" priority="9854">
      <formula>$W269=6</formula>
    </cfRule>
    <cfRule type="expression" dxfId="7983" priority="9855">
      <formula>$W269=5</formula>
    </cfRule>
    <cfRule type="expression" dxfId="7982" priority="9856">
      <formula>$W269=4</formula>
    </cfRule>
    <cfRule type="expression" dxfId="7981" priority="9857">
      <formula>$W269=3</formula>
    </cfRule>
    <cfRule type="expression" dxfId="7980" priority="9858">
      <formula>$W269=2</formula>
    </cfRule>
    <cfRule type="expression" dxfId="7979" priority="9859">
      <formula>$W269=1</formula>
    </cfRule>
  </conditionalFormatting>
  <conditionalFormatting sqref="V275">
    <cfRule type="expression" dxfId="7978" priority="9703">
      <formula>$W275=25</formula>
    </cfRule>
    <cfRule type="expression" dxfId="7977" priority="9704">
      <formula>$W275=24</formula>
    </cfRule>
    <cfRule type="expression" dxfId="7976" priority="9705">
      <formula>$W275=23</formula>
    </cfRule>
    <cfRule type="expression" dxfId="7975" priority="9706">
      <formula>$W275=22</formula>
    </cfRule>
    <cfRule type="expression" dxfId="7974" priority="9707">
      <formula>$W275=21</formula>
    </cfRule>
    <cfRule type="expression" dxfId="7973" priority="9708">
      <formula>$W275=20</formula>
    </cfRule>
    <cfRule type="expression" dxfId="7972" priority="9709">
      <formula>$W275=19</formula>
    </cfRule>
    <cfRule type="expression" dxfId="7971" priority="9710">
      <formula>$W275=18</formula>
    </cfRule>
    <cfRule type="expression" dxfId="7970" priority="9711">
      <formula>$W275=17</formula>
    </cfRule>
    <cfRule type="expression" dxfId="7969" priority="9712">
      <formula>$W275=16</formula>
    </cfRule>
    <cfRule type="expression" dxfId="7968" priority="9713">
      <formula>$W275=15</formula>
    </cfRule>
    <cfRule type="expression" dxfId="7967" priority="9714">
      <formula>$W275=14</formula>
    </cfRule>
    <cfRule type="expression" dxfId="7966" priority="9715">
      <formula>$W275=13</formula>
    </cfRule>
    <cfRule type="expression" dxfId="7965" priority="9716">
      <formula>$W275=12</formula>
    </cfRule>
    <cfRule type="expression" dxfId="7964" priority="9717">
      <formula>$W275=11</formula>
    </cfRule>
    <cfRule type="expression" dxfId="7963" priority="9718">
      <formula>$W275=10</formula>
    </cfRule>
    <cfRule type="expression" dxfId="7962" priority="9719">
      <formula>$W275=9</formula>
    </cfRule>
    <cfRule type="expression" dxfId="7961" priority="9720">
      <formula>$W275=8</formula>
    </cfRule>
    <cfRule type="expression" dxfId="7960" priority="9721">
      <formula>$W275=7</formula>
    </cfRule>
    <cfRule type="expression" dxfId="7959" priority="9722">
      <formula>$W275=6</formula>
    </cfRule>
    <cfRule type="expression" dxfId="7958" priority="9723">
      <formula>$W275=5</formula>
    </cfRule>
    <cfRule type="expression" dxfId="7957" priority="9724">
      <formula>$W275=4</formula>
    </cfRule>
    <cfRule type="expression" dxfId="7956" priority="9725">
      <formula>$W275=3</formula>
    </cfRule>
    <cfRule type="expression" dxfId="7955" priority="9726">
      <formula>$W275=2</formula>
    </cfRule>
    <cfRule type="expression" dxfId="7954" priority="9727">
      <formula>$W275=1</formula>
    </cfRule>
  </conditionalFormatting>
  <conditionalFormatting sqref="V281">
    <cfRule type="expression" dxfId="7953" priority="9571">
      <formula>$W281=25</formula>
    </cfRule>
    <cfRule type="expression" dxfId="7952" priority="9572">
      <formula>$W281=24</formula>
    </cfRule>
    <cfRule type="expression" dxfId="7951" priority="9573">
      <formula>$W281=23</formula>
    </cfRule>
    <cfRule type="expression" dxfId="7950" priority="9574">
      <formula>$W281=22</formula>
    </cfRule>
    <cfRule type="expression" dxfId="7949" priority="9575">
      <formula>$W281=21</formula>
    </cfRule>
    <cfRule type="expression" dxfId="7948" priority="9576">
      <formula>$W281=20</formula>
    </cfRule>
    <cfRule type="expression" dxfId="7947" priority="9577">
      <formula>$W281=19</formula>
    </cfRule>
    <cfRule type="expression" dxfId="7946" priority="9578">
      <formula>$W281=18</formula>
    </cfRule>
    <cfRule type="expression" dxfId="7945" priority="9579">
      <formula>$W281=17</formula>
    </cfRule>
    <cfRule type="expression" dxfId="7944" priority="9580">
      <formula>$W281=16</formula>
    </cfRule>
    <cfRule type="expression" dxfId="7943" priority="9581">
      <formula>$W281=15</formula>
    </cfRule>
    <cfRule type="expression" dxfId="7942" priority="9582">
      <formula>$W281=14</formula>
    </cfRule>
    <cfRule type="expression" dxfId="7941" priority="9583">
      <formula>$W281=13</formula>
    </cfRule>
    <cfRule type="expression" dxfId="7940" priority="9584">
      <formula>$W281=12</formula>
    </cfRule>
    <cfRule type="expression" dxfId="7939" priority="9585">
      <formula>$W281=11</formula>
    </cfRule>
    <cfRule type="expression" dxfId="7938" priority="9586">
      <formula>$W281=10</formula>
    </cfRule>
    <cfRule type="expression" dxfId="7937" priority="9587">
      <formula>$W281=9</formula>
    </cfRule>
    <cfRule type="expression" dxfId="7936" priority="9588">
      <formula>$W281=8</formula>
    </cfRule>
    <cfRule type="expression" dxfId="7935" priority="9589">
      <formula>$W281=7</formula>
    </cfRule>
    <cfRule type="expression" dxfId="7934" priority="9590">
      <formula>$W281=6</formula>
    </cfRule>
    <cfRule type="expression" dxfId="7933" priority="9591">
      <formula>$W281=5</formula>
    </cfRule>
    <cfRule type="expression" dxfId="7932" priority="9592">
      <formula>$W281=4</formula>
    </cfRule>
    <cfRule type="expression" dxfId="7931" priority="9593">
      <formula>$W281=3</formula>
    </cfRule>
    <cfRule type="expression" dxfId="7930" priority="9594">
      <formula>$W281=2</formula>
    </cfRule>
    <cfRule type="expression" dxfId="7929" priority="9595">
      <formula>$W281=1</formula>
    </cfRule>
  </conditionalFormatting>
  <conditionalFormatting sqref="V287">
    <cfRule type="expression" dxfId="7928" priority="9439">
      <formula>$W287=25</formula>
    </cfRule>
    <cfRule type="expression" dxfId="7927" priority="9440">
      <formula>$W287=24</formula>
    </cfRule>
    <cfRule type="expression" dxfId="7926" priority="9441">
      <formula>$W287=23</formula>
    </cfRule>
    <cfRule type="expression" dxfId="7925" priority="9442">
      <formula>$W287=22</formula>
    </cfRule>
    <cfRule type="expression" dxfId="7924" priority="9443">
      <formula>$W287=21</formula>
    </cfRule>
    <cfRule type="expression" dxfId="7923" priority="9444">
      <formula>$W287=20</formula>
    </cfRule>
    <cfRule type="expression" dxfId="7922" priority="9445">
      <formula>$W287=19</formula>
    </cfRule>
    <cfRule type="expression" dxfId="7921" priority="9446">
      <formula>$W287=18</formula>
    </cfRule>
    <cfRule type="expression" dxfId="7920" priority="9447">
      <formula>$W287=17</formula>
    </cfRule>
    <cfRule type="expression" dxfId="7919" priority="9448">
      <formula>$W287=16</formula>
    </cfRule>
    <cfRule type="expression" dxfId="7918" priority="9449">
      <formula>$W287=15</formula>
    </cfRule>
    <cfRule type="expression" dxfId="7917" priority="9450">
      <formula>$W287=14</formula>
    </cfRule>
    <cfRule type="expression" dxfId="7916" priority="9451">
      <formula>$W287=13</formula>
    </cfRule>
    <cfRule type="expression" dxfId="7915" priority="9452">
      <formula>$W287=12</formula>
    </cfRule>
    <cfRule type="expression" dxfId="7914" priority="9453">
      <formula>$W287=11</formula>
    </cfRule>
    <cfRule type="expression" dxfId="7913" priority="9454">
      <formula>$W287=10</formula>
    </cfRule>
    <cfRule type="expression" dxfId="7912" priority="9455">
      <formula>$W287=9</formula>
    </cfRule>
    <cfRule type="expression" dxfId="7911" priority="9456">
      <formula>$W287=8</formula>
    </cfRule>
    <cfRule type="expression" dxfId="7910" priority="9457">
      <formula>$W287=7</formula>
    </cfRule>
    <cfRule type="expression" dxfId="7909" priority="9458">
      <formula>$W287=6</formula>
    </cfRule>
    <cfRule type="expression" dxfId="7908" priority="9459">
      <formula>$W287=5</formula>
    </cfRule>
    <cfRule type="expression" dxfId="7907" priority="9460">
      <formula>$W287=4</formula>
    </cfRule>
    <cfRule type="expression" dxfId="7906" priority="9461">
      <formula>$W287=3</formula>
    </cfRule>
    <cfRule type="expression" dxfId="7905" priority="9462">
      <formula>$W287=2</formula>
    </cfRule>
    <cfRule type="expression" dxfId="7904" priority="9463">
      <formula>$W287=1</formula>
    </cfRule>
  </conditionalFormatting>
  <conditionalFormatting sqref="V293">
    <cfRule type="expression" dxfId="7903" priority="9307">
      <formula>$W293=25</formula>
    </cfRule>
    <cfRule type="expression" dxfId="7902" priority="9308">
      <formula>$W293=24</formula>
    </cfRule>
    <cfRule type="expression" dxfId="7901" priority="9309">
      <formula>$W293=23</formula>
    </cfRule>
    <cfRule type="expression" dxfId="7900" priority="9310">
      <formula>$W293=22</formula>
    </cfRule>
    <cfRule type="expression" dxfId="7899" priority="9311">
      <formula>$W293=21</formula>
    </cfRule>
    <cfRule type="expression" dxfId="7898" priority="9312">
      <formula>$W293=20</formula>
    </cfRule>
    <cfRule type="expression" dxfId="7897" priority="9313">
      <formula>$W293=19</formula>
    </cfRule>
    <cfRule type="expression" dxfId="7896" priority="9314">
      <formula>$W293=18</formula>
    </cfRule>
    <cfRule type="expression" dxfId="7895" priority="9315">
      <formula>$W293=17</formula>
    </cfRule>
    <cfRule type="expression" dxfId="7894" priority="9316">
      <formula>$W293=16</formula>
    </cfRule>
    <cfRule type="expression" dxfId="7893" priority="9317">
      <formula>$W293=15</formula>
    </cfRule>
    <cfRule type="expression" dxfId="7892" priority="9318">
      <formula>$W293=14</formula>
    </cfRule>
    <cfRule type="expression" dxfId="7891" priority="9319">
      <formula>$W293=13</formula>
    </cfRule>
    <cfRule type="expression" dxfId="7890" priority="9320">
      <formula>$W293=12</formula>
    </cfRule>
    <cfRule type="expression" dxfId="7889" priority="9321">
      <formula>$W293=11</formula>
    </cfRule>
    <cfRule type="expression" dxfId="7888" priority="9322">
      <formula>$W293=10</formula>
    </cfRule>
    <cfRule type="expression" dxfId="7887" priority="9323">
      <formula>$W293=9</formula>
    </cfRule>
    <cfRule type="expression" dxfId="7886" priority="9324">
      <formula>$W293=8</formula>
    </cfRule>
    <cfRule type="expression" dxfId="7885" priority="9325">
      <formula>$W293=7</formula>
    </cfRule>
    <cfRule type="expression" dxfId="7884" priority="9326">
      <formula>$W293=6</formula>
    </cfRule>
    <cfRule type="expression" dxfId="7883" priority="9327">
      <formula>$W293=5</formula>
    </cfRule>
    <cfRule type="expression" dxfId="7882" priority="9328">
      <formula>$W293=4</formula>
    </cfRule>
    <cfRule type="expression" dxfId="7881" priority="9329">
      <formula>$W293=3</formula>
    </cfRule>
    <cfRule type="expression" dxfId="7880" priority="9330">
      <formula>$W293=2</formula>
    </cfRule>
    <cfRule type="expression" dxfId="7879" priority="9331">
      <formula>$W293=1</formula>
    </cfRule>
  </conditionalFormatting>
  <conditionalFormatting sqref="V299">
    <cfRule type="expression" dxfId="7878" priority="1493">
      <formula>$W299=25</formula>
    </cfRule>
    <cfRule type="expression" dxfId="7877" priority="1494">
      <formula>$W299=24</formula>
    </cfRule>
    <cfRule type="expression" dxfId="7876" priority="1495">
      <formula>$W299=23</formula>
    </cfRule>
    <cfRule type="expression" dxfId="7875" priority="1496">
      <formula>$W299=22</formula>
    </cfRule>
    <cfRule type="expression" dxfId="7874" priority="1497">
      <formula>$W299=21</formula>
    </cfRule>
    <cfRule type="expression" dxfId="7873" priority="1498">
      <formula>$W299=20</formula>
    </cfRule>
    <cfRule type="expression" dxfId="7872" priority="1499">
      <formula>$W299=19</formula>
    </cfRule>
    <cfRule type="expression" dxfId="7871" priority="1500">
      <formula>$W299=18</formula>
    </cfRule>
    <cfRule type="expression" dxfId="7870" priority="1501">
      <formula>$W299=17</formula>
    </cfRule>
    <cfRule type="expression" dxfId="7869" priority="1502">
      <formula>$W299=16</formula>
    </cfRule>
    <cfRule type="expression" dxfId="7868" priority="1503">
      <formula>$W299=15</formula>
    </cfRule>
    <cfRule type="expression" dxfId="7867" priority="1504">
      <formula>$W299=14</formula>
    </cfRule>
    <cfRule type="expression" dxfId="7866" priority="1505">
      <formula>$W299=13</formula>
    </cfRule>
    <cfRule type="expression" dxfId="7865" priority="1506">
      <formula>$W299=12</formula>
    </cfRule>
    <cfRule type="expression" dxfId="7864" priority="1507">
      <formula>$W299=11</formula>
    </cfRule>
    <cfRule type="expression" dxfId="7863" priority="1508">
      <formula>$W299=10</formula>
    </cfRule>
    <cfRule type="expression" dxfId="7862" priority="1509">
      <formula>$W299=9</formula>
    </cfRule>
    <cfRule type="expression" dxfId="7861" priority="1510">
      <formula>$W299=8</formula>
    </cfRule>
    <cfRule type="expression" dxfId="7860" priority="1511">
      <formula>$W299=7</formula>
    </cfRule>
    <cfRule type="expression" dxfId="7859" priority="1512">
      <formula>$W299=6</formula>
    </cfRule>
    <cfRule type="expression" dxfId="7858" priority="1513">
      <formula>$W299=5</formula>
    </cfRule>
    <cfRule type="expression" dxfId="7857" priority="1514">
      <formula>$W299=4</formula>
    </cfRule>
    <cfRule type="expression" dxfId="7856" priority="1515">
      <formula>$W299=3</formula>
    </cfRule>
    <cfRule type="expression" dxfId="7855" priority="1516">
      <formula>$W299=2</formula>
    </cfRule>
    <cfRule type="expression" dxfId="7854" priority="1517">
      <formula>$W299=1</formula>
    </cfRule>
  </conditionalFormatting>
  <conditionalFormatting sqref="V305">
    <cfRule type="expression" dxfId="7853" priority="1423">
      <formula>$W305=25</formula>
    </cfRule>
    <cfRule type="expression" dxfId="7852" priority="1424">
      <formula>$W305=24</formula>
    </cfRule>
    <cfRule type="expression" dxfId="7851" priority="1425">
      <formula>$W305=23</formula>
    </cfRule>
    <cfRule type="expression" dxfId="7850" priority="1426">
      <formula>$W305=22</formula>
    </cfRule>
    <cfRule type="expression" dxfId="7849" priority="1427">
      <formula>$W305=21</formula>
    </cfRule>
    <cfRule type="expression" dxfId="7848" priority="1428">
      <formula>$W305=20</formula>
    </cfRule>
    <cfRule type="expression" dxfId="7847" priority="1429">
      <formula>$W305=19</formula>
    </cfRule>
    <cfRule type="expression" dxfId="7846" priority="1430">
      <formula>$W305=18</formula>
    </cfRule>
    <cfRule type="expression" dxfId="7845" priority="1431">
      <formula>$W305=17</formula>
    </cfRule>
    <cfRule type="expression" dxfId="7844" priority="1432">
      <formula>$W305=16</formula>
    </cfRule>
    <cfRule type="expression" dxfId="7843" priority="1433">
      <formula>$W305=15</formula>
    </cfRule>
    <cfRule type="expression" dxfId="7842" priority="1434">
      <formula>$W305=14</formula>
    </cfRule>
    <cfRule type="expression" dxfId="7841" priority="1435">
      <formula>$W305=13</formula>
    </cfRule>
    <cfRule type="expression" dxfId="7840" priority="1436">
      <formula>$W305=12</formula>
    </cfRule>
    <cfRule type="expression" dxfId="7839" priority="1437">
      <formula>$W305=11</formula>
    </cfRule>
    <cfRule type="expression" dxfId="7838" priority="1438">
      <formula>$W305=10</formula>
    </cfRule>
    <cfRule type="expression" dxfId="7837" priority="1439">
      <formula>$W305=9</formula>
    </cfRule>
    <cfRule type="expression" dxfId="7836" priority="1440">
      <formula>$W305=8</formula>
    </cfRule>
    <cfRule type="expression" dxfId="7835" priority="1441">
      <formula>$W305=7</formula>
    </cfRule>
    <cfRule type="expression" dxfId="7834" priority="1442">
      <formula>$W305=6</formula>
    </cfRule>
    <cfRule type="expression" dxfId="7833" priority="1443">
      <formula>$W305=5</formula>
    </cfRule>
    <cfRule type="expression" dxfId="7832" priority="1444">
      <formula>$W305=4</formula>
    </cfRule>
    <cfRule type="expression" dxfId="7831" priority="1445">
      <formula>$W305=3</formula>
    </cfRule>
    <cfRule type="expression" dxfId="7830" priority="1446">
      <formula>$W305=2</formula>
    </cfRule>
    <cfRule type="expression" dxfId="7829" priority="1447">
      <formula>$W305=1</formula>
    </cfRule>
  </conditionalFormatting>
  <conditionalFormatting sqref="V311">
    <cfRule type="expression" dxfId="7828" priority="9175">
      <formula>$W311=25</formula>
    </cfRule>
    <cfRule type="expression" dxfId="7827" priority="9176">
      <formula>$W311=24</formula>
    </cfRule>
    <cfRule type="expression" dxfId="7826" priority="9177">
      <formula>$W311=23</formula>
    </cfRule>
    <cfRule type="expression" dxfId="7825" priority="9178">
      <formula>$W311=22</formula>
    </cfRule>
    <cfRule type="expression" dxfId="7824" priority="9179">
      <formula>$W311=21</formula>
    </cfRule>
    <cfRule type="expression" dxfId="7823" priority="9180">
      <formula>$W311=20</formula>
    </cfRule>
    <cfRule type="expression" dxfId="7822" priority="9181">
      <formula>$W311=19</formula>
    </cfRule>
    <cfRule type="expression" dxfId="7821" priority="9182">
      <formula>$W311=18</formula>
    </cfRule>
    <cfRule type="expression" dxfId="7820" priority="9183">
      <formula>$W311=17</formula>
    </cfRule>
    <cfRule type="expression" dxfId="7819" priority="9184">
      <formula>$W311=16</formula>
    </cfRule>
    <cfRule type="expression" dxfId="7818" priority="9185">
      <formula>$W311=15</formula>
    </cfRule>
    <cfRule type="expression" dxfId="7817" priority="9186">
      <formula>$W311=14</formula>
    </cfRule>
    <cfRule type="expression" dxfId="7816" priority="9187">
      <formula>$W311=13</formula>
    </cfRule>
    <cfRule type="expression" dxfId="7815" priority="9188">
      <formula>$W311=12</formula>
    </cfRule>
    <cfRule type="expression" dxfId="7814" priority="9189">
      <formula>$W311=11</formula>
    </cfRule>
    <cfRule type="expression" dxfId="7813" priority="9190">
      <formula>$W311=10</formula>
    </cfRule>
    <cfRule type="expression" dxfId="7812" priority="9191">
      <formula>$W311=9</formula>
    </cfRule>
    <cfRule type="expression" dxfId="7811" priority="9192">
      <formula>$W311=8</formula>
    </cfRule>
    <cfRule type="expression" dxfId="7810" priority="9193">
      <formula>$W311=7</formula>
    </cfRule>
    <cfRule type="expression" dxfId="7809" priority="9194">
      <formula>$W311=6</formula>
    </cfRule>
    <cfRule type="expression" dxfId="7808" priority="9195">
      <formula>$W311=5</formula>
    </cfRule>
    <cfRule type="expression" dxfId="7807" priority="9196">
      <formula>$W311=4</formula>
    </cfRule>
    <cfRule type="expression" dxfId="7806" priority="9197">
      <formula>$W311=3</formula>
    </cfRule>
    <cfRule type="expression" dxfId="7805" priority="9198">
      <formula>$W311=2</formula>
    </cfRule>
    <cfRule type="expression" dxfId="7804" priority="9199">
      <formula>$W311=1</formula>
    </cfRule>
  </conditionalFormatting>
  <conditionalFormatting sqref="V317">
    <cfRule type="expression" dxfId="7803" priority="8913">
      <formula>$W317=25</formula>
    </cfRule>
    <cfRule type="expression" dxfId="7802" priority="8914">
      <formula>$W317=24</formula>
    </cfRule>
    <cfRule type="expression" dxfId="7801" priority="8915">
      <formula>$W317=23</formula>
    </cfRule>
    <cfRule type="expression" dxfId="7800" priority="8916">
      <formula>$W317=22</formula>
    </cfRule>
    <cfRule type="expression" dxfId="7799" priority="8917">
      <formula>$W317=21</formula>
    </cfRule>
    <cfRule type="expression" dxfId="7798" priority="8918">
      <formula>$W317=20</formula>
    </cfRule>
    <cfRule type="expression" dxfId="7797" priority="8919">
      <formula>$W317=19</formula>
    </cfRule>
    <cfRule type="expression" dxfId="7796" priority="8920">
      <formula>$W317=18</formula>
    </cfRule>
    <cfRule type="expression" dxfId="7795" priority="8921">
      <formula>$W317=17</formula>
    </cfRule>
    <cfRule type="expression" dxfId="7794" priority="8922">
      <formula>$W317=16</formula>
    </cfRule>
    <cfRule type="expression" dxfId="7793" priority="8923">
      <formula>$W317=15</formula>
    </cfRule>
    <cfRule type="expression" dxfId="7792" priority="8924">
      <formula>$W317=14</formula>
    </cfRule>
    <cfRule type="expression" dxfId="7791" priority="8925">
      <formula>$W317=13</formula>
    </cfRule>
    <cfRule type="expression" dxfId="7790" priority="8926">
      <formula>$W317=12</formula>
    </cfRule>
    <cfRule type="expression" dxfId="7789" priority="8927">
      <formula>$W317=11</formula>
    </cfRule>
    <cfRule type="expression" dxfId="7788" priority="8928">
      <formula>$W317=10</formula>
    </cfRule>
    <cfRule type="expression" dxfId="7787" priority="8929">
      <formula>$W317=9</formula>
    </cfRule>
    <cfRule type="expression" dxfId="7786" priority="8930">
      <formula>$W317=8</formula>
    </cfRule>
    <cfRule type="expression" dxfId="7785" priority="8931">
      <formula>$W317=7</formula>
    </cfRule>
    <cfRule type="expression" dxfId="7784" priority="8932">
      <formula>$W317=6</formula>
    </cfRule>
    <cfRule type="expression" dxfId="7783" priority="8933">
      <formula>$W317=5</formula>
    </cfRule>
    <cfRule type="expression" dxfId="7782" priority="8934">
      <formula>$W317=4</formula>
    </cfRule>
    <cfRule type="expression" dxfId="7781" priority="8935">
      <formula>$W317=3</formula>
    </cfRule>
    <cfRule type="expression" dxfId="7780" priority="8936">
      <formula>$W317=2</formula>
    </cfRule>
    <cfRule type="expression" dxfId="7779" priority="8937">
      <formula>$W317=1</formula>
    </cfRule>
  </conditionalFormatting>
  <conditionalFormatting sqref="V323">
    <cfRule type="expression" dxfId="7778" priority="8781">
      <formula>$W323=25</formula>
    </cfRule>
    <cfRule type="expression" dxfId="7777" priority="8782">
      <formula>$W323=24</formula>
    </cfRule>
    <cfRule type="expression" dxfId="7776" priority="8783">
      <formula>$W323=23</formula>
    </cfRule>
    <cfRule type="expression" dxfId="7775" priority="8784">
      <formula>$W323=22</formula>
    </cfRule>
    <cfRule type="expression" dxfId="7774" priority="8785">
      <formula>$W323=21</formula>
    </cfRule>
    <cfRule type="expression" dxfId="7773" priority="8786">
      <formula>$W323=20</formula>
    </cfRule>
    <cfRule type="expression" dxfId="7772" priority="8787">
      <formula>$W323=19</formula>
    </cfRule>
    <cfRule type="expression" dxfId="7771" priority="8788">
      <formula>$W323=18</formula>
    </cfRule>
    <cfRule type="expression" dxfId="7770" priority="8789">
      <formula>$W323=17</formula>
    </cfRule>
    <cfRule type="expression" dxfId="7769" priority="8790">
      <formula>$W323=16</formula>
    </cfRule>
    <cfRule type="expression" dxfId="7768" priority="8791">
      <formula>$W323=15</formula>
    </cfRule>
    <cfRule type="expression" dxfId="7767" priority="8792">
      <formula>$W323=14</formula>
    </cfRule>
    <cfRule type="expression" dxfId="7766" priority="8793">
      <formula>$W323=13</formula>
    </cfRule>
    <cfRule type="expression" dxfId="7765" priority="8794">
      <formula>$W323=12</formula>
    </cfRule>
    <cfRule type="expression" dxfId="7764" priority="8795">
      <formula>$W323=11</formula>
    </cfRule>
    <cfRule type="expression" dxfId="7763" priority="8796">
      <formula>$W323=10</formula>
    </cfRule>
    <cfRule type="expression" dxfId="7762" priority="8797">
      <formula>$W323=9</formula>
    </cfRule>
    <cfRule type="expression" dxfId="7761" priority="8798">
      <formula>$W323=8</formula>
    </cfRule>
    <cfRule type="expression" dxfId="7760" priority="8799">
      <formula>$W323=7</formula>
    </cfRule>
    <cfRule type="expression" dxfId="7759" priority="8800">
      <formula>$W323=6</formula>
    </cfRule>
    <cfRule type="expression" dxfId="7758" priority="8801">
      <formula>$W323=5</formula>
    </cfRule>
    <cfRule type="expression" dxfId="7757" priority="8802">
      <formula>$W323=4</formula>
    </cfRule>
    <cfRule type="expression" dxfId="7756" priority="8803">
      <formula>$W323=3</formula>
    </cfRule>
    <cfRule type="expression" dxfId="7755" priority="8804">
      <formula>$W323=2</formula>
    </cfRule>
    <cfRule type="expression" dxfId="7754" priority="8805">
      <formula>$W323=1</formula>
    </cfRule>
  </conditionalFormatting>
  <conditionalFormatting sqref="V329">
    <cfRule type="expression" dxfId="7753" priority="1353">
      <formula>$W329=25</formula>
    </cfRule>
    <cfRule type="expression" dxfId="7752" priority="1354">
      <formula>$W329=24</formula>
    </cfRule>
    <cfRule type="expression" dxfId="7751" priority="1355">
      <formula>$W329=23</formula>
    </cfRule>
    <cfRule type="expression" dxfId="7750" priority="1356">
      <formula>$W329=22</formula>
    </cfRule>
    <cfRule type="expression" dxfId="7749" priority="1357">
      <formula>$W329=21</formula>
    </cfRule>
    <cfRule type="expression" dxfId="7748" priority="1358">
      <formula>$W329=20</formula>
    </cfRule>
    <cfRule type="expression" dxfId="7747" priority="1359">
      <formula>$W329=19</formula>
    </cfRule>
    <cfRule type="expression" dxfId="7746" priority="1360">
      <formula>$W329=18</formula>
    </cfRule>
    <cfRule type="expression" dxfId="7745" priority="1361">
      <formula>$W329=17</formula>
    </cfRule>
    <cfRule type="expression" dxfId="7744" priority="1362">
      <formula>$W329=16</formula>
    </cfRule>
    <cfRule type="expression" dxfId="7743" priority="1363">
      <formula>$W329=15</formula>
    </cfRule>
    <cfRule type="expression" dxfId="7742" priority="1364">
      <formula>$W329=14</formula>
    </cfRule>
    <cfRule type="expression" dxfId="7741" priority="1365">
      <formula>$W329=13</formula>
    </cfRule>
    <cfRule type="expression" dxfId="7740" priority="1366">
      <formula>$W329=12</formula>
    </cfRule>
    <cfRule type="expression" dxfId="7739" priority="1367">
      <formula>$W329=11</formula>
    </cfRule>
    <cfRule type="expression" dxfId="7738" priority="1368">
      <formula>$W329=10</formula>
    </cfRule>
    <cfRule type="expression" dxfId="7737" priority="1369">
      <formula>$W329=9</formula>
    </cfRule>
    <cfRule type="expression" dxfId="7736" priority="1370">
      <formula>$W329=8</formula>
    </cfRule>
    <cfRule type="expression" dxfId="7735" priority="1371">
      <formula>$W329=7</formula>
    </cfRule>
    <cfRule type="expression" dxfId="7734" priority="1372">
      <formula>$W329=6</formula>
    </cfRule>
    <cfRule type="expression" dxfId="7733" priority="1373">
      <formula>$W329=5</formula>
    </cfRule>
    <cfRule type="expression" dxfId="7732" priority="1374">
      <formula>$W329=4</formula>
    </cfRule>
    <cfRule type="expression" dxfId="7731" priority="1375">
      <formula>$W329=3</formula>
    </cfRule>
    <cfRule type="expression" dxfId="7730" priority="1376">
      <formula>$W329=2</formula>
    </cfRule>
    <cfRule type="expression" dxfId="7729" priority="1377">
      <formula>$W329=1</formula>
    </cfRule>
  </conditionalFormatting>
  <conditionalFormatting sqref="V335">
    <cfRule type="expression" dxfId="7728" priority="8649">
      <formula>$W335=25</formula>
    </cfRule>
    <cfRule type="expression" dxfId="7727" priority="8650">
      <formula>$W335=24</formula>
    </cfRule>
    <cfRule type="expression" dxfId="7726" priority="8651">
      <formula>$W335=23</formula>
    </cfRule>
    <cfRule type="expression" dxfId="7725" priority="8652">
      <formula>$W335=22</formula>
    </cfRule>
    <cfRule type="expression" dxfId="7724" priority="8653">
      <formula>$W335=21</formula>
    </cfRule>
    <cfRule type="expression" dxfId="7723" priority="8654">
      <formula>$W335=20</formula>
    </cfRule>
    <cfRule type="expression" dxfId="7722" priority="8655">
      <formula>$W335=19</formula>
    </cfRule>
    <cfRule type="expression" dxfId="7721" priority="8656">
      <formula>$W335=18</formula>
    </cfRule>
    <cfRule type="expression" dxfId="7720" priority="8657">
      <formula>$W335=17</formula>
    </cfRule>
    <cfRule type="expression" dxfId="7719" priority="8658">
      <formula>$W335=16</formula>
    </cfRule>
    <cfRule type="expression" dxfId="7718" priority="8659">
      <formula>$W335=15</formula>
    </cfRule>
    <cfRule type="expression" dxfId="7717" priority="8660">
      <formula>$W335=14</formula>
    </cfRule>
    <cfRule type="expression" dxfId="7716" priority="8661">
      <formula>$W335=13</formula>
    </cfRule>
    <cfRule type="expression" dxfId="7715" priority="8662">
      <formula>$W335=12</formula>
    </cfRule>
    <cfRule type="expression" dxfId="7714" priority="8663">
      <formula>$W335=11</formula>
    </cfRule>
    <cfRule type="expression" dxfId="7713" priority="8664">
      <formula>$W335=10</formula>
    </cfRule>
    <cfRule type="expression" dxfId="7712" priority="8665">
      <formula>$W335=9</formula>
    </cfRule>
    <cfRule type="expression" dxfId="7711" priority="8666">
      <formula>$W335=8</formula>
    </cfRule>
    <cfRule type="expression" dxfId="7710" priority="8667">
      <formula>$W335=7</formula>
    </cfRule>
    <cfRule type="expression" dxfId="7709" priority="8668">
      <formula>$W335=6</formula>
    </cfRule>
    <cfRule type="expression" dxfId="7708" priority="8669">
      <formula>$W335=5</formula>
    </cfRule>
    <cfRule type="expression" dxfId="7707" priority="8670">
      <formula>$W335=4</formula>
    </cfRule>
    <cfRule type="expression" dxfId="7706" priority="8671">
      <formula>$W335=3</formula>
    </cfRule>
    <cfRule type="expression" dxfId="7705" priority="8672">
      <formula>$W335=2</formula>
    </cfRule>
    <cfRule type="expression" dxfId="7704" priority="8673">
      <formula>$W335=1</formula>
    </cfRule>
  </conditionalFormatting>
  <conditionalFormatting sqref="V341">
    <cfRule type="expression" dxfId="7703" priority="8517">
      <formula>$W341=25</formula>
    </cfRule>
    <cfRule type="expression" dxfId="7702" priority="8518">
      <formula>$W341=24</formula>
    </cfRule>
    <cfRule type="expression" dxfId="7701" priority="8519">
      <formula>$W341=23</formula>
    </cfRule>
    <cfRule type="expression" dxfId="7700" priority="8520">
      <formula>$W341=22</formula>
    </cfRule>
    <cfRule type="expression" dxfId="7699" priority="8521">
      <formula>$W341=21</formula>
    </cfRule>
    <cfRule type="expression" dxfId="7698" priority="8522">
      <formula>$W341=20</formula>
    </cfRule>
    <cfRule type="expression" dxfId="7697" priority="8523">
      <formula>$W341=19</formula>
    </cfRule>
    <cfRule type="expression" dxfId="7696" priority="8524">
      <formula>$W341=18</formula>
    </cfRule>
    <cfRule type="expression" dxfId="7695" priority="8525">
      <formula>$W341=17</formula>
    </cfRule>
    <cfRule type="expression" dxfId="7694" priority="8526">
      <formula>$W341=16</formula>
    </cfRule>
    <cfRule type="expression" dxfId="7693" priority="8527">
      <formula>$W341=15</formula>
    </cfRule>
    <cfRule type="expression" dxfId="7692" priority="8528">
      <formula>$W341=14</formula>
    </cfRule>
    <cfRule type="expression" dxfId="7691" priority="8529">
      <formula>$W341=13</formula>
    </cfRule>
    <cfRule type="expression" dxfId="7690" priority="8530">
      <formula>$W341=12</formula>
    </cfRule>
    <cfRule type="expression" dxfId="7689" priority="8531">
      <formula>$W341=11</formula>
    </cfRule>
    <cfRule type="expression" dxfId="7688" priority="8532">
      <formula>$W341=10</formula>
    </cfRule>
    <cfRule type="expression" dxfId="7687" priority="8533">
      <formula>$W341=9</formula>
    </cfRule>
    <cfRule type="expression" dxfId="7686" priority="8534">
      <formula>$W341=8</formula>
    </cfRule>
    <cfRule type="expression" dxfId="7685" priority="8535">
      <formula>$W341=7</formula>
    </cfRule>
    <cfRule type="expression" dxfId="7684" priority="8536">
      <formula>$W341=6</formula>
    </cfRule>
    <cfRule type="expression" dxfId="7683" priority="8537">
      <formula>$W341=5</formula>
    </cfRule>
    <cfRule type="expression" dxfId="7682" priority="8538">
      <formula>$W341=4</formula>
    </cfRule>
    <cfRule type="expression" dxfId="7681" priority="8539">
      <formula>$W341=3</formula>
    </cfRule>
    <cfRule type="expression" dxfId="7680" priority="8540">
      <formula>$W341=2</formula>
    </cfRule>
    <cfRule type="expression" dxfId="7679" priority="8541">
      <formula>$W341=1</formula>
    </cfRule>
  </conditionalFormatting>
  <conditionalFormatting sqref="V347">
    <cfRule type="expression" dxfId="7678" priority="8385">
      <formula>$W347=25</formula>
    </cfRule>
    <cfRule type="expression" dxfId="7677" priority="8386">
      <formula>$W347=24</formula>
    </cfRule>
    <cfRule type="expression" dxfId="7676" priority="8387">
      <formula>$W347=23</formula>
    </cfRule>
    <cfRule type="expression" dxfId="7675" priority="8388">
      <formula>$W347=22</formula>
    </cfRule>
    <cfRule type="expression" dxfId="7674" priority="8389">
      <formula>$W347=21</formula>
    </cfRule>
    <cfRule type="expression" dxfId="7673" priority="8390">
      <formula>$W347=20</formula>
    </cfRule>
    <cfRule type="expression" dxfId="7672" priority="8391">
      <formula>$W347=19</formula>
    </cfRule>
    <cfRule type="expression" dxfId="7671" priority="8392">
      <formula>$W347=18</formula>
    </cfRule>
    <cfRule type="expression" dxfId="7670" priority="8393">
      <formula>$W347=17</formula>
    </cfRule>
    <cfRule type="expression" dxfId="7669" priority="8394">
      <formula>$W347=16</formula>
    </cfRule>
    <cfRule type="expression" dxfId="7668" priority="8395">
      <formula>$W347=15</formula>
    </cfRule>
    <cfRule type="expression" dxfId="7667" priority="8396">
      <formula>$W347=14</formula>
    </cfRule>
    <cfRule type="expression" dxfId="7666" priority="8397">
      <formula>$W347=13</formula>
    </cfRule>
    <cfRule type="expression" dxfId="7665" priority="8398">
      <formula>$W347=12</formula>
    </cfRule>
    <cfRule type="expression" dxfId="7664" priority="8399">
      <formula>$W347=11</formula>
    </cfRule>
    <cfRule type="expression" dxfId="7663" priority="8400">
      <formula>$W347=10</formula>
    </cfRule>
    <cfRule type="expression" dxfId="7662" priority="8401">
      <formula>$W347=9</formula>
    </cfRule>
    <cfRule type="expression" dxfId="7661" priority="8402">
      <formula>$W347=8</formula>
    </cfRule>
    <cfRule type="expression" dxfId="7660" priority="8403">
      <formula>$W347=7</formula>
    </cfRule>
    <cfRule type="expression" dxfId="7659" priority="8404">
      <formula>$W347=6</formula>
    </cfRule>
    <cfRule type="expression" dxfId="7658" priority="8405">
      <formula>$W347=5</formula>
    </cfRule>
    <cfRule type="expression" dxfId="7657" priority="8406">
      <formula>$W347=4</formula>
    </cfRule>
    <cfRule type="expression" dxfId="7656" priority="8407">
      <formula>$W347=3</formula>
    </cfRule>
    <cfRule type="expression" dxfId="7655" priority="8408">
      <formula>$W347=2</formula>
    </cfRule>
    <cfRule type="expression" dxfId="7654" priority="8409">
      <formula>$W347=1</formula>
    </cfRule>
  </conditionalFormatting>
  <conditionalFormatting sqref="V353">
    <cfRule type="expression" dxfId="7653" priority="8253">
      <formula>$W353=25</formula>
    </cfRule>
    <cfRule type="expression" dxfId="7652" priority="8254">
      <formula>$W353=24</formula>
    </cfRule>
    <cfRule type="expression" dxfId="7651" priority="8255">
      <formula>$W353=23</formula>
    </cfRule>
    <cfRule type="expression" dxfId="7650" priority="8256">
      <formula>$W353=22</formula>
    </cfRule>
    <cfRule type="expression" dxfId="7649" priority="8257">
      <formula>$W353=21</formula>
    </cfRule>
    <cfRule type="expression" dxfId="7648" priority="8258">
      <formula>$W353=20</formula>
    </cfRule>
    <cfRule type="expression" dxfId="7647" priority="8259">
      <formula>$W353=19</formula>
    </cfRule>
    <cfRule type="expression" dxfId="7646" priority="8260">
      <formula>$W353=18</formula>
    </cfRule>
    <cfRule type="expression" dxfId="7645" priority="8261">
      <formula>$W353=17</formula>
    </cfRule>
    <cfRule type="expression" dxfId="7644" priority="8262">
      <formula>$W353=16</formula>
    </cfRule>
    <cfRule type="expression" dxfId="7643" priority="8263">
      <formula>$W353=15</formula>
    </cfRule>
    <cfRule type="expression" dxfId="7642" priority="8264">
      <formula>$W353=14</formula>
    </cfRule>
    <cfRule type="expression" dxfId="7641" priority="8265">
      <formula>$W353=13</formula>
    </cfRule>
    <cfRule type="expression" dxfId="7640" priority="8266">
      <formula>$W353=12</formula>
    </cfRule>
    <cfRule type="expression" dxfId="7639" priority="8267">
      <formula>$W353=11</formula>
    </cfRule>
    <cfRule type="expression" dxfId="7638" priority="8268">
      <formula>$W353=10</formula>
    </cfRule>
    <cfRule type="expression" dxfId="7637" priority="8269">
      <formula>$W353=9</formula>
    </cfRule>
    <cfRule type="expression" dxfId="7636" priority="8270">
      <formula>$W353=8</formula>
    </cfRule>
    <cfRule type="expression" dxfId="7635" priority="8271">
      <formula>$W353=7</formula>
    </cfRule>
    <cfRule type="expression" dxfId="7634" priority="8272">
      <formula>$W353=6</formula>
    </cfRule>
    <cfRule type="expression" dxfId="7633" priority="8273">
      <formula>$W353=5</formula>
    </cfRule>
    <cfRule type="expression" dxfId="7632" priority="8274">
      <formula>$W353=4</formula>
    </cfRule>
    <cfRule type="expression" dxfId="7631" priority="8275">
      <formula>$W353=3</formula>
    </cfRule>
    <cfRule type="expression" dxfId="7630" priority="8276">
      <formula>$W353=2</formula>
    </cfRule>
    <cfRule type="expression" dxfId="7629" priority="8277">
      <formula>$W353=1</formula>
    </cfRule>
  </conditionalFormatting>
  <conditionalFormatting sqref="V359">
    <cfRule type="expression" dxfId="7628" priority="8121">
      <formula>$W359=25</formula>
    </cfRule>
    <cfRule type="expression" dxfId="7627" priority="8122">
      <formula>$W359=24</formula>
    </cfRule>
    <cfRule type="expression" dxfId="7626" priority="8123">
      <formula>$W359=23</formula>
    </cfRule>
    <cfRule type="expression" dxfId="7625" priority="8124">
      <formula>$W359=22</formula>
    </cfRule>
    <cfRule type="expression" dxfId="7624" priority="8125">
      <formula>$W359=21</formula>
    </cfRule>
    <cfRule type="expression" dxfId="7623" priority="8126">
      <formula>$W359=20</formula>
    </cfRule>
    <cfRule type="expression" dxfId="7622" priority="8127">
      <formula>$W359=19</formula>
    </cfRule>
    <cfRule type="expression" dxfId="7621" priority="8128">
      <formula>$W359=18</formula>
    </cfRule>
    <cfRule type="expression" dxfId="7620" priority="8129">
      <formula>$W359=17</formula>
    </cfRule>
    <cfRule type="expression" dxfId="7619" priority="8130">
      <formula>$W359=16</formula>
    </cfRule>
    <cfRule type="expression" dxfId="7618" priority="8131">
      <formula>$W359=15</formula>
    </cfRule>
    <cfRule type="expression" dxfId="7617" priority="8132">
      <formula>$W359=14</formula>
    </cfRule>
    <cfRule type="expression" dxfId="7616" priority="8133">
      <formula>$W359=13</formula>
    </cfRule>
    <cfRule type="expression" dxfId="7615" priority="8134">
      <formula>$W359=12</formula>
    </cfRule>
    <cfRule type="expression" dxfId="7614" priority="8135">
      <formula>$W359=11</formula>
    </cfRule>
    <cfRule type="expression" dxfId="7613" priority="8136">
      <formula>$W359=10</formula>
    </cfRule>
    <cfRule type="expression" dxfId="7612" priority="8137">
      <formula>$W359=9</formula>
    </cfRule>
    <cfRule type="expression" dxfId="7611" priority="8138">
      <formula>$W359=8</formula>
    </cfRule>
    <cfRule type="expression" dxfId="7610" priority="8139">
      <formula>$W359=7</formula>
    </cfRule>
    <cfRule type="expression" dxfId="7609" priority="8140">
      <formula>$W359=6</formula>
    </cfRule>
    <cfRule type="expression" dxfId="7608" priority="8141">
      <formula>$W359=5</formula>
    </cfRule>
    <cfRule type="expression" dxfId="7607" priority="8142">
      <formula>$W359=4</formula>
    </cfRule>
    <cfRule type="expression" dxfId="7606" priority="8143">
      <formula>$W359=3</formula>
    </cfRule>
    <cfRule type="expression" dxfId="7605" priority="8144">
      <formula>$W359=2</formula>
    </cfRule>
    <cfRule type="expression" dxfId="7604" priority="8145">
      <formula>$W359=1</formula>
    </cfRule>
  </conditionalFormatting>
  <conditionalFormatting sqref="V365">
    <cfRule type="expression" dxfId="7603" priority="7989">
      <formula>$W365=25</formula>
    </cfRule>
    <cfRule type="expression" dxfId="7602" priority="7990">
      <formula>$W365=24</formula>
    </cfRule>
    <cfRule type="expression" dxfId="7601" priority="7991">
      <formula>$W365=23</formula>
    </cfRule>
    <cfRule type="expression" dxfId="7600" priority="7992">
      <formula>$W365=22</formula>
    </cfRule>
    <cfRule type="expression" dxfId="7599" priority="7993">
      <formula>$W365=21</formula>
    </cfRule>
    <cfRule type="expression" dxfId="7598" priority="7994">
      <formula>$W365=20</formula>
    </cfRule>
    <cfRule type="expression" dxfId="7597" priority="7995">
      <formula>$W365=19</formula>
    </cfRule>
    <cfRule type="expression" dxfId="7596" priority="7996">
      <formula>$W365=18</formula>
    </cfRule>
    <cfRule type="expression" dxfId="7595" priority="7997">
      <formula>$W365=17</formula>
    </cfRule>
    <cfRule type="expression" dxfId="7594" priority="7998">
      <formula>$W365=16</formula>
    </cfRule>
    <cfRule type="expression" dxfId="7593" priority="7999">
      <formula>$W365=15</formula>
    </cfRule>
    <cfRule type="expression" dxfId="7592" priority="8000">
      <formula>$W365=14</formula>
    </cfRule>
    <cfRule type="expression" dxfId="7591" priority="8001">
      <formula>$W365=13</formula>
    </cfRule>
    <cfRule type="expression" dxfId="7590" priority="8002">
      <formula>$W365=12</formula>
    </cfRule>
    <cfRule type="expression" dxfId="7589" priority="8003">
      <formula>$W365=11</formula>
    </cfRule>
    <cfRule type="expression" dxfId="7588" priority="8004">
      <formula>$W365=10</formula>
    </cfRule>
    <cfRule type="expression" dxfId="7587" priority="8005">
      <formula>$W365=9</formula>
    </cfRule>
    <cfRule type="expression" dxfId="7586" priority="8006">
      <formula>$W365=8</formula>
    </cfRule>
    <cfRule type="expression" dxfId="7585" priority="8007">
      <formula>$W365=7</formula>
    </cfRule>
    <cfRule type="expression" dxfId="7584" priority="8008">
      <formula>$W365=6</formula>
    </cfRule>
    <cfRule type="expression" dxfId="7583" priority="8009">
      <formula>$W365=5</formula>
    </cfRule>
    <cfRule type="expression" dxfId="7582" priority="8010">
      <formula>$W365=4</formula>
    </cfRule>
    <cfRule type="expression" dxfId="7581" priority="8011">
      <formula>$W365=3</formula>
    </cfRule>
    <cfRule type="expression" dxfId="7580" priority="8012">
      <formula>$W365=2</formula>
    </cfRule>
    <cfRule type="expression" dxfId="7579" priority="8013">
      <formula>$W365=1</formula>
    </cfRule>
  </conditionalFormatting>
  <conditionalFormatting sqref="V371">
    <cfRule type="expression" dxfId="7578" priority="7857">
      <formula>$W371=25</formula>
    </cfRule>
    <cfRule type="expression" dxfId="7577" priority="7858">
      <formula>$W371=24</formula>
    </cfRule>
    <cfRule type="expression" dxfId="7576" priority="7859">
      <formula>$W371=23</formula>
    </cfRule>
    <cfRule type="expression" dxfId="7575" priority="7860">
      <formula>$W371=22</formula>
    </cfRule>
    <cfRule type="expression" dxfId="7574" priority="7861">
      <formula>$W371=21</formula>
    </cfRule>
    <cfRule type="expression" dxfId="7573" priority="7862">
      <formula>$W371=20</formula>
    </cfRule>
    <cfRule type="expression" dxfId="7572" priority="7863">
      <formula>$W371=19</formula>
    </cfRule>
    <cfRule type="expression" dxfId="7571" priority="7864">
      <formula>$W371=18</formula>
    </cfRule>
    <cfRule type="expression" dxfId="7570" priority="7865">
      <formula>$W371=17</formula>
    </cfRule>
    <cfRule type="expression" dxfId="7569" priority="7866">
      <formula>$W371=16</formula>
    </cfRule>
    <cfRule type="expression" dxfId="7568" priority="7867">
      <formula>$W371=15</formula>
    </cfRule>
    <cfRule type="expression" dxfId="7567" priority="7868">
      <formula>$W371=14</formula>
    </cfRule>
    <cfRule type="expression" dxfId="7566" priority="7869">
      <formula>$W371=13</formula>
    </cfRule>
    <cfRule type="expression" dxfId="7565" priority="7870">
      <formula>$W371=12</formula>
    </cfRule>
    <cfRule type="expression" dxfId="7564" priority="7871">
      <formula>$W371=11</formula>
    </cfRule>
    <cfRule type="expression" dxfId="7563" priority="7872">
      <formula>$W371=10</formula>
    </cfRule>
    <cfRule type="expression" dxfId="7562" priority="7873">
      <formula>$W371=9</formula>
    </cfRule>
    <cfRule type="expression" dxfId="7561" priority="7874">
      <formula>$W371=8</formula>
    </cfRule>
    <cfRule type="expression" dxfId="7560" priority="7875">
      <formula>$W371=7</formula>
    </cfRule>
    <cfRule type="expression" dxfId="7559" priority="7876">
      <formula>$W371=6</formula>
    </cfRule>
    <cfRule type="expression" dxfId="7558" priority="7877">
      <formula>$W371=5</formula>
    </cfRule>
    <cfRule type="expression" dxfId="7557" priority="7878">
      <formula>$W371=4</formula>
    </cfRule>
    <cfRule type="expression" dxfId="7556" priority="7879">
      <formula>$W371=3</formula>
    </cfRule>
    <cfRule type="expression" dxfId="7555" priority="7880">
      <formula>$W371=2</formula>
    </cfRule>
    <cfRule type="expression" dxfId="7554" priority="7881">
      <formula>$W371=1</formula>
    </cfRule>
  </conditionalFormatting>
  <conditionalFormatting sqref="V377">
    <cfRule type="expression" dxfId="7553" priority="7725">
      <formula>$W377=25</formula>
    </cfRule>
    <cfRule type="expression" dxfId="7552" priority="7726">
      <formula>$W377=24</formula>
    </cfRule>
    <cfRule type="expression" dxfId="7551" priority="7727">
      <formula>$W377=23</formula>
    </cfRule>
    <cfRule type="expression" dxfId="7550" priority="7728">
      <formula>$W377=22</formula>
    </cfRule>
    <cfRule type="expression" dxfId="7549" priority="7729">
      <formula>$W377=21</formula>
    </cfRule>
    <cfRule type="expression" dxfId="7548" priority="7730">
      <formula>$W377=20</formula>
    </cfRule>
    <cfRule type="expression" dxfId="7547" priority="7731">
      <formula>$W377=19</formula>
    </cfRule>
    <cfRule type="expression" dxfId="7546" priority="7732">
      <formula>$W377=18</formula>
    </cfRule>
    <cfRule type="expression" dxfId="7545" priority="7733">
      <formula>$W377=17</formula>
    </cfRule>
    <cfRule type="expression" dxfId="7544" priority="7734">
      <formula>$W377=16</formula>
    </cfRule>
    <cfRule type="expression" dxfId="7543" priority="7735">
      <formula>$W377=15</formula>
    </cfRule>
    <cfRule type="expression" dxfId="7542" priority="7736">
      <formula>$W377=14</formula>
    </cfRule>
    <cfRule type="expression" dxfId="7541" priority="7737">
      <formula>$W377=13</formula>
    </cfRule>
    <cfRule type="expression" dxfId="7540" priority="7738">
      <formula>$W377=12</formula>
    </cfRule>
    <cfRule type="expression" dxfId="7539" priority="7739">
      <formula>$W377=11</formula>
    </cfRule>
    <cfRule type="expression" dxfId="7538" priority="7740">
      <formula>$W377=10</formula>
    </cfRule>
    <cfRule type="expression" dxfId="7537" priority="7741">
      <formula>$W377=9</formula>
    </cfRule>
    <cfRule type="expression" dxfId="7536" priority="7742">
      <formula>$W377=8</formula>
    </cfRule>
    <cfRule type="expression" dxfId="7535" priority="7743">
      <formula>$W377=7</formula>
    </cfRule>
    <cfRule type="expression" dxfId="7534" priority="7744">
      <formula>$W377=6</formula>
    </cfRule>
    <cfRule type="expression" dxfId="7533" priority="7745">
      <formula>$W377=5</formula>
    </cfRule>
    <cfRule type="expression" dxfId="7532" priority="7746">
      <formula>$W377=4</formula>
    </cfRule>
    <cfRule type="expression" dxfId="7531" priority="7747">
      <formula>$W377=3</formula>
    </cfRule>
    <cfRule type="expression" dxfId="7530" priority="7748">
      <formula>$W377=2</formula>
    </cfRule>
    <cfRule type="expression" dxfId="7529" priority="7749">
      <formula>$W377=1</formula>
    </cfRule>
  </conditionalFormatting>
  <conditionalFormatting sqref="V383">
    <cfRule type="expression" dxfId="7528" priority="7593">
      <formula>$W383=25</formula>
    </cfRule>
    <cfRule type="expression" dxfId="7527" priority="7594">
      <formula>$W383=24</formula>
    </cfRule>
    <cfRule type="expression" dxfId="7526" priority="7595">
      <formula>$W383=23</formula>
    </cfRule>
    <cfRule type="expression" dxfId="7525" priority="7596">
      <formula>$W383=22</formula>
    </cfRule>
    <cfRule type="expression" dxfId="7524" priority="7597">
      <formula>$W383=21</formula>
    </cfRule>
    <cfRule type="expression" dxfId="7523" priority="7598">
      <formula>$W383=20</formula>
    </cfRule>
    <cfRule type="expression" dxfId="7522" priority="7599">
      <formula>$W383=19</formula>
    </cfRule>
    <cfRule type="expression" dxfId="7521" priority="7600">
      <formula>$W383=18</formula>
    </cfRule>
    <cfRule type="expression" dxfId="7520" priority="7601">
      <formula>$W383=17</formula>
    </cfRule>
    <cfRule type="expression" dxfId="7519" priority="7602">
      <formula>$W383=16</formula>
    </cfRule>
    <cfRule type="expression" dxfId="7518" priority="7603">
      <formula>$W383=15</formula>
    </cfRule>
    <cfRule type="expression" dxfId="7517" priority="7604">
      <formula>$W383=14</formula>
    </cfRule>
    <cfRule type="expression" dxfId="7516" priority="7605">
      <formula>$W383=13</formula>
    </cfRule>
    <cfRule type="expression" dxfId="7515" priority="7606">
      <formula>$W383=12</formula>
    </cfRule>
    <cfRule type="expression" dxfId="7514" priority="7607">
      <formula>$W383=11</formula>
    </cfRule>
    <cfRule type="expression" dxfId="7513" priority="7608">
      <formula>$W383=10</formula>
    </cfRule>
    <cfRule type="expression" dxfId="7512" priority="7609">
      <formula>$W383=9</formula>
    </cfRule>
    <cfRule type="expression" dxfId="7511" priority="7610">
      <formula>$W383=8</formula>
    </cfRule>
    <cfRule type="expression" dxfId="7510" priority="7611">
      <formula>$W383=7</formula>
    </cfRule>
    <cfRule type="expression" dxfId="7509" priority="7612">
      <formula>$W383=6</formula>
    </cfRule>
    <cfRule type="expression" dxfId="7508" priority="7613">
      <formula>$W383=5</formula>
    </cfRule>
    <cfRule type="expression" dxfId="7507" priority="7614">
      <formula>$W383=4</formula>
    </cfRule>
    <cfRule type="expression" dxfId="7506" priority="7615">
      <formula>$W383=3</formula>
    </cfRule>
    <cfRule type="expression" dxfId="7505" priority="7616">
      <formula>$W383=2</formula>
    </cfRule>
    <cfRule type="expression" dxfId="7504" priority="7617">
      <formula>$W383=1</formula>
    </cfRule>
  </conditionalFormatting>
  <conditionalFormatting sqref="V389">
    <cfRule type="expression" dxfId="7503" priority="7376">
      <formula>$W389=25</formula>
    </cfRule>
    <cfRule type="expression" dxfId="7502" priority="7377">
      <formula>$W389=24</formula>
    </cfRule>
    <cfRule type="expression" dxfId="7501" priority="7378">
      <formula>$W389=23</formula>
    </cfRule>
    <cfRule type="expression" dxfId="7500" priority="7379">
      <formula>$W389=22</formula>
    </cfRule>
    <cfRule type="expression" dxfId="7499" priority="7380">
      <formula>$W389=21</formula>
    </cfRule>
    <cfRule type="expression" dxfId="7498" priority="7381">
      <formula>$W389=20</formula>
    </cfRule>
    <cfRule type="expression" dxfId="7497" priority="7382">
      <formula>$W389=19</formula>
    </cfRule>
    <cfRule type="expression" dxfId="7496" priority="7383">
      <formula>$W389=18</formula>
    </cfRule>
    <cfRule type="expression" dxfId="7495" priority="7384">
      <formula>$W389=17</formula>
    </cfRule>
    <cfRule type="expression" dxfId="7494" priority="7385">
      <formula>$W389=16</formula>
    </cfRule>
    <cfRule type="expression" dxfId="7493" priority="7386">
      <formula>$W389=15</formula>
    </cfRule>
    <cfRule type="expression" dxfId="7492" priority="7387">
      <formula>$W389=14</formula>
    </cfRule>
    <cfRule type="expression" dxfId="7491" priority="7388">
      <formula>$W389=13</formula>
    </cfRule>
    <cfRule type="expression" dxfId="7490" priority="7389">
      <formula>$W389=12</formula>
    </cfRule>
    <cfRule type="expression" dxfId="7489" priority="7390">
      <formula>$W389=11</formula>
    </cfRule>
    <cfRule type="expression" dxfId="7488" priority="7391">
      <formula>$W389=10</formula>
    </cfRule>
    <cfRule type="expression" dxfId="7487" priority="7392">
      <formula>$W389=9</formula>
    </cfRule>
    <cfRule type="expression" dxfId="7486" priority="7393">
      <formula>$W389=8</formula>
    </cfRule>
    <cfRule type="expression" dxfId="7485" priority="7394">
      <formula>$W389=7</formula>
    </cfRule>
    <cfRule type="expression" dxfId="7484" priority="7395">
      <formula>$W389=6</formula>
    </cfRule>
    <cfRule type="expression" dxfId="7483" priority="7396">
      <formula>$W389=5</formula>
    </cfRule>
    <cfRule type="expression" dxfId="7482" priority="7397">
      <formula>$W389=4</formula>
    </cfRule>
    <cfRule type="expression" dxfId="7481" priority="7398">
      <formula>$W389=3</formula>
    </cfRule>
    <cfRule type="expression" dxfId="7480" priority="7399">
      <formula>$W389=2</formula>
    </cfRule>
    <cfRule type="expression" dxfId="7479" priority="7400">
      <formula>$W389=1</formula>
    </cfRule>
  </conditionalFormatting>
  <conditionalFormatting sqref="V395">
    <cfRule type="expression" dxfId="7478" priority="7244">
      <formula>$W395=25</formula>
    </cfRule>
    <cfRule type="expression" dxfId="7477" priority="7245">
      <formula>$W395=24</formula>
    </cfRule>
    <cfRule type="expression" dxfId="7476" priority="7246">
      <formula>$W395=23</formula>
    </cfRule>
    <cfRule type="expression" dxfId="7475" priority="7247">
      <formula>$W395=22</formula>
    </cfRule>
    <cfRule type="expression" dxfId="7474" priority="7248">
      <formula>$W395=21</formula>
    </cfRule>
    <cfRule type="expression" dxfId="7473" priority="7249">
      <formula>$W395=20</formula>
    </cfRule>
    <cfRule type="expression" dxfId="7472" priority="7250">
      <formula>$W395=19</formula>
    </cfRule>
    <cfRule type="expression" dxfId="7471" priority="7251">
      <formula>$W395=18</formula>
    </cfRule>
    <cfRule type="expression" dxfId="7470" priority="7252">
      <formula>$W395=17</formula>
    </cfRule>
    <cfRule type="expression" dxfId="7469" priority="7253">
      <formula>$W395=16</formula>
    </cfRule>
    <cfRule type="expression" dxfId="7468" priority="7254">
      <formula>$W395=15</formula>
    </cfRule>
    <cfRule type="expression" dxfId="7467" priority="7255">
      <formula>$W395=14</formula>
    </cfRule>
    <cfRule type="expression" dxfId="7466" priority="7256">
      <formula>$W395=13</formula>
    </cfRule>
    <cfRule type="expression" dxfId="7465" priority="7257">
      <formula>$W395=12</formula>
    </cfRule>
    <cfRule type="expression" dxfId="7464" priority="7258">
      <formula>$W395=11</formula>
    </cfRule>
    <cfRule type="expression" dxfId="7463" priority="7259">
      <formula>$W395=10</formula>
    </cfRule>
    <cfRule type="expression" dxfId="7462" priority="7260">
      <formula>$W395=9</formula>
    </cfRule>
    <cfRule type="expression" dxfId="7461" priority="7261">
      <formula>$W395=8</formula>
    </cfRule>
    <cfRule type="expression" dxfId="7460" priority="7262">
      <formula>$W395=7</formula>
    </cfRule>
    <cfRule type="expression" dxfId="7459" priority="7263">
      <formula>$W395=6</formula>
    </cfRule>
    <cfRule type="expression" dxfId="7458" priority="7264">
      <formula>$W395=5</formula>
    </cfRule>
    <cfRule type="expression" dxfId="7457" priority="7265">
      <formula>$W395=4</formula>
    </cfRule>
    <cfRule type="expression" dxfId="7456" priority="7266">
      <formula>$W395=3</formula>
    </cfRule>
    <cfRule type="expression" dxfId="7455" priority="7267">
      <formula>$W395=2</formula>
    </cfRule>
    <cfRule type="expression" dxfId="7454" priority="7268">
      <formula>$W395=1</formula>
    </cfRule>
  </conditionalFormatting>
  <conditionalFormatting sqref="V401">
    <cfRule type="expression" dxfId="7453" priority="7112">
      <formula>$W401=25</formula>
    </cfRule>
    <cfRule type="expression" dxfId="7452" priority="7113">
      <formula>$W401=24</formula>
    </cfRule>
    <cfRule type="expression" dxfId="7451" priority="7114">
      <formula>$W401=23</formula>
    </cfRule>
    <cfRule type="expression" dxfId="7450" priority="7115">
      <formula>$W401=22</formula>
    </cfRule>
    <cfRule type="expression" dxfId="7449" priority="7116">
      <formula>$W401=21</formula>
    </cfRule>
    <cfRule type="expression" dxfId="7448" priority="7117">
      <formula>$W401=20</formula>
    </cfRule>
    <cfRule type="expression" dxfId="7447" priority="7118">
      <formula>$W401=19</formula>
    </cfRule>
    <cfRule type="expression" dxfId="7446" priority="7119">
      <formula>$W401=18</formula>
    </cfRule>
    <cfRule type="expression" dxfId="7445" priority="7120">
      <formula>$W401=17</formula>
    </cfRule>
    <cfRule type="expression" dxfId="7444" priority="7121">
      <formula>$W401=16</formula>
    </cfRule>
    <cfRule type="expression" dxfId="7443" priority="7122">
      <formula>$W401=15</formula>
    </cfRule>
    <cfRule type="expression" dxfId="7442" priority="7123">
      <formula>$W401=14</formula>
    </cfRule>
    <cfRule type="expression" dxfId="7441" priority="7124">
      <formula>$W401=13</formula>
    </cfRule>
    <cfRule type="expression" dxfId="7440" priority="7125">
      <formula>$W401=12</formula>
    </cfRule>
    <cfRule type="expression" dxfId="7439" priority="7126">
      <formula>$W401=11</formula>
    </cfRule>
    <cfRule type="expression" dxfId="7438" priority="7127">
      <formula>$W401=10</formula>
    </cfRule>
    <cfRule type="expression" dxfId="7437" priority="7128">
      <formula>$W401=9</formula>
    </cfRule>
    <cfRule type="expression" dxfId="7436" priority="7129">
      <formula>$W401=8</formula>
    </cfRule>
    <cfRule type="expression" dxfId="7435" priority="7130">
      <formula>$W401=7</formula>
    </cfRule>
    <cfRule type="expression" dxfId="7434" priority="7131">
      <formula>$W401=6</formula>
    </cfRule>
    <cfRule type="expression" dxfId="7433" priority="7132">
      <formula>$W401=5</formula>
    </cfRule>
    <cfRule type="expression" dxfId="7432" priority="7133">
      <formula>$W401=4</formula>
    </cfRule>
    <cfRule type="expression" dxfId="7431" priority="7134">
      <formula>$W401=3</formula>
    </cfRule>
    <cfRule type="expression" dxfId="7430" priority="7135">
      <formula>$W401=2</formula>
    </cfRule>
    <cfRule type="expression" dxfId="7429" priority="7136">
      <formula>$W401=1</formula>
    </cfRule>
  </conditionalFormatting>
  <conditionalFormatting sqref="V407">
    <cfRule type="expression" dxfId="7428" priority="1282">
      <formula>$W407=25</formula>
    </cfRule>
    <cfRule type="expression" dxfId="7427" priority="1283">
      <formula>$W407=24</formula>
    </cfRule>
    <cfRule type="expression" dxfId="7426" priority="1284">
      <formula>$W407=23</formula>
    </cfRule>
    <cfRule type="expression" dxfId="7425" priority="1285">
      <formula>$W407=22</formula>
    </cfRule>
    <cfRule type="expression" dxfId="7424" priority="1286">
      <formula>$W407=21</formula>
    </cfRule>
    <cfRule type="expression" dxfId="7423" priority="1287">
      <formula>$W407=20</formula>
    </cfRule>
    <cfRule type="expression" dxfId="7422" priority="1288">
      <formula>$W407=19</formula>
    </cfRule>
    <cfRule type="expression" dxfId="7421" priority="1289">
      <formula>$W407=18</formula>
    </cfRule>
    <cfRule type="expression" dxfId="7420" priority="1290">
      <formula>$W407=17</formula>
    </cfRule>
    <cfRule type="expression" dxfId="7419" priority="1291">
      <formula>$W407=16</formula>
    </cfRule>
    <cfRule type="expression" dxfId="7418" priority="1292">
      <formula>$W407=15</formula>
    </cfRule>
    <cfRule type="expression" dxfId="7417" priority="1293">
      <formula>$W407=14</formula>
    </cfRule>
    <cfRule type="expression" dxfId="7416" priority="1294">
      <formula>$W407=13</formula>
    </cfRule>
    <cfRule type="expression" dxfId="7415" priority="1295">
      <formula>$W407=12</formula>
    </cfRule>
    <cfRule type="expression" dxfId="7414" priority="1296">
      <formula>$W407=11</formula>
    </cfRule>
    <cfRule type="expression" dxfId="7413" priority="1297">
      <formula>$W407=10</formula>
    </cfRule>
    <cfRule type="expression" dxfId="7412" priority="1298">
      <formula>$W407=9</formula>
    </cfRule>
    <cfRule type="expression" dxfId="7411" priority="1299">
      <formula>$W407=8</formula>
    </cfRule>
    <cfRule type="expression" dxfId="7410" priority="1300">
      <formula>$W407=7</formula>
    </cfRule>
    <cfRule type="expression" dxfId="7409" priority="1301">
      <formula>$W407=6</formula>
    </cfRule>
    <cfRule type="expression" dxfId="7408" priority="1302">
      <formula>$W407=5</formula>
    </cfRule>
    <cfRule type="expression" dxfId="7407" priority="1303">
      <formula>$W407=4</formula>
    </cfRule>
    <cfRule type="expression" dxfId="7406" priority="1304">
      <formula>$W407=3</formula>
    </cfRule>
    <cfRule type="expression" dxfId="7405" priority="1305">
      <formula>$W407=2</formula>
    </cfRule>
    <cfRule type="expression" dxfId="7404" priority="1306">
      <formula>$W407=1</formula>
    </cfRule>
  </conditionalFormatting>
  <conditionalFormatting sqref="V413">
    <cfRule type="expression" dxfId="7403" priority="6980">
      <formula>$W413=25</formula>
    </cfRule>
    <cfRule type="expression" dxfId="7402" priority="6981">
      <formula>$W413=24</formula>
    </cfRule>
    <cfRule type="expression" dxfId="7401" priority="6982">
      <formula>$W413=23</formula>
    </cfRule>
    <cfRule type="expression" dxfId="7400" priority="6983">
      <formula>$W413=22</formula>
    </cfRule>
    <cfRule type="expression" dxfId="7399" priority="6984">
      <formula>$W413=21</formula>
    </cfRule>
    <cfRule type="expression" dxfId="7398" priority="6985">
      <formula>$W413=20</formula>
    </cfRule>
    <cfRule type="expression" dxfId="7397" priority="6986">
      <formula>$W413=19</formula>
    </cfRule>
    <cfRule type="expression" dxfId="7396" priority="6987">
      <formula>$W413=18</formula>
    </cfRule>
    <cfRule type="expression" dxfId="7395" priority="6988">
      <formula>$W413=17</formula>
    </cfRule>
    <cfRule type="expression" dxfId="7394" priority="6989">
      <formula>$W413=16</formula>
    </cfRule>
    <cfRule type="expression" dxfId="7393" priority="6990">
      <formula>$W413=15</formula>
    </cfRule>
    <cfRule type="expression" dxfId="7392" priority="6991">
      <formula>$W413=14</formula>
    </cfRule>
    <cfRule type="expression" dxfId="7391" priority="6992">
      <formula>$W413=13</formula>
    </cfRule>
    <cfRule type="expression" dxfId="7390" priority="6993">
      <formula>$W413=12</formula>
    </cfRule>
    <cfRule type="expression" dxfId="7389" priority="6994">
      <formula>$W413=11</formula>
    </cfRule>
    <cfRule type="expression" dxfId="7388" priority="6995">
      <formula>$W413=10</formula>
    </cfRule>
    <cfRule type="expression" dxfId="7387" priority="6996">
      <formula>$W413=9</formula>
    </cfRule>
    <cfRule type="expression" dxfId="7386" priority="6997">
      <formula>$W413=8</formula>
    </cfRule>
    <cfRule type="expression" dxfId="7385" priority="6998">
      <formula>$W413=7</formula>
    </cfRule>
    <cfRule type="expression" dxfId="7384" priority="6999">
      <formula>$W413=6</formula>
    </cfRule>
    <cfRule type="expression" dxfId="7383" priority="7000">
      <formula>$W413=5</formula>
    </cfRule>
    <cfRule type="expression" dxfId="7382" priority="7001">
      <formula>$W413=4</formula>
    </cfRule>
    <cfRule type="expression" dxfId="7381" priority="7002">
      <formula>$W413=3</formula>
    </cfRule>
    <cfRule type="expression" dxfId="7380" priority="7003">
      <formula>$W413=2</formula>
    </cfRule>
    <cfRule type="expression" dxfId="7379" priority="7004">
      <formula>$W413=1</formula>
    </cfRule>
  </conditionalFormatting>
  <conditionalFormatting sqref="V419">
    <cfRule type="expression" dxfId="7378" priority="6848">
      <formula>$W419=25</formula>
    </cfRule>
    <cfRule type="expression" dxfId="7377" priority="6849">
      <formula>$W419=24</formula>
    </cfRule>
    <cfRule type="expression" dxfId="7376" priority="6850">
      <formula>$W419=23</formula>
    </cfRule>
    <cfRule type="expression" dxfId="7375" priority="6851">
      <formula>$W419=22</formula>
    </cfRule>
    <cfRule type="expression" dxfId="7374" priority="6852">
      <formula>$W419=21</formula>
    </cfRule>
    <cfRule type="expression" dxfId="7373" priority="6853">
      <formula>$W419=20</formula>
    </cfRule>
    <cfRule type="expression" dxfId="7372" priority="6854">
      <formula>$W419=19</formula>
    </cfRule>
    <cfRule type="expression" dxfId="7371" priority="6855">
      <formula>$W419=18</formula>
    </cfRule>
    <cfRule type="expression" dxfId="7370" priority="6856">
      <formula>$W419=17</formula>
    </cfRule>
    <cfRule type="expression" dxfId="7369" priority="6857">
      <formula>$W419=16</formula>
    </cfRule>
    <cfRule type="expression" dxfId="7368" priority="6858">
      <formula>$W419=15</formula>
    </cfRule>
    <cfRule type="expression" dxfId="7367" priority="6859">
      <formula>$W419=14</formula>
    </cfRule>
    <cfRule type="expression" dxfId="7366" priority="6860">
      <formula>$W419=13</formula>
    </cfRule>
    <cfRule type="expression" dxfId="7365" priority="6861">
      <formula>$W419=12</formula>
    </cfRule>
    <cfRule type="expression" dxfId="7364" priority="6862">
      <formula>$W419=11</formula>
    </cfRule>
    <cfRule type="expression" dxfId="7363" priority="6863">
      <formula>$W419=10</formula>
    </cfRule>
    <cfRule type="expression" dxfId="7362" priority="6864">
      <formula>$W419=9</formula>
    </cfRule>
    <cfRule type="expression" dxfId="7361" priority="6865">
      <formula>$W419=8</formula>
    </cfRule>
    <cfRule type="expression" dxfId="7360" priority="6866">
      <formula>$W419=7</formula>
    </cfRule>
    <cfRule type="expression" dxfId="7359" priority="6867">
      <formula>$W419=6</formula>
    </cfRule>
    <cfRule type="expression" dxfId="7358" priority="6868">
      <formula>$W419=5</formula>
    </cfRule>
    <cfRule type="expression" dxfId="7357" priority="6869">
      <formula>$W419=4</formula>
    </cfRule>
    <cfRule type="expression" dxfId="7356" priority="6870">
      <formula>$W419=3</formula>
    </cfRule>
    <cfRule type="expression" dxfId="7355" priority="6871">
      <formula>$W419=2</formula>
    </cfRule>
    <cfRule type="expression" dxfId="7354" priority="6872">
      <formula>$W419=1</formula>
    </cfRule>
  </conditionalFormatting>
  <conditionalFormatting sqref="V425">
    <cfRule type="expression" dxfId="7353" priority="6716">
      <formula>$W425=25</formula>
    </cfRule>
    <cfRule type="expression" dxfId="7352" priority="6717">
      <formula>$W425=24</formula>
    </cfRule>
    <cfRule type="expression" dxfId="7351" priority="6718">
      <formula>$W425=23</formula>
    </cfRule>
    <cfRule type="expression" dxfId="7350" priority="6719">
      <formula>$W425=22</formula>
    </cfRule>
    <cfRule type="expression" dxfId="7349" priority="6720">
      <formula>$W425=21</formula>
    </cfRule>
    <cfRule type="expression" dxfId="7348" priority="6721">
      <formula>$W425=20</formula>
    </cfRule>
    <cfRule type="expression" dxfId="7347" priority="6722">
      <formula>$W425=19</formula>
    </cfRule>
    <cfRule type="expression" dxfId="7346" priority="6723">
      <formula>$W425=18</formula>
    </cfRule>
    <cfRule type="expression" dxfId="7345" priority="6724">
      <formula>$W425=17</formula>
    </cfRule>
    <cfRule type="expression" dxfId="7344" priority="6725">
      <formula>$W425=16</formula>
    </cfRule>
    <cfRule type="expression" dxfId="7343" priority="6726">
      <formula>$W425=15</formula>
    </cfRule>
    <cfRule type="expression" dxfId="7342" priority="6727">
      <formula>$W425=14</formula>
    </cfRule>
    <cfRule type="expression" dxfId="7341" priority="6728">
      <formula>$W425=13</formula>
    </cfRule>
    <cfRule type="expression" dxfId="7340" priority="6729">
      <formula>$W425=12</formula>
    </cfRule>
    <cfRule type="expression" dxfId="7339" priority="6730">
      <formula>$W425=11</formula>
    </cfRule>
    <cfRule type="expression" dxfId="7338" priority="6731">
      <formula>$W425=10</formula>
    </cfRule>
    <cfRule type="expression" dxfId="7337" priority="6732">
      <formula>$W425=9</formula>
    </cfRule>
    <cfRule type="expression" dxfId="7336" priority="6733">
      <formula>$W425=8</formula>
    </cfRule>
    <cfRule type="expression" dxfId="7335" priority="6734">
      <formula>$W425=7</formula>
    </cfRule>
    <cfRule type="expression" dxfId="7334" priority="6735">
      <formula>$W425=6</formula>
    </cfRule>
    <cfRule type="expression" dxfId="7333" priority="6736">
      <formula>$W425=5</formula>
    </cfRule>
    <cfRule type="expression" dxfId="7332" priority="6737">
      <formula>$W425=4</formula>
    </cfRule>
    <cfRule type="expression" dxfId="7331" priority="6738">
      <formula>$W425=3</formula>
    </cfRule>
    <cfRule type="expression" dxfId="7330" priority="6739">
      <formula>$W425=2</formula>
    </cfRule>
    <cfRule type="expression" dxfId="7329" priority="6740">
      <formula>$W425=1</formula>
    </cfRule>
  </conditionalFormatting>
  <conditionalFormatting sqref="V431">
    <cfRule type="expression" dxfId="7328" priority="1192">
      <formula>$W431=25</formula>
    </cfRule>
    <cfRule type="expression" dxfId="7327" priority="1193">
      <formula>$W431=24</formula>
    </cfRule>
    <cfRule type="expression" dxfId="7326" priority="1194">
      <formula>$W431=23</formula>
    </cfRule>
    <cfRule type="expression" dxfId="7325" priority="1195">
      <formula>$W431=22</formula>
    </cfRule>
    <cfRule type="expression" dxfId="7324" priority="1196">
      <formula>$W431=21</formula>
    </cfRule>
    <cfRule type="expression" dxfId="7323" priority="1197">
      <formula>$W431=20</formula>
    </cfRule>
    <cfRule type="expression" dxfId="7322" priority="1198">
      <formula>$W431=19</formula>
    </cfRule>
    <cfRule type="expression" dxfId="7321" priority="1199">
      <formula>$W431=18</formula>
    </cfRule>
    <cfRule type="expression" dxfId="7320" priority="1200">
      <formula>$W431=17</formula>
    </cfRule>
    <cfRule type="expression" dxfId="7319" priority="1201">
      <formula>$W431=16</formula>
    </cfRule>
    <cfRule type="expression" dxfId="7318" priority="1202">
      <formula>$W431=15</formula>
    </cfRule>
    <cfRule type="expression" dxfId="7317" priority="1203">
      <formula>$W431=14</formula>
    </cfRule>
    <cfRule type="expression" dxfId="7316" priority="1204">
      <formula>$W431=13</formula>
    </cfRule>
    <cfRule type="expression" dxfId="7315" priority="1205">
      <formula>$W431=12</formula>
    </cfRule>
    <cfRule type="expression" dxfId="7314" priority="1206">
      <formula>$W431=11</formula>
    </cfRule>
    <cfRule type="expression" dxfId="7313" priority="1207">
      <formula>$W431=10</formula>
    </cfRule>
    <cfRule type="expression" dxfId="7312" priority="1208">
      <formula>$W431=9</formula>
    </cfRule>
    <cfRule type="expression" dxfId="7311" priority="1209">
      <formula>$W431=8</formula>
    </cfRule>
    <cfRule type="expression" dxfId="7310" priority="1210">
      <formula>$W431=7</formula>
    </cfRule>
    <cfRule type="expression" dxfId="7309" priority="1211">
      <formula>$W431=6</formula>
    </cfRule>
    <cfRule type="expression" dxfId="7308" priority="1212">
      <formula>$W431=5</formula>
    </cfRule>
    <cfRule type="expression" dxfId="7307" priority="1213">
      <formula>$W431=4</formula>
    </cfRule>
    <cfRule type="expression" dxfId="7306" priority="1214">
      <formula>$W431=3</formula>
    </cfRule>
    <cfRule type="expression" dxfId="7305" priority="1215">
      <formula>$W431=2</formula>
    </cfRule>
    <cfRule type="expression" dxfId="7304" priority="1216">
      <formula>$W431=1</formula>
    </cfRule>
  </conditionalFormatting>
  <conditionalFormatting sqref="V437">
    <cfRule type="expression" dxfId="7303" priority="6584">
      <formula>$W437=25</formula>
    </cfRule>
    <cfRule type="expression" dxfId="7302" priority="6585">
      <formula>$W437=24</formula>
    </cfRule>
    <cfRule type="expression" dxfId="7301" priority="6586">
      <formula>$W437=23</formula>
    </cfRule>
    <cfRule type="expression" dxfId="7300" priority="6587">
      <formula>$W437=22</formula>
    </cfRule>
    <cfRule type="expression" dxfId="7299" priority="6588">
      <formula>$W437=21</formula>
    </cfRule>
    <cfRule type="expression" dxfId="7298" priority="6589">
      <formula>$W437=20</formula>
    </cfRule>
    <cfRule type="expression" dxfId="7297" priority="6590">
      <formula>$W437=19</formula>
    </cfRule>
    <cfRule type="expression" dxfId="7296" priority="6591">
      <formula>$W437=18</formula>
    </cfRule>
    <cfRule type="expression" dxfId="7295" priority="6592">
      <formula>$W437=17</formula>
    </cfRule>
    <cfRule type="expression" dxfId="7294" priority="6593">
      <formula>$W437=16</formula>
    </cfRule>
    <cfRule type="expression" dxfId="7293" priority="6594">
      <formula>$W437=15</formula>
    </cfRule>
    <cfRule type="expression" dxfId="7292" priority="6595">
      <formula>$W437=14</formula>
    </cfRule>
    <cfRule type="expression" dxfId="7291" priority="6596">
      <formula>$W437=13</formula>
    </cfRule>
    <cfRule type="expression" dxfId="7290" priority="6597">
      <formula>$W437=12</formula>
    </cfRule>
    <cfRule type="expression" dxfId="7289" priority="6598">
      <formula>$W437=11</formula>
    </cfRule>
    <cfRule type="expression" dxfId="7288" priority="6599">
      <formula>$W437=10</formula>
    </cfRule>
    <cfRule type="expression" dxfId="7287" priority="6600">
      <formula>$W437=9</formula>
    </cfRule>
    <cfRule type="expression" dxfId="7286" priority="6601">
      <formula>$W437=8</formula>
    </cfRule>
    <cfRule type="expression" dxfId="7285" priority="6602">
      <formula>$W437=7</formula>
    </cfRule>
    <cfRule type="expression" dxfId="7284" priority="6603">
      <formula>$W437=6</formula>
    </cfRule>
    <cfRule type="expression" dxfId="7283" priority="6604">
      <formula>$W437=5</formula>
    </cfRule>
    <cfRule type="expression" dxfId="7282" priority="6605">
      <formula>$W437=4</formula>
    </cfRule>
    <cfRule type="expression" dxfId="7281" priority="6606">
      <formula>$W437=3</formula>
    </cfRule>
    <cfRule type="expression" dxfId="7280" priority="6607">
      <formula>$W437=2</formula>
    </cfRule>
    <cfRule type="expression" dxfId="7279" priority="6608">
      <formula>$W437=1</formula>
    </cfRule>
  </conditionalFormatting>
  <conditionalFormatting sqref="V443">
    <cfRule type="expression" dxfId="7278" priority="6452">
      <formula>$W443=25</formula>
    </cfRule>
    <cfRule type="expression" dxfId="7277" priority="6453">
      <formula>$W443=24</formula>
    </cfRule>
    <cfRule type="expression" dxfId="7276" priority="6454">
      <formula>$W443=23</formula>
    </cfRule>
    <cfRule type="expression" dxfId="7275" priority="6455">
      <formula>$W443=22</formula>
    </cfRule>
    <cfRule type="expression" dxfId="7274" priority="6456">
      <formula>$W443=21</formula>
    </cfRule>
    <cfRule type="expression" dxfId="7273" priority="6457">
      <formula>$W443=20</formula>
    </cfRule>
    <cfRule type="expression" dxfId="7272" priority="6458">
      <formula>$W443=19</formula>
    </cfRule>
    <cfRule type="expression" dxfId="7271" priority="6459">
      <formula>$W443=18</formula>
    </cfRule>
    <cfRule type="expression" dxfId="7270" priority="6460">
      <formula>$W443=17</formula>
    </cfRule>
    <cfRule type="expression" dxfId="7269" priority="6461">
      <formula>$W443=16</formula>
    </cfRule>
    <cfRule type="expression" dxfId="7268" priority="6462">
      <formula>$W443=15</formula>
    </cfRule>
    <cfRule type="expression" dxfId="7267" priority="6463">
      <formula>$W443=14</formula>
    </cfRule>
    <cfRule type="expression" dxfId="7266" priority="6464">
      <formula>$W443=13</formula>
    </cfRule>
    <cfRule type="expression" dxfId="7265" priority="6465">
      <formula>$W443=12</formula>
    </cfRule>
    <cfRule type="expression" dxfId="7264" priority="6466">
      <formula>$W443=11</formula>
    </cfRule>
    <cfRule type="expression" dxfId="7263" priority="6467">
      <formula>$W443=10</formula>
    </cfRule>
    <cfRule type="expression" dxfId="7262" priority="6468">
      <formula>$W443=9</formula>
    </cfRule>
    <cfRule type="expression" dxfId="7261" priority="6469">
      <formula>$W443=8</formula>
    </cfRule>
    <cfRule type="expression" dxfId="7260" priority="6470">
      <formula>$W443=7</formula>
    </cfRule>
    <cfRule type="expression" dxfId="7259" priority="6471">
      <formula>$W443=6</formula>
    </cfRule>
    <cfRule type="expression" dxfId="7258" priority="6472">
      <formula>$W443=5</formula>
    </cfRule>
    <cfRule type="expression" dxfId="7257" priority="6473">
      <formula>$W443=4</formula>
    </cfRule>
    <cfRule type="expression" dxfId="7256" priority="6474">
      <formula>$W443=3</formula>
    </cfRule>
    <cfRule type="expression" dxfId="7255" priority="6475">
      <formula>$W443=2</formula>
    </cfRule>
    <cfRule type="expression" dxfId="7254" priority="6476">
      <formula>$W443=1</formula>
    </cfRule>
  </conditionalFormatting>
  <conditionalFormatting sqref="V449">
    <cfRule type="expression" dxfId="7253" priority="6320">
      <formula>$W449=25</formula>
    </cfRule>
    <cfRule type="expression" dxfId="7252" priority="6321">
      <formula>$W449=24</formula>
    </cfRule>
    <cfRule type="expression" dxfId="7251" priority="6322">
      <formula>$W449=23</formula>
    </cfRule>
    <cfRule type="expression" dxfId="7250" priority="6323">
      <formula>$W449=22</formula>
    </cfRule>
    <cfRule type="expression" dxfId="7249" priority="6324">
      <formula>$W449=21</formula>
    </cfRule>
    <cfRule type="expression" dxfId="7248" priority="6325">
      <formula>$W449=20</formula>
    </cfRule>
    <cfRule type="expression" dxfId="7247" priority="6326">
      <formula>$W449=19</formula>
    </cfRule>
    <cfRule type="expression" dxfId="7246" priority="6327">
      <formula>$W449=18</formula>
    </cfRule>
    <cfRule type="expression" dxfId="7245" priority="6328">
      <formula>$W449=17</formula>
    </cfRule>
    <cfRule type="expression" dxfId="7244" priority="6329">
      <formula>$W449=16</formula>
    </cfRule>
    <cfRule type="expression" dxfId="7243" priority="6330">
      <formula>$W449=15</formula>
    </cfRule>
    <cfRule type="expression" dxfId="7242" priority="6331">
      <formula>$W449=14</formula>
    </cfRule>
    <cfRule type="expression" dxfId="7241" priority="6332">
      <formula>$W449=13</formula>
    </cfRule>
    <cfRule type="expression" dxfId="7240" priority="6333">
      <formula>$W449=12</formula>
    </cfRule>
    <cfRule type="expression" dxfId="7239" priority="6334">
      <formula>$W449=11</formula>
    </cfRule>
    <cfRule type="expression" dxfId="7238" priority="6335">
      <formula>$W449=10</formula>
    </cfRule>
    <cfRule type="expression" dxfId="7237" priority="6336">
      <formula>$W449=9</formula>
    </cfRule>
    <cfRule type="expression" dxfId="7236" priority="6337">
      <formula>$W449=8</formula>
    </cfRule>
    <cfRule type="expression" dxfId="7235" priority="6338">
      <formula>$W449=7</formula>
    </cfRule>
    <cfRule type="expression" dxfId="7234" priority="6339">
      <formula>$W449=6</formula>
    </cfRule>
    <cfRule type="expression" dxfId="7233" priority="6340">
      <formula>$W449=5</formula>
    </cfRule>
    <cfRule type="expression" dxfId="7232" priority="6341">
      <formula>$W449=4</formula>
    </cfRule>
    <cfRule type="expression" dxfId="7231" priority="6342">
      <formula>$W449=3</formula>
    </cfRule>
    <cfRule type="expression" dxfId="7230" priority="6343">
      <formula>$W449=2</formula>
    </cfRule>
    <cfRule type="expression" dxfId="7229" priority="6344">
      <formula>$W449=1</formula>
    </cfRule>
  </conditionalFormatting>
  <conditionalFormatting sqref="V455">
    <cfRule type="expression" dxfId="7228" priority="6188">
      <formula>$W455=25</formula>
    </cfRule>
    <cfRule type="expression" dxfId="7227" priority="6189">
      <formula>$W455=24</formula>
    </cfRule>
    <cfRule type="expression" dxfId="7226" priority="6190">
      <formula>$W455=23</formula>
    </cfRule>
    <cfRule type="expression" dxfId="7225" priority="6191">
      <formula>$W455=22</formula>
    </cfRule>
    <cfRule type="expression" dxfId="7224" priority="6192">
      <formula>$W455=21</formula>
    </cfRule>
    <cfRule type="expression" dxfId="7223" priority="6193">
      <formula>$W455=20</formula>
    </cfRule>
    <cfRule type="expression" dxfId="7222" priority="6194">
      <formula>$W455=19</formula>
    </cfRule>
    <cfRule type="expression" dxfId="7221" priority="6195">
      <formula>$W455=18</formula>
    </cfRule>
    <cfRule type="expression" dxfId="7220" priority="6196">
      <formula>$W455=17</formula>
    </cfRule>
    <cfRule type="expression" dxfId="7219" priority="6197">
      <formula>$W455=16</formula>
    </cfRule>
    <cfRule type="expression" dxfId="7218" priority="6198">
      <formula>$W455=15</formula>
    </cfRule>
    <cfRule type="expression" dxfId="7217" priority="6199">
      <formula>$W455=14</formula>
    </cfRule>
    <cfRule type="expression" dxfId="7216" priority="6200">
      <formula>$W455=13</formula>
    </cfRule>
    <cfRule type="expression" dxfId="7215" priority="6201">
      <formula>$W455=12</formula>
    </cfRule>
    <cfRule type="expression" dxfId="7214" priority="6202">
      <formula>$W455=11</formula>
    </cfRule>
    <cfRule type="expression" dxfId="7213" priority="6203">
      <formula>$W455=10</formula>
    </cfRule>
    <cfRule type="expression" dxfId="7212" priority="6204">
      <formula>$W455=9</formula>
    </cfRule>
    <cfRule type="expression" dxfId="7211" priority="6205">
      <formula>$W455=8</formula>
    </cfRule>
    <cfRule type="expression" dxfId="7210" priority="6206">
      <formula>$W455=7</formula>
    </cfRule>
    <cfRule type="expression" dxfId="7209" priority="6207">
      <formula>$W455=6</formula>
    </cfRule>
    <cfRule type="expression" dxfId="7208" priority="6208">
      <formula>$W455=5</formula>
    </cfRule>
    <cfRule type="expression" dxfId="7207" priority="6209">
      <formula>$W455=4</formula>
    </cfRule>
    <cfRule type="expression" dxfId="7206" priority="6210">
      <formula>$W455=3</formula>
    </cfRule>
    <cfRule type="expression" dxfId="7205" priority="6211">
      <formula>$W455=2</formula>
    </cfRule>
    <cfRule type="expression" dxfId="7204" priority="6212">
      <formula>$W455=1</formula>
    </cfRule>
  </conditionalFormatting>
  <conditionalFormatting sqref="V461">
    <cfRule type="expression" dxfId="7203" priority="5438">
      <formula>$W461=25</formula>
    </cfRule>
    <cfRule type="expression" dxfId="7202" priority="5439">
      <formula>$W461=24</formula>
    </cfRule>
    <cfRule type="expression" dxfId="7201" priority="5440">
      <formula>$W461=23</formula>
    </cfRule>
    <cfRule type="expression" dxfId="7200" priority="5441">
      <formula>$W461=22</formula>
    </cfRule>
    <cfRule type="expression" dxfId="7199" priority="5442">
      <formula>$W461=21</formula>
    </cfRule>
    <cfRule type="expression" dxfId="7198" priority="5443">
      <formula>$W461=20</formula>
    </cfRule>
    <cfRule type="expression" dxfId="7197" priority="5444">
      <formula>$W461=19</formula>
    </cfRule>
    <cfRule type="expression" dxfId="7196" priority="5445">
      <formula>$W461=18</formula>
    </cfRule>
    <cfRule type="expression" dxfId="7195" priority="5446">
      <formula>$W461=17</formula>
    </cfRule>
    <cfRule type="expression" dxfId="7194" priority="5447">
      <formula>$W461=16</formula>
    </cfRule>
    <cfRule type="expression" dxfId="7193" priority="5448">
      <formula>$W461=15</formula>
    </cfRule>
    <cfRule type="expression" dxfId="7192" priority="5449">
      <formula>$W461=14</formula>
    </cfRule>
    <cfRule type="expression" dxfId="7191" priority="5450">
      <formula>$W461=13</formula>
    </cfRule>
    <cfRule type="expression" dxfId="7190" priority="5451">
      <formula>$W461=12</formula>
    </cfRule>
    <cfRule type="expression" dxfId="7189" priority="5452">
      <formula>$W461=11</formula>
    </cfRule>
    <cfRule type="expression" dxfId="7188" priority="5453">
      <formula>$W461=10</formula>
    </cfRule>
    <cfRule type="expression" dxfId="7187" priority="5454">
      <formula>$W461=9</formula>
    </cfRule>
    <cfRule type="expression" dxfId="7186" priority="5455">
      <formula>$W461=8</formula>
    </cfRule>
    <cfRule type="expression" dxfId="7185" priority="5456">
      <formula>$W461=7</formula>
    </cfRule>
    <cfRule type="expression" dxfId="7184" priority="5457">
      <formula>$W461=6</formula>
    </cfRule>
    <cfRule type="expression" dxfId="7183" priority="5458">
      <formula>$W461=5</formula>
    </cfRule>
    <cfRule type="expression" dxfId="7182" priority="5459">
      <formula>$W461=4</formula>
    </cfRule>
    <cfRule type="expression" dxfId="7181" priority="5460">
      <formula>$W461=3</formula>
    </cfRule>
    <cfRule type="expression" dxfId="7180" priority="5461">
      <formula>$W461=2</formula>
    </cfRule>
    <cfRule type="expression" dxfId="7179" priority="5462">
      <formula>$W461=1</formula>
    </cfRule>
  </conditionalFormatting>
  <conditionalFormatting sqref="V467">
    <cfRule type="expression" dxfId="7178" priority="5306">
      <formula>$W467=25</formula>
    </cfRule>
    <cfRule type="expression" dxfId="7177" priority="5307">
      <formula>$W467=24</formula>
    </cfRule>
    <cfRule type="expression" dxfId="7176" priority="5308">
      <formula>$W467=23</formula>
    </cfRule>
    <cfRule type="expression" dxfId="7175" priority="5309">
      <formula>$W467=22</formula>
    </cfRule>
    <cfRule type="expression" dxfId="7174" priority="5310">
      <formula>$W467=21</formula>
    </cfRule>
    <cfRule type="expression" dxfId="7173" priority="5311">
      <formula>$W467=20</formula>
    </cfRule>
    <cfRule type="expression" dxfId="7172" priority="5312">
      <formula>$W467=19</formula>
    </cfRule>
    <cfRule type="expression" dxfId="7171" priority="5313">
      <formula>$W467=18</formula>
    </cfRule>
    <cfRule type="expression" dxfId="7170" priority="5314">
      <formula>$W467=17</formula>
    </cfRule>
    <cfRule type="expression" dxfId="7169" priority="5315">
      <formula>$W467=16</formula>
    </cfRule>
    <cfRule type="expression" dxfId="7168" priority="5316">
      <formula>$W467=15</formula>
    </cfRule>
    <cfRule type="expression" dxfId="7167" priority="5317">
      <formula>$W467=14</formula>
    </cfRule>
    <cfRule type="expression" dxfId="7166" priority="5318">
      <formula>$W467=13</formula>
    </cfRule>
    <cfRule type="expression" dxfId="7165" priority="5319">
      <formula>$W467=12</formula>
    </cfRule>
    <cfRule type="expression" dxfId="7164" priority="5320">
      <formula>$W467=11</formula>
    </cfRule>
    <cfRule type="expression" dxfId="7163" priority="5321">
      <formula>$W467=10</formula>
    </cfRule>
    <cfRule type="expression" dxfId="7162" priority="5322">
      <formula>$W467=9</formula>
    </cfRule>
    <cfRule type="expression" dxfId="7161" priority="5323">
      <formula>$W467=8</formula>
    </cfRule>
    <cfRule type="expression" dxfId="7160" priority="5324">
      <formula>$W467=7</formula>
    </cfRule>
    <cfRule type="expression" dxfId="7159" priority="5325">
      <formula>$W467=6</formula>
    </cfRule>
    <cfRule type="expression" dxfId="7158" priority="5326">
      <formula>$W467=5</formula>
    </cfRule>
    <cfRule type="expression" dxfId="7157" priority="5327">
      <formula>$W467=4</formula>
    </cfRule>
    <cfRule type="expression" dxfId="7156" priority="5328">
      <formula>$W467=3</formula>
    </cfRule>
    <cfRule type="expression" dxfId="7155" priority="5329">
      <formula>$W467=2</formula>
    </cfRule>
    <cfRule type="expression" dxfId="7154" priority="5330">
      <formula>$W467=1</formula>
    </cfRule>
  </conditionalFormatting>
  <conditionalFormatting sqref="Y29:Y33 Y41:Y45 Y281 Y323:Y327 Y365:Y369 Y401:Y405 Y329:Y333 Y407:Y411 Y431:Y435 Y284:Y285 Y425:Y429 Y17:Y21">
    <cfRule type="expression" dxfId="7153" priority="14892">
      <formula>Z17="X"</formula>
    </cfRule>
  </conditionalFormatting>
  <conditionalFormatting sqref="Y17:Y21">
    <cfRule type="cellIs" dxfId="7152" priority="14871" operator="equal">
      <formula>"Y"</formula>
    </cfRule>
  </conditionalFormatting>
  <conditionalFormatting sqref="Y23:Y27 Y221:Y225">
    <cfRule type="cellIs" dxfId="7151" priority="14461" operator="equal">
      <formula>"Y"</formula>
    </cfRule>
    <cfRule type="expression" dxfId="7150" priority="14482">
      <formula>Z23="X"</formula>
    </cfRule>
  </conditionalFormatting>
  <conditionalFormatting sqref="Y29:Y33 Y41:Y45 Y53:Y57 Y47:Y51">
    <cfRule type="cellIs" dxfId="7149" priority="13593" operator="equal">
      <formula>"Y"</formula>
    </cfRule>
  </conditionalFormatting>
  <conditionalFormatting sqref="Y41:Y45 Y53:Y57 Y47:Y51">
    <cfRule type="cellIs" dxfId="7148" priority="5019" operator="equal">
      <formula>"Y"</formula>
    </cfRule>
  </conditionalFormatting>
  <conditionalFormatting sqref="Y47:Y51">
    <cfRule type="cellIs" dxfId="7147" priority="4603" operator="equal">
      <formula>"Y"</formula>
    </cfRule>
    <cfRule type="expression" dxfId="7146" priority="4624">
      <formula>Z47="X"</formula>
    </cfRule>
  </conditionalFormatting>
  <conditionalFormatting sqref="Y53:Y57">
    <cfRule type="cellIs" dxfId="7145" priority="4339" operator="equal">
      <formula>"Y"</formula>
    </cfRule>
    <cfRule type="expression" dxfId="7144" priority="4360">
      <formula>Z53="X"</formula>
    </cfRule>
  </conditionalFormatting>
  <conditionalFormatting sqref="Y59:Y63">
    <cfRule type="cellIs" dxfId="7143" priority="14386" operator="equal">
      <formula>"Y"</formula>
    </cfRule>
    <cfRule type="expression" dxfId="7142" priority="14407">
      <formula>Z59="X"</formula>
    </cfRule>
  </conditionalFormatting>
  <conditionalFormatting sqref="Y65:Y69">
    <cfRule type="cellIs" dxfId="7141" priority="618" operator="equal">
      <formula>"Y"</formula>
    </cfRule>
    <cfRule type="expression" dxfId="7140" priority="639">
      <formula>Z65="X"</formula>
    </cfRule>
  </conditionalFormatting>
  <conditionalFormatting sqref="Y71:Y75">
    <cfRule type="cellIs" dxfId="7139" priority="454" operator="equal">
      <formula>"Y"</formula>
    </cfRule>
    <cfRule type="expression" dxfId="7138" priority="475">
      <formula>Z71="X"</formula>
    </cfRule>
  </conditionalFormatting>
  <conditionalFormatting sqref="Y77:Y81">
    <cfRule type="cellIs" dxfId="7137" priority="14361" operator="equal">
      <formula>"Y"</formula>
    </cfRule>
    <cfRule type="expression" dxfId="7136" priority="14382">
      <formula>Z77="X"</formula>
    </cfRule>
  </conditionalFormatting>
  <conditionalFormatting sqref="Y83:Y87">
    <cfRule type="cellIs" dxfId="7135" priority="13506" operator="equal">
      <formula>"Y"</formula>
    </cfRule>
    <cfRule type="expression" dxfId="7134" priority="13527">
      <formula>Z83="X"</formula>
    </cfRule>
  </conditionalFormatting>
  <conditionalFormatting sqref="Y89:Y93">
    <cfRule type="cellIs" dxfId="7133" priority="13374" operator="equal">
      <formula>"Y"</formula>
    </cfRule>
    <cfRule type="expression" dxfId="7132" priority="13395">
      <formula>Z89="X"</formula>
    </cfRule>
  </conditionalFormatting>
  <conditionalFormatting sqref="Y95:Y99">
    <cfRule type="cellIs" dxfId="7131" priority="13242" operator="equal">
      <formula>"Y"</formula>
    </cfRule>
    <cfRule type="expression" dxfId="7130" priority="13263">
      <formula>Z95="X"</formula>
    </cfRule>
  </conditionalFormatting>
  <conditionalFormatting sqref="Y101:Y105">
    <cfRule type="cellIs" dxfId="7129" priority="13110" operator="equal">
      <formula>"Y"</formula>
    </cfRule>
    <cfRule type="expression" dxfId="7128" priority="13131">
      <formula>Z101="X"</formula>
    </cfRule>
  </conditionalFormatting>
  <conditionalFormatting sqref="Y107:Y111">
    <cfRule type="cellIs" dxfId="7127" priority="12978" operator="equal">
      <formula>"Y"</formula>
    </cfRule>
    <cfRule type="expression" dxfId="7126" priority="12999">
      <formula>Z107="X"</formula>
    </cfRule>
  </conditionalFormatting>
  <conditionalFormatting sqref="Y113:Y114">
    <cfRule type="cellIs" dxfId="7125" priority="12028" operator="equal">
      <formula>"Y"</formula>
    </cfRule>
    <cfRule type="expression" dxfId="7124" priority="12049">
      <formula>Z113="X"</formula>
    </cfRule>
  </conditionalFormatting>
  <conditionalFormatting sqref="Y115:Y117">
    <cfRule type="cellIs" dxfId="7123" priority="12846" operator="equal">
      <formula>"Y"</formula>
    </cfRule>
    <cfRule type="expression" dxfId="7122" priority="12867">
      <formula>Z115="X"</formula>
    </cfRule>
  </conditionalFormatting>
  <conditionalFormatting sqref="Y119:Y123">
    <cfRule type="cellIs" dxfId="7121" priority="12714" operator="equal">
      <formula>"Y"</formula>
    </cfRule>
    <cfRule type="expression" dxfId="7120" priority="12735">
      <formula>Z119="X"</formula>
    </cfRule>
  </conditionalFormatting>
  <conditionalFormatting sqref="Y125:Y129">
    <cfRule type="cellIs" dxfId="7119" priority="12582" operator="equal">
      <formula>"Y"</formula>
    </cfRule>
    <cfRule type="expression" dxfId="7118" priority="12603">
      <formula>Z125="X"</formula>
    </cfRule>
  </conditionalFormatting>
  <conditionalFormatting sqref="Y131:Y135 Y137:Y141">
    <cfRule type="cellIs" dxfId="7117" priority="12450" operator="equal">
      <formula>"Y"</formula>
    </cfRule>
    <cfRule type="expression" dxfId="7116" priority="12471">
      <formula>Z131="X"</formula>
    </cfRule>
  </conditionalFormatting>
  <conditionalFormatting sqref="Y143:Y147">
    <cfRule type="cellIs" dxfId="7115" priority="12318" operator="equal">
      <formula>"Y"</formula>
    </cfRule>
    <cfRule type="expression" dxfId="7114" priority="12339">
      <formula>Z143="X"</formula>
    </cfRule>
  </conditionalFormatting>
  <conditionalFormatting sqref="Y149:Y153">
    <cfRule type="cellIs" dxfId="7113" priority="12186" operator="equal">
      <formula>"Y"</formula>
    </cfRule>
    <cfRule type="expression" dxfId="7112" priority="12207">
      <formula>Z149="X"</formula>
    </cfRule>
  </conditionalFormatting>
  <conditionalFormatting sqref="Y155:Y156">
    <cfRule type="cellIs" dxfId="7111" priority="11924" operator="equal">
      <formula>"Y"</formula>
    </cfRule>
    <cfRule type="expression" dxfId="7110" priority="11945">
      <formula>Z155="X"</formula>
    </cfRule>
  </conditionalFormatting>
  <conditionalFormatting sqref="Y157">
    <cfRule type="cellIs" dxfId="7109" priority="1802" operator="equal">
      <formula>"Y"</formula>
    </cfRule>
    <cfRule type="expression" dxfId="7108" priority="1815">
      <formula>Z157="X"</formula>
    </cfRule>
  </conditionalFormatting>
  <conditionalFormatting sqref="Y158">
    <cfRule type="cellIs" dxfId="7107" priority="1785" operator="equal">
      <formula>"Y"</formula>
    </cfRule>
    <cfRule type="expression" dxfId="7106" priority="1798">
      <formula>Z158="X"</formula>
    </cfRule>
  </conditionalFormatting>
  <conditionalFormatting sqref="Y159">
    <cfRule type="cellIs" dxfId="7105" priority="1768" operator="equal">
      <formula>"Y"</formula>
    </cfRule>
    <cfRule type="expression" dxfId="7104" priority="1781">
      <formula>Z159="X"</formula>
    </cfRule>
  </conditionalFormatting>
  <conditionalFormatting sqref="Y161:Y165">
    <cfRule type="cellIs" dxfId="7103" priority="11792" operator="equal">
      <formula>"Y"</formula>
    </cfRule>
    <cfRule type="expression" dxfId="7102" priority="11813">
      <formula>Z161="X"</formula>
    </cfRule>
  </conditionalFormatting>
  <conditionalFormatting sqref="Y167:Y171">
    <cfRule type="cellIs" dxfId="7101" priority="11660" operator="equal">
      <formula>"Y"</formula>
    </cfRule>
    <cfRule type="expression" dxfId="7100" priority="11681">
      <formula>Z167="X"</formula>
    </cfRule>
  </conditionalFormatting>
  <conditionalFormatting sqref="Y173:Y177">
    <cfRule type="cellIs" dxfId="7099" priority="11528" operator="equal">
      <formula>"Y"</formula>
    </cfRule>
    <cfRule type="expression" dxfId="7098" priority="11549">
      <formula>Z173="X"</formula>
    </cfRule>
  </conditionalFormatting>
  <conditionalFormatting sqref="Y179 Y182:Y183">
    <cfRule type="cellIs" dxfId="7097" priority="1698" operator="equal">
      <formula>"Y"</formula>
    </cfRule>
    <cfRule type="expression" dxfId="7096" priority="1719">
      <formula>Z179="X"</formula>
    </cfRule>
  </conditionalFormatting>
  <conditionalFormatting sqref="Y180">
    <cfRule type="cellIs" dxfId="7095" priority="1609" operator="equal">
      <formula>"Y"</formula>
    </cfRule>
    <cfRule type="expression" dxfId="7094" priority="1622">
      <formula>Z180="X"</formula>
    </cfRule>
  </conditionalFormatting>
  <conditionalFormatting sqref="Y181">
    <cfRule type="cellIs" dxfId="7093" priority="1592" operator="equal">
      <formula>"Y"</formula>
    </cfRule>
    <cfRule type="expression" dxfId="7092" priority="1605">
      <formula>Z181="X"</formula>
    </cfRule>
  </conditionalFormatting>
  <conditionalFormatting sqref="Y185:Y189">
    <cfRule type="cellIs" dxfId="7091" priority="11264" operator="equal">
      <formula>"Y"</formula>
    </cfRule>
    <cfRule type="expression" dxfId="7090" priority="11285">
      <formula>Z185="X"</formula>
    </cfRule>
  </conditionalFormatting>
  <conditionalFormatting sqref="Y191:Y195 Y197:Y201">
    <cfRule type="cellIs" dxfId="7089" priority="11132" operator="equal">
      <formula>"Y"</formula>
    </cfRule>
    <cfRule type="expression" dxfId="7088" priority="11153">
      <formula>Z191="X"</formula>
    </cfRule>
  </conditionalFormatting>
  <conditionalFormatting sqref="Y203:Y207">
    <cfRule type="cellIs" dxfId="7087" priority="5876" operator="equal">
      <formula>"Y"</formula>
    </cfRule>
    <cfRule type="expression" dxfId="7086" priority="5897">
      <formula>Z203="X"</formula>
    </cfRule>
  </conditionalFormatting>
  <conditionalFormatting sqref="Y208">
    <cfRule type="cellIs" dxfId="7085" priority="5645" operator="equal">
      <formula>"Y"</formula>
    </cfRule>
    <cfRule type="expression" dxfId="7084" priority="5658">
      <formula>Z208="X"</formula>
    </cfRule>
  </conditionalFormatting>
  <conditionalFormatting sqref="Y209:Y213">
    <cfRule type="cellIs" dxfId="7083" priority="11000" operator="equal">
      <formula>"Y"</formula>
    </cfRule>
    <cfRule type="expression" dxfId="7082" priority="11021">
      <formula>Z209="X"</formula>
    </cfRule>
  </conditionalFormatting>
  <conditionalFormatting sqref="Y215:Y219">
    <cfRule type="cellIs" dxfId="7081" priority="10868" operator="equal">
      <formula>"Y"</formula>
    </cfRule>
    <cfRule type="expression" dxfId="7080" priority="10889">
      <formula>Z215="X"</formula>
    </cfRule>
  </conditionalFormatting>
  <conditionalFormatting sqref="Y227:Y231">
    <cfRule type="cellIs" dxfId="7079" priority="10604" operator="equal">
      <formula>"Y"</formula>
    </cfRule>
    <cfRule type="expression" dxfId="7078" priority="10625">
      <formula>Z227="X"</formula>
    </cfRule>
  </conditionalFormatting>
  <conditionalFormatting sqref="Y233:Y237">
    <cfRule type="cellIs" dxfId="7077" priority="10472" operator="equal">
      <formula>"Y"</formula>
    </cfRule>
    <cfRule type="expression" dxfId="7076" priority="10493">
      <formula>Z233="X"</formula>
    </cfRule>
  </conditionalFormatting>
  <conditionalFormatting sqref="Y239:Y241 Y243 Y245:Y249">
    <cfRule type="cellIs" dxfId="7075" priority="10340" operator="equal">
      <formula>"Y"</formula>
    </cfRule>
    <cfRule type="expression" dxfId="7074" priority="10361">
      <formula>Z239="X"</formula>
    </cfRule>
  </conditionalFormatting>
  <conditionalFormatting sqref="Y242">
    <cfRule type="cellIs" dxfId="7073" priority="1147" operator="equal">
      <formula>"Y"</formula>
    </cfRule>
    <cfRule type="expression" dxfId="7072" priority="1153">
      <formula>Z242="X"</formula>
    </cfRule>
  </conditionalFormatting>
  <conditionalFormatting sqref="Y248">
    <cfRule type="cellIs" dxfId="7071" priority="1034" operator="equal">
      <formula>"X"</formula>
    </cfRule>
  </conditionalFormatting>
  <conditionalFormatting sqref="Y251:Y252 Y254:Y255">
    <cfRule type="cellIs" dxfId="7070" priority="10208" operator="equal">
      <formula>"Y"</formula>
    </cfRule>
    <cfRule type="expression" dxfId="7069" priority="10229">
      <formula>Z251="X"</formula>
    </cfRule>
  </conditionalFormatting>
  <conditionalFormatting sqref="Y253">
    <cfRule type="cellIs" dxfId="7068" priority="777" operator="equal">
      <formula>"Y"</formula>
    </cfRule>
    <cfRule type="expression" dxfId="7067" priority="792">
      <formula>Z253="X"</formula>
    </cfRule>
  </conditionalFormatting>
  <conditionalFormatting sqref="Y257:Y261">
    <cfRule type="cellIs" dxfId="7066" priority="10076" operator="equal">
      <formula>"Y"</formula>
    </cfRule>
    <cfRule type="expression" dxfId="7065" priority="10097">
      <formula>Z257="X"</formula>
    </cfRule>
  </conditionalFormatting>
  <conditionalFormatting sqref="Y263 Y266:Y267">
    <cfRule type="cellIs" dxfId="7064" priority="9944" operator="equal">
      <formula>"Y"</formula>
    </cfRule>
    <cfRule type="expression" dxfId="7063" priority="9965">
      <formula>Z263="X"</formula>
    </cfRule>
  </conditionalFormatting>
  <conditionalFormatting sqref="Y264">
    <cfRule type="cellIs" dxfId="7062" priority="760" operator="equal">
      <formula>"Y"</formula>
    </cfRule>
    <cfRule type="expression" dxfId="7061" priority="773">
      <formula>Z264="X"</formula>
    </cfRule>
  </conditionalFormatting>
  <conditionalFormatting sqref="Y265">
    <cfRule type="cellIs" dxfId="7060" priority="743" operator="equal">
      <formula>"Y"</formula>
    </cfRule>
    <cfRule type="expression" dxfId="7059" priority="756">
      <formula>Z265="X"</formula>
    </cfRule>
  </conditionalFormatting>
  <conditionalFormatting sqref="Y269:Y273">
    <cfRule type="cellIs" dxfId="7058" priority="9812" operator="equal">
      <formula>"Y"</formula>
    </cfRule>
    <cfRule type="expression" dxfId="7057" priority="9833">
      <formula>Z269="X"</formula>
    </cfRule>
  </conditionalFormatting>
  <conditionalFormatting sqref="Y275:Y279">
    <cfRule type="cellIs" dxfId="7056" priority="9680" operator="equal">
      <formula>"Y"</formula>
    </cfRule>
    <cfRule type="expression" dxfId="7055" priority="9701">
      <formula>Z275="X"</formula>
    </cfRule>
  </conditionalFormatting>
  <conditionalFormatting sqref="Y281 Y284:Y285">
    <cfRule type="cellIs" dxfId="7054" priority="9548" operator="equal">
      <formula>"Y"</formula>
    </cfRule>
  </conditionalFormatting>
  <conditionalFormatting sqref="Y282">
    <cfRule type="cellIs" dxfId="7053" priority="720" operator="equal">
      <formula>"Y"</formula>
    </cfRule>
    <cfRule type="expression" dxfId="7052" priority="739">
      <formula>Z282="X"</formula>
    </cfRule>
  </conditionalFormatting>
  <conditionalFormatting sqref="Y283">
    <cfRule type="cellIs" dxfId="7051" priority="697" operator="equal">
      <formula>"Y"</formula>
    </cfRule>
    <cfRule type="expression" dxfId="7050" priority="716">
      <formula>Z283="X"</formula>
    </cfRule>
  </conditionalFormatting>
  <conditionalFormatting sqref="Y287:Y289 Y291">
    <cfRule type="cellIs" dxfId="7049" priority="9416" operator="equal">
      <formula>"Y"</formula>
    </cfRule>
    <cfRule type="expression" dxfId="7048" priority="9437">
      <formula>Z287="X"</formula>
    </cfRule>
  </conditionalFormatting>
  <conditionalFormatting sqref="Y293:Y297 Y299:Y303 Y305:Y309">
    <cfRule type="cellIs" dxfId="7047" priority="9284" operator="equal">
      <formula>"Y"</formula>
    </cfRule>
    <cfRule type="expression" dxfId="7046" priority="9305">
      <formula>Z293="X"</formula>
    </cfRule>
  </conditionalFormatting>
  <conditionalFormatting sqref="Y311:Y313 Y315">
    <cfRule type="cellIs" dxfId="7045" priority="9152" operator="equal">
      <formula>"Y"</formula>
    </cfRule>
    <cfRule type="expression" dxfId="7044" priority="9173">
      <formula>Z311="X"</formula>
    </cfRule>
  </conditionalFormatting>
  <conditionalFormatting sqref="Y314">
    <cfRule type="cellIs" dxfId="7043" priority="2402" operator="equal">
      <formula>"Y"</formula>
    </cfRule>
    <cfRule type="expression" dxfId="7042" priority="2415">
      <formula>Z314="X"</formula>
    </cfRule>
  </conditionalFormatting>
  <conditionalFormatting sqref="Y317:Y321">
    <cfRule type="cellIs" dxfId="7041" priority="8890" operator="equal">
      <formula>"Y"</formula>
    </cfRule>
    <cfRule type="expression" dxfId="7040" priority="8911">
      <formula>Z317="X"</formula>
    </cfRule>
  </conditionalFormatting>
  <conditionalFormatting sqref="Y323:Y327 Y329:Y333">
    <cfRule type="cellIs" dxfId="7039" priority="8758" operator="equal">
      <formula>"Y"</formula>
    </cfRule>
  </conditionalFormatting>
  <conditionalFormatting sqref="Y335:Y339">
    <cfRule type="cellIs" dxfId="7038" priority="8626" operator="equal">
      <formula>"Y"</formula>
    </cfRule>
    <cfRule type="expression" dxfId="7037" priority="8647">
      <formula>Z335="X"</formula>
    </cfRule>
  </conditionalFormatting>
  <conditionalFormatting sqref="Y341:Y345">
    <cfRule type="cellIs" dxfId="7036" priority="8494" operator="equal">
      <formula>"Y"</formula>
    </cfRule>
    <cfRule type="expression" dxfId="7035" priority="8515">
      <formula>Z341="X"</formula>
    </cfRule>
  </conditionalFormatting>
  <conditionalFormatting sqref="Y347:Y351">
    <cfRule type="cellIs" dxfId="7034" priority="8362" operator="equal">
      <formula>"Y"</formula>
    </cfRule>
    <cfRule type="expression" dxfId="7033" priority="8383">
      <formula>Z347="X"</formula>
    </cfRule>
  </conditionalFormatting>
  <conditionalFormatting sqref="Y353:Y357">
    <cfRule type="cellIs" dxfId="7032" priority="8230" operator="equal">
      <formula>"Y"</formula>
    </cfRule>
    <cfRule type="expression" dxfId="7031" priority="8251">
      <formula>Z353="X"</formula>
    </cfRule>
  </conditionalFormatting>
  <conditionalFormatting sqref="Y359:Y363">
    <cfRule type="cellIs" dxfId="7030" priority="8098" operator="equal">
      <formula>"Y"</formula>
    </cfRule>
    <cfRule type="expression" dxfId="7029" priority="8119">
      <formula>Z359="X"</formula>
    </cfRule>
  </conditionalFormatting>
  <conditionalFormatting sqref="Y365:Y369">
    <cfRule type="cellIs" dxfId="7028" priority="7966" operator="equal">
      <formula>"Y"</formula>
    </cfRule>
  </conditionalFormatting>
  <conditionalFormatting sqref="Y371:Y375">
    <cfRule type="cellIs" dxfId="7027" priority="7834" operator="equal">
      <formula>"Y"</formula>
    </cfRule>
    <cfRule type="expression" dxfId="7026" priority="7855">
      <formula>Z371="X"</formula>
    </cfRule>
  </conditionalFormatting>
  <conditionalFormatting sqref="Y377:Y381">
    <cfRule type="cellIs" dxfId="7025" priority="7702" operator="equal">
      <formula>"Y"</formula>
    </cfRule>
    <cfRule type="expression" dxfId="7024" priority="7723">
      <formula>Z377="X"</formula>
    </cfRule>
  </conditionalFormatting>
  <conditionalFormatting sqref="Y383:Y387">
    <cfRule type="cellIs" dxfId="7023" priority="7570" operator="equal">
      <formula>"Y"</formula>
    </cfRule>
    <cfRule type="expression" dxfId="7022" priority="7591">
      <formula>Z383="X"</formula>
    </cfRule>
  </conditionalFormatting>
  <conditionalFormatting sqref="Y389:Y393">
    <cfRule type="cellIs" dxfId="7021" priority="7353" operator="equal">
      <formula>"Y"</formula>
    </cfRule>
    <cfRule type="expression" dxfId="7020" priority="7374">
      <formula>Z389="X"</formula>
    </cfRule>
  </conditionalFormatting>
  <conditionalFormatting sqref="Y395:Y399">
    <cfRule type="cellIs" dxfId="7019" priority="7221" operator="equal">
      <formula>"Y"</formula>
    </cfRule>
    <cfRule type="expression" dxfId="7018" priority="7242">
      <formula>Z395="X"</formula>
    </cfRule>
  </conditionalFormatting>
  <conditionalFormatting sqref="Y401:Y405 Y407:Y411">
    <cfRule type="cellIs" dxfId="7017" priority="7089" operator="equal">
      <formula>"Y"</formula>
    </cfRule>
  </conditionalFormatting>
  <conditionalFormatting sqref="Y413:Y417">
    <cfRule type="cellIs" dxfId="7016" priority="6957" operator="equal">
      <formula>"Y"</formula>
    </cfRule>
    <cfRule type="expression" dxfId="7015" priority="6978">
      <formula>Z413="X"</formula>
    </cfRule>
  </conditionalFormatting>
  <conditionalFormatting sqref="Y419:Y423">
    <cfRule type="cellIs" dxfId="7014" priority="6825" operator="equal">
      <formula>"Y"</formula>
    </cfRule>
    <cfRule type="expression" dxfId="7013" priority="6846">
      <formula>Z419="X"</formula>
    </cfRule>
  </conditionalFormatting>
  <conditionalFormatting sqref="Y425:Y429">
    <cfRule type="cellIs" dxfId="7012" priority="6693" operator="equal">
      <formula>"Y"</formula>
    </cfRule>
  </conditionalFormatting>
  <conditionalFormatting sqref="Y431:Y435">
    <cfRule type="cellIs" dxfId="7011" priority="5151" operator="equal">
      <formula>"Y"</formula>
    </cfRule>
  </conditionalFormatting>
  <conditionalFormatting sqref="Y437:Y441">
    <cfRule type="cellIs" dxfId="7010" priority="6561" operator="equal">
      <formula>"Y"</formula>
    </cfRule>
    <cfRule type="expression" dxfId="7009" priority="6582">
      <formula>Z437="X"</formula>
    </cfRule>
  </conditionalFormatting>
  <conditionalFormatting sqref="Y443:Y446">
    <cfRule type="cellIs" dxfId="7008" priority="6429" operator="equal">
      <formula>"Y"</formula>
    </cfRule>
    <cfRule type="expression" dxfId="7007" priority="6450">
      <formula>Z443="X"</formula>
    </cfRule>
  </conditionalFormatting>
  <conditionalFormatting sqref="Y447">
    <cfRule type="cellIs" dxfId="7006" priority="1163" operator="equal">
      <formula>"Y"</formula>
    </cfRule>
    <cfRule type="expression" dxfId="7005" priority="1176">
      <formula>Z447="X"</formula>
    </cfRule>
  </conditionalFormatting>
  <conditionalFormatting sqref="Y449:Y453">
    <cfRule type="cellIs" dxfId="7004" priority="6297" operator="equal">
      <formula>"Y"</formula>
    </cfRule>
    <cfRule type="expression" dxfId="7003" priority="6318">
      <formula>Z449="X"</formula>
    </cfRule>
  </conditionalFormatting>
  <conditionalFormatting sqref="Y455:Y459">
    <cfRule type="cellIs" dxfId="7002" priority="6165" operator="equal">
      <formula>"Y"</formula>
    </cfRule>
    <cfRule type="expression" dxfId="7001" priority="6186">
      <formula>Z455="X"</formula>
    </cfRule>
  </conditionalFormatting>
  <conditionalFormatting sqref="Y461:Y465">
    <cfRule type="cellIs" dxfId="7000" priority="5415" operator="equal">
      <formula>"Y"</formula>
    </cfRule>
    <cfRule type="expression" dxfId="6999" priority="5436">
      <formula>Z461="X"</formula>
    </cfRule>
  </conditionalFormatting>
  <conditionalFormatting sqref="Y467:Y471">
    <cfRule type="cellIs" dxfId="6998" priority="5283" operator="equal">
      <formula>"Y"</formula>
    </cfRule>
    <cfRule type="expression" dxfId="6997" priority="5304">
      <formula>Z467="X"</formula>
    </cfRule>
  </conditionalFormatting>
  <conditionalFormatting sqref="Y17:Z21">
    <cfRule type="cellIs" dxfId="6996" priority="14868" operator="equal">
      <formula>"X"</formula>
    </cfRule>
  </conditionalFormatting>
  <conditionalFormatting sqref="Y23:Z27">
    <cfRule type="cellIs" dxfId="6995" priority="14458" operator="equal">
      <formula>"X"</formula>
    </cfRule>
  </conditionalFormatting>
  <conditionalFormatting sqref="Y29:Z33 Y41:Z45 Y53:Z57 Y47:Z51">
    <cfRule type="cellIs" dxfId="6994" priority="13590" operator="equal">
      <formula>"X"</formula>
    </cfRule>
  </conditionalFormatting>
  <conditionalFormatting sqref="Y41:Z45 Y53:Z57 Y47:Z51">
    <cfRule type="cellIs" dxfId="6993" priority="5016" operator="equal">
      <formula>"X"</formula>
    </cfRule>
  </conditionalFormatting>
  <conditionalFormatting sqref="Y47:Z51">
    <cfRule type="cellIs" dxfId="6992" priority="4600" operator="equal">
      <formula>"X"</formula>
    </cfRule>
  </conditionalFormatting>
  <conditionalFormatting sqref="Y53:Z57">
    <cfRule type="cellIs" dxfId="6991" priority="4336" operator="equal">
      <formula>"X"</formula>
    </cfRule>
  </conditionalFormatting>
  <conditionalFormatting sqref="Y59:Z63">
    <cfRule type="cellIs" dxfId="6990" priority="14383" operator="equal">
      <formula>"X"</formula>
    </cfRule>
  </conditionalFormatting>
  <conditionalFormatting sqref="Y65:Z69">
    <cfRule type="cellIs" dxfId="6989" priority="615" operator="equal">
      <formula>"X"</formula>
    </cfRule>
  </conditionalFormatting>
  <conditionalFormatting sqref="Y71:Z75">
    <cfRule type="cellIs" dxfId="6988" priority="451" operator="equal">
      <formula>"X"</formula>
    </cfRule>
  </conditionalFormatting>
  <conditionalFormatting sqref="Y77:Z81">
    <cfRule type="cellIs" dxfId="6987" priority="14358" operator="equal">
      <formula>"X"</formula>
    </cfRule>
  </conditionalFormatting>
  <conditionalFormatting sqref="Y83:Z87">
    <cfRule type="cellIs" dxfId="6986" priority="13503" operator="equal">
      <formula>"X"</formula>
    </cfRule>
  </conditionalFormatting>
  <conditionalFormatting sqref="Y89:Z93">
    <cfRule type="cellIs" dxfId="6985" priority="13371" operator="equal">
      <formula>"X"</formula>
    </cfRule>
  </conditionalFormatting>
  <conditionalFormatting sqref="Y95:Z99">
    <cfRule type="cellIs" dxfId="6984" priority="13239" operator="equal">
      <formula>"X"</formula>
    </cfRule>
  </conditionalFormatting>
  <conditionalFormatting sqref="Y101:Z105">
    <cfRule type="cellIs" dxfId="6983" priority="13107" operator="equal">
      <formula>"X"</formula>
    </cfRule>
  </conditionalFormatting>
  <conditionalFormatting sqref="Y107:Z111">
    <cfRule type="cellIs" dxfId="6982" priority="12975" operator="equal">
      <formula>"X"</formula>
    </cfRule>
  </conditionalFormatting>
  <conditionalFormatting sqref="Y113:Z114">
    <cfRule type="cellIs" dxfId="6981" priority="12025" operator="equal">
      <formula>"X"</formula>
    </cfRule>
  </conditionalFormatting>
  <conditionalFormatting sqref="Y115:Z117">
    <cfRule type="cellIs" dxfId="6980" priority="12843" operator="equal">
      <formula>"X"</formula>
    </cfRule>
  </conditionalFormatting>
  <conditionalFormatting sqref="Y119:Z123">
    <cfRule type="cellIs" dxfId="6979" priority="12711" operator="equal">
      <formula>"X"</formula>
    </cfRule>
  </conditionalFormatting>
  <conditionalFormatting sqref="Y125:Z129">
    <cfRule type="cellIs" dxfId="6978" priority="12579" operator="equal">
      <formula>"X"</formula>
    </cfRule>
  </conditionalFormatting>
  <conditionalFormatting sqref="Y131:Z135 Y137:Z141">
    <cfRule type="cellIs" dxfId="6977" priority="12447" operator="equal">
      <formula>"X"</formula>
    </cfRule>
  </conditionalFormatting>
  <conditionalFormatting sqref="Y143:Z147">
    <cfRule type="cellIs" dxfId="6976" priority="12315" operator="equal">
      <formula>"X"</formula>
    </cfRule>
  </conditionalFormatting>
  <conditionalFormatting sqref="Y149:Z153">
    <cfRule type="cellIs" dxfId="6975" priority="12183" operator="equal">
      <formula>"X"</formula>
    </cfRule>
  </conditionalFormatting>
  <conditionalFormatting sqref="Y155:Z156">
    <cfRule type="cellIs" dxfId="6974" priority="11921" operator="equal">
      <formula>"X"</formula>
    </cfRule>
  </conditionalFormatting>
  <conditionalFormatting sqref="Y157:Z157">
    <cfRule type="cellIs" dxfId="6973" priority="1799" operator="equal">
      <formula>"X"</formula>
    </cfRule>
  </conditionalFormatting>
  <conditionalFormatting sqref="Y158:Z158">
    <cfRule type="cellIs" dxfId="6972" priority="1782" operator="equal">
      <formula>"X"</formula>
    </cfRule>
  </conditionalFormatting>
  <conditionalFormatting sqref="Y159:Z159">
    <cfRule type="cellIs" dxfId="6971" priority="1765" operator="equal">
      <formula>"X"</formula>
    </cfRule>
  </conditionalFormatting>
  <conditionalFormatting sqref="Y161:Z165">
    <cfRule type="cellIs" dxfId="6970" priority="11789" operator="equal">
      <formula>"X"</formula>
    </cfRule>
  </conditionalFormatting>
  <conditionalFormatting sqref="Y167:Z171">
    <cfRule type="cellIs" dxfId="6969" priority="11657" operator="equal">
      <formula>"X"</formula>
    </cfRule>
  </conditionalFormatting>
  <conditionalFormatting sqref="Y173:Z177">
    <cfRule type="cellIs" dxfId="6968" priority="11525" operator="equal">
      <formula>"X"</formula>
    </cfRule>
  </conditionalFormatting>
  <conditionalFormatting sqref="Y179:Z179 Y182:Z183">
    <cfRule type="cellIs" dxfId="6967" priority="1695" operator="equal">
      <formula>"X"</formula>
    </cfRule>
  </conditionalFormatting>
  <conditionalFormatting sqref="Y180:Z180">
    <cfRule type="cellIs" dxfId="6966" priority="1606" operator="equal">
      <formula>"X"</formula>
    </cfRule>
  </conditionalFormatting>
  <conditionalFormatting sqref="Y181:Z181">
    <cfRule type="cellIs" dxfId="6965" priority="1589" operator="equal">
      <formula>"X"</formula>
    </cfRule>
  </conditionalFormatting>
  <conditionalFormatting sqref="Y185:Z189">
    <cfRule type="cellIs" dxfId="6964" priority="11261" operator="equal">
      <formula>"X"</formula>
    </cfRule>
  </conditionalFormatting>
  <conditionalFormatting sqref="Y191:Z195 Y197:Z201">
    <cfRule type="cellIs" dxfId="6963" priority="11129" operator="equal">
      <formula>"X"</formula>
    </cfRule>
  </conditionalFormatting>
  <conditionalFormatting sqref="Y203:Z207">
    <cfRule type="cellIs" dxfId="6962" priority="5873" operator="equal">
      <formula>"X"</formula>
    </cfRule>
  </conditionalFormatting>
  <conditionalFormatting sqref="Y208:Z208">
    <cfRule type="cellIs" dxfId="6961" priority="5642" operator="equal">
      <formula>"X"</formula>
    </cfRule>
  </conditionalFormatting>
  <conditionalFormatting sqref="Y209:Z213">
    <cfRule type="cellIs" dxfId="6960" priority="10997" operator="equal">
      <formula>"X"</formula>
    </cfRule>
  </conditionalFormatting>
  <conditionalFormatting sqref="Y215:Z219">
    <cfRule type="cellIs" dxfId="6959" priority="10865" operator="equal">
      <formula>"X"</formula>
    </cfRule>
  </conditionalFormatting>
  <conditionalFormatting sqref="Y221:Z225">
    <cfRule type="cellIs" dxfId="6958" priority="10733" operator="equal">
      <formula>"X"</formula>
    </cfRule>
  </conditionalFormatting>
  <conditionalFormatting sqref="Y227:Z231">
    <cfRule type="cellIs" dxfId="6957" priority="10601" operator="equal">
      <formula>"X"</formula>
    </cfRule>
  </conditionalFormatting>
  <conditionalFormatting sqref="Y233:Z237">
    <cfRule type="cellIs" dxfId="6956" priority="10469" operator="equal">
      <formula>"X"</formula>
    </cfRule>
  </conditionalFormatting>
  <conditionalFormatting sqref="Y239:Z241 Y243:Z243 Y249:Z249 Y245:Z247">
    <cfRule type="cellIs" dxfId="6955" priority="10337" operator="equal">
      <formula>"X"</formula>
    </cfRule>
  </conditionalFormatting>
  <conditionalFormatting sqref="Y242:Z242">
    <cfRule type="cellIs" dxfId="6954" priority="1146" operator="equal">
      <formula>"X"</formula>
    </cfRule>
  </conditionalFormatting>
  <conditionalFormatting sqref="Y251:Z252 Y254:Z255">
    <cfRule type="cellIs" dxfId="6953" priority="10205" operator="equal">
      <formula>"X"</formula>
    </cfRule>
  </conditionalFormatting>
  <conditionalFormatting sqref="Y253:Z253">
    <cfRule type="cellIs" dxfId="6952" priority="774" operator="equal">
      <formula>"X"</formula>
    </cfRule>
  </conditionalFormatting>
  <conditionalFormatting sqref="Y257:Z261">
    <cfRule type="cellIs" dxfId="6951" priority="10073" operator="equal">
      <formula>"X"</formula>
    </cfRule>
  </conditionalFormatting>
  <conditionalFormatting sqref="Y263:Z263 Y266:Z267">
    <cfRule type="cellIs" dxfId="6950" priority="9941" operator="equal">
      <formula>"X"</formula>
    </cfRule>
  </conditionalFormatting>
  <conditionalFormatting sqref="Y264:Z264">
    <cfRule type="cellIs" dxfId="6949" priority="757" operator="equal">
      <formula>"X"</formula>
    </cfRule>
  </conditionalFormatting>
  <conditionalFormatting sqref="Y265:Z265">
    <cfRule type="cellIs" dxfId="6948" priority="740" operator="equal">
      <formula>"X"</formula>
    </cfRule>
  </conditionalFormatting>
  <conditionalFormatting sqref="Y269:Z273">
    <cfRule type="cellIs" dxfId="6947" priority="9809" operator="equal">
      <formula>"X"</formula>
    </cfRule>
  </conditionalFormatting>
  <conditionalFormatting sqref="Y275:Z279">
    <cfRule type="cellIs" dxfId="6946" priority="9677" operator="equal">
      <formula>"X"</formula>
    </cfRule>
  </conditionalFormatting>
  <conditionalFormatting sqref="Y281:Z281 Y284:Z285">
    <cfRule type="cellIs" dxfId="6945" priority="9545" operator="equal">
      <formula>"X"</formula>
    </cfRule>
  </conditionalFormatting>
  <conditionalFormatting sqref="Y282:Z282">
    <cfRule type="cellIs" dxfId="6944" priority="717" operator="equal">
      <formula>"X"</formula>
    </cfRule>
  </conditionalFormatting>
  <conditionalFormatting sqref="Y283:Z283">
    <cfRule type="cellIs" dxfId="6943" priority="694" operator="equal">
      <formula>"X"</formula>
    </cfRule>
  </conditionalFormatting>
  <conditionalFormatting sqref="Y287:Z289 Y291:Z291">
    <cfRule type="cellIs" dxfId="6942" priority="9413" operator="equal">
      <formula>"X"</formula>
    </cfRule>
  </conditionalFormatting>
  <conditionalFormatting sqref="Y293:Z297 Y299:Z303 Y305:Z309">
    <cfRule type="cellIs" dxfId="6941" priority="9281" operator="equal">
      <formula>"X"</formula>
    </cfRule>
  </conditionalFormatting>
  <conditionalFormatting sqref="Y311:Z313 Y315:Z315">
    <cfRule type="cellIs" dxfId="6940" priority="9149" operator="equal">
      <formula>"X"</formula>
    </cfRule>
  </conditionalFormatting>
  <conditionalFormatting sqref="Y314:Z314">
    <cfRule type="cellIs" dxfId="6939" priority="2399" operator="equal">
      <formula>"X"</formula>
    </cfRule>
  </conditionalFormatting>
  <conditionalFormatting sqref="Y317:Z321">
    <cfRule type="cellIs" dxfId="6938" priority="8887" operator="equal">
      <formula>"X"</formula>
    </cfRule>
  </conditionalFormatting>
  <conditionalFormatting sqref="Y323:Z327 Y329:Z333">
    <cfRule type="cellIs" dxfId="6937" priority="8755" operator="equal">
      <formula>"X"</formula>
    </cfRule>
  </conditionalFormatting>
  <conditionalFormatting sqref="Y335:Z339">
    <cfRule type="cellIs" dxfId="6936" priority="8623" operator="equal">
      <formula>"X"</formula>
    </cfRule>
  </conditionalFormatting>
  <conditionalFormatting sqref="Y341:Z345">
    <cfRule type="cellIs" dxfId="6935" priority="8491" operator="equal">
      <formula>"X"</formula>
    </cfRule>
  </conditionalFormatting>
  <conditionalFormatting sqref="Y347:Z351">
    <cfRule type="cellIs" dxfId="6934" priority="8359" operator="equal">
      <formula>"X"</formula>
    </cfRule>
  </conditionalFormatting>
  <conditionalFormatting sqref="Y353:Z357">
    <cfRule type="cellIs" dxfId="6933" priority="8227" operator="equal">
      <formula>"X"</formula>
    </cfRule>
  </conditionalFormatting>
  <conditionalFormatting sqref="Y359:Z363">
    <cfRule type="cellIs" dxfId="6932" priority="8095" operator="equal">
      <formula>"X"</formula>
    </cfRule>
  </conditionalFormatting>
  <conditionalFormatting sqref="Y365:Z369">
    <cfRule type="cellIs" dxfId="6931" priority="7963" operator="equal">
      <formula>"X"</formula>
    </cfRule>
  </conditionalFormatting>
  <conditionalFormatting sqref="Y371:Z375">
    <cfRule type="cellIs" dxfId="6930" priority="7831" operator="equal">
      <formula>"X"</formula>
    </cfRule>
  </conditionalFormatting>
  <conditionalFormatting sqref="Y377:Z381">
    <cfRule type="cellIs" dxfId="6929" priority="7699" operator="equal">
      <formula>"X"</formula>
    </cfRule>
  </conditionalFormatting>
  <conditionalFormatting sqref="Y383:Z387">
    <cfRule type="cellIs" dxfId="6928" priority="7567" operator="equal">
      <formula>"X"</formula>
    </cfRule>
  </conditionalFormatting>
  <conditionalFormatting sqref="Y389:Z393">
    <cfRule type="cellIs" dxfId="6927" priority="7350" operator="equal">
      <formula>"X"</formula>
    </cfRule>
  </conditionalFormatting>
  <conditionalFormatting sqref="Y395:Z399">
    <cfRule type="cellIs" dxfId="6926" priority="7218" operator="equal">
      <formula>"X"</formula>
    </cfRule>
  </conditionalFormatting>
  <conditionalFormatting sqref="Y401:Z405 Y407:Z411">
    <cfRule type="cellIs" dxfId="6925" priority="7086" operator="equal">
      <formula>"X"</formula>
    </cfRule>
  </conditionalFormatting>
  <conditionalFormatting sqref="Y413:Z417">
    <cfRule type="cellIs" dxfId="6924" priority="6954" operator="equal">
      <formula>"X"</formula>
    </cfRule>
  </conditionalFormatting>
  <conditionalFormatting sqref="Y419:Z423">
    <cfRule type="cellIs" dxfId="6923" priority="6822" operator="equal">
      <formula>"X"</formula>
    </cfRule>
  </conditionalFormatting>
  <conditionalFormatting sqref="Y425:Z429">
    <cfRule type="cellIs" dxfId="6922" priority="6690" operator="equal">
      <formula>"X"</formula>
    </cfRule>
  </conditionalFormatting>
  <conditionalFormatting sqref="Y431:Z435">
    <cfRule type="cellIs" dxfId="6921" priority="5148" operator="equal">
      <formula>"X"</formula>
    </cfRule>
  </conditionalFormatting>
  <conditionalFormatting sqref="Y437:Z441">
    <cfRule type="cellIs" dxfId="6920" priority="6558" operator="equal">
      <formula>"X"</formula>
    </cfRule>
  </conditionalFormatting>
  <conditionalFormatting sqref="Y443:Z446">
    <cfRule type="cellIs" dxfId="6919" priority="6426" operator="equal">
      <formula>"X"</formula>
    </cfRule>
  </conditionalFormatting>
  <conditionalFormatting sqref="Y447:Z447">
    <cfRule type="cellIs" dxfId="6918" priority="1160" operator="equal">
      <formula>"X"</formula>
    </cfRule>
  </conditionalFormatting>
  <conditionalFormatting sqref="Y449:Z453">
    <cfRule type="cellIs" dxfId="6917" priority="6294" operator="equal">
      <formula>"X"</formula>
    </cfRule>
  </conditionalFormatting>
  <conditionalFormatting sqref="Y455:Z459">
    <cfRule type="cellIs" dxfId="6916" priority="6162" operator="equal">
      <formula>"X"</formula>
    </cfRule>
  </conditionalFormatting>
  <conditionalFormatting sqref="Y461:Z465">
    <cfRule type="cellIs" dxfId="6915" priority="5412" operator="equal">
      <formula>"X"</formula>
    </cfRule>
  </conditionalFormatting>
  <conditionalFormatting sqref="Y467:Z471">
    <cfRule type="cellIs" dxfId="6914" priority="5280" operator="equal">
      <formula>"X"</formula>
    </cfRule>
  </conditionalFormatting>
  <conditionalFormatting sqref="Z29:Z33 Z41:Z45 Z281 Z323:Z327 Z365:Z369 Z401:Z405 Z329:Z333 Z407:Z411 Z431:Z435 Z284:Z285 Z425:Z429 Z17:Z21">
    <cfRule type="expression" dxfId="6913" priority="14875">
      <formula>Y17=Y</formula>
    </cfRule>
    <cfRule type="expression" dxfId="6912" priority="14876">
      <formula>Y17="y"</formula>
    </cfRule>
  </conditionalFormatting>
  <conditionalFormatting sqref="Z17:Z21">
    <cfRule type="cellIs" dxfId="6911" priority="14872" operator="equal">
      <formula>"X"</formula>
    </cfRule>
  </conditionalFormatting>
  <conditionalFormatting sqref="Z18:Z19">
    <cfRule type="expression" dxfId="6910" priority="14877">
      <formula>$Y$18=Y</formula>
    </cfRule>
    <cfRule type="expression" dxfId="6909" priority="14878">
      <formula>$Y$18=x</formula>
    </cfRule>
  </conditionalFormatting>
  <conditionalFormatting sqref="Z23:Z27 Z221:Z225">
    <cfRule type="cellIs" dxfId="6908" priority="14462" operator="equal">
      <formula>"X"</formula>
    </cfRule>
    <cfRule type="expression" dxfId="6907" priority="14465">
      <formula>Y23=Y</formula>
    </cfRule>
    <cfRule type="expression" dxfId="6906" priority="14466">
      <formula>Y23="y"</formula>
    </cfRule>
  </conditionalFormatting>
  <conditionalFormatting sqref="Z24">
    <cfRule type="expression" dxfId="6905" priority="14467">
      <formula>$Y$18=Y</formula>
    </cfRule>
    <cfRule type="expression" dxfId="6904" priority="14468">
      <formula>$Y$18=x</formula>
    </cfRule>
  </conditionalFormatting>
  <conditionalFormatting sqref="Z29:Z33 Z41:Z45 Z53:Z57 Z47:Z51">
    <cfRule type="cellIs" dxfId="6903" priority="13594" operator="equal">
      <formula>"X"</formula>
    </cfRule>
  </conditionalFormatting>
  <conditionalFormatting sqref="Z30">
    <cfRule type="expression" dxfId="6902" priority="13599">
      <formula>$Y$18=Y</formula>
    </cfRule>
    <cfRule type="expression" dxfId="6901" priority="13600">
      <formula>$Y$18=x</formula>
    </cfRule>
  </conditionalFormatting>
  <conditionalFormatting sqref="Z41:Z45 Z53:Z57 Z47:Z51">
    <cfRule type="cellIs" dxfId="6900" priority="5020" operator="equal">
      <formula>"X"</formula>
    </cfRule>
  </conditionalFormatting>
  <conditionalFormatting sqref="Z42">
    <cfRule type="expression" dxfId="6899" priority="5025">
      <formula>$Y$18=Y</formula>
    </cfRule>
    <cfRule type="expression" dxfId="6898" priority="5026">
      <formula>$Y$18=x</formula>
    </cfRule>
  </conditionalFormatting>
  <conditionalFormatting sqref="Z47:Z51">
    <cfRule type="cellIs" dxfId="6897" priority="4604" operator="equal">
      <formula>"X"</formula>
    </cfRule>
    <cfRule type="expression" dxfId="6896" priority="4607">
      <formula>Y47=Y</formula>
    </cfRule>
    <cfRule type="expression" dxfId="6895" priority="4608">
      <formula>Y47="y"</formula>
    </cfRule>
  </conditionalFormatting>
  <conditionalFormatting sqref="Z47:Z48">
    <cfRule type="expression" dxfId="6894" priority="4609">
      <formula>$Y$18=Y</formula>
    </cfRule>
    <cfRule type="expression" dxfId="6893" priority="4610">
      <formula>$Y$18=x</formula>
    </cfRule>
  </conditionalFormatting>
  <conditionalFormatting sqref="Z53:Z57">
    <cfRule type="cellIs" dxfId="6892" priority="4340" operator="equal">
      <formula>"X"</formula>
    </cfRule>
    <cfRule type="expression" dxfId="6891" priority="4343">
      <formula>Y53=Y</formula>
    </cfRule>
    <cfRule type="expression" dxfId="6890" priority="4344">
      <formula>Y53="y"</formula>
    </cfRule>
  </conditionalFormatting>
  <conditionalFormatting sqref="Z54">
    <cfRule type="expression" dxfId="6889" priority="4345">
      <formula>$Y$18=Y</formula>
    </cfRule>
    <cfRule type="expression" dxfId="6888" priority="4346">
      <formula>$Y$18=x</formula>
    </cfRule>
  </conditionalFormatting>
  <conditionalFormatting sqref="Z59:Z63">
    <cfRule type="cellIs" dxfId="6887" priority="14387" operator="equal">
      <formula>"X"</formula>
    </cfRule>
    <cfRule type="expression" dxfId="6886" priority="14390">
      <formula>Y59=Y</formula>
    </cfRule>
    <cfRule type="expression" dxfId="6885" priority="14391">
      <formula>Y59="y"</formula>
    </cfRule>
  </conditionalFormatting>
  <conditionalFormatting sqref="Z60">
    <cfRule type="expression" dxfId="6884" priority="14392">
      <formula>$Y$18=Y</formula>
    </cfRule>
    <cfRule type="expression" dxfId="6883" priority="14393">
      <formula>$Y$18=x</formula>
    </cfRule>
  </conditionalFormatting>
  <conditionalFormatting sqref="Z65:Z69">
    <cfRule type="cellIs" dxfId="6882" priority="619" operator="equal">
      <formula>"X"</formula>
    </cfRule>
    <cfRule type="expression" dxfId="6881" priority="622">
      <formula>Y65=Y</formula>
    </cfRule>
    <cfRule type="expression" dxfId="6880" priority="623">
      <formula>Y65="y"</formula>
    </cfRule>
  </conditionalFormatting>
  <conditionalFormatting sqref="Z66:Z67">
    <cfRule type="expression" dxfId="6879" priority="624">
      <formula>$Y$18=Y</formula>
    </cfRule>
    <cfRule type="expression" dxfId="6878" priority="625">
      <formula>$Y$18=x</formula>
    </cfRule>
  </conditionalFormatting>
  <conditionalFormatting sqref="Z71:Z75">
    <cfRule type="cellIs" dxfId="6877" priority="455" operator="equal">
      <formula>"X"</formula>
    </cfRule>
    <cfRule type="expression" dxfId="6876" priority="458">
      <formula>Y71=Y</formula>
    </cfRule>
    <cfRule type="expression" dxfId="6875" priority="459">
      <formula>Y71="y"</formula>
    </cfRule>
  </conditionalFormatting>
  <conditionalFormatting sqref="Z72:Z73">
    <cfRule type="expression" dxfId="6874" priority="460">
      <formula>$Y$18=Y</formula>
    </cfRule>
    <cfRule type="expression" dxfId="6873" priority="461">
      <formula>$Y$18=x</formula>
    </cfRule>
  </conditionalFormatting>
  <conditionalFormatting sqref="Z77:Z81">
    <cfRule type="cellIs" dxfId="6872" priority="14362" operator="equal">
      <formula>"X"</formula>
    </cfRule>
    <cfRule type="expression" dxfId="6871" priority="14365">
      <formula>Y77=Y</formula>
    </cfRule>
    <cfRule type="expression" dxfId="6870" priority="14366">
      <formula>Y77="y"</formula>
    </cfRule>
  </conditionalFormatting>
  <conditionalFormatting sqref="Z78">
    <cfRule type="expression" dxfId="6869" priority="14367">
      <formula>$Y$18=Y</formula>
    </cfRule>
    <cfRule type="expression" dxfId="6868" priority="14368">
      <formula>$Y$18=x</formula>
    </cfRule>
  </conditionalFormatting>
  <conditionalFormatting sqref="Z83:Z87">
    <cfRule type="cellIs" dxfId="6867" priority="13507" operator="equal">
      <formula>"X"</formula>
    </cfRule>
    <cfRule type="expression" dxfId="6866" priority="13510">
      <formula>Y83=Y</formula>
    </cfRule>
    <cfRule type="expression" dxfId="6865" priority="13511">
      <formula>Y83="y"</formula>
    </cfRule>
  </conditionalFormatting>
  <conditionalFormatting sqref="Z84">
    <cfRule type="expression" dxfId="6864" priority="13512">
      <formula>$Y$18=Y</formula>
    </cfRule>
    <cfRule type="expression" dxfId="6863" priority="13513">
      <formula>$Y$18=x</formula>
    </cfRule>
  </conditionalFormatting>
  <conditionalFormatting sqref="Z89:Z93">
    <cfRule type="cellIs" dxfId="6862" priority="13375" operator="equal">
      <formula>"X"</formula>
    </cfRule>
    <cfRule type="expression" dxfId="6861" priority="13378">
      <formula>Y89=Y</formula>
    </cfRule>
    <cfRule type="expression" dxfId="6860" priority="13379">
      <formula>Y89="y"</formula>
    </cfRule>
  </conditionalFormatting>
  <conditionalFormatting sqref="Z90">
    <cfRule type="expression" dxfId="6859" priority="13380">
      <formula>$Y$18=Y</formula>
    </cfRule>
    <cfRule type="expression" dxfId="6858" priority="13381">
      <formula>$Y$18=x</formula>
    </cfRule>
  </conditionalFormatting>
  <conditionalFormatting sqref="Z95:Z99">
    <cfRule type="cellIs" dxfId="6857" priority="13243" operator="equal">
      <formula>"X"</formula>
    </cfRule>
    <cfRule type="expression" dxfId="6856" priority="13246">
      <formula>Y95=Y</formula>
    </cfRule>
    <cfRule type="expression" dxfId="6855" priority="13247">
      <formula>Y95="y"</formula>
    </cfRule>
  </conditionalFormatting>
  <conditionalFormatting sqref="Z96">
    <cfRule type="expression" dxfId="6854" priority="13248">
      <formula>$Y$18=Y</formula>
    </cfRule>
    <cfRule type="expression" dxfId="6853" priority="13249">
      <formula>$Y$18=x</formula>
    </cfRule>
  </conditionalFormatting>
  <conditionalFormatting sqref="Z101:Z105">
    <cfRule type="cellIs" dxfId="6852" priority="13111" operator="equal">
      <formula>"X"</formula>
    </cfRule>
    <cfRule type="expression" dxfId="6851" priority="13114">
      <formula>Y101=Y</formula>
    </cfRule>
    <cfRule type="expression" dxfId="6850" priority="13115">
      <formula>Y101="y"</formula>
    </cfRule>
  </conditionalFormatting>
  <conditionalFormatting sqref="Z102">
    <cfRule type="expression" dxfId="6849" priority="13116">
      <formula>$Y$18=Y</formula>
    </cfRule>
    <cfRule type="expression" dxfId="6848" priority="13117">
      <formula>$Y$18=x</formula>
    </cfRule>
  </conditionalFormatting>
  <conditionalFormatting sqref="Z107:Z111">
    <cfRule type="cellIs" dxfId="6847" priority="12979" operator="equal">
      <formula>"X"</formula>
    </cfRule>
    <cfRule type="expression" dxfId="6846" priority="12982">
      <formula>Y107=Y</formula>
    </cfRule>
    <cfRule type="expression" dxfId="6845" priority="12983">
      <formula>Y107="y"</formula>
    </cfRule>
  </conditionalFormatting>
  <conditionalFormatting sqref="Z108">
    <cfRule type="expression" dxfId="6844" priority="12984">
      <formula>$Y$18=Y</formula>
    </cfRule>
    <cfRule type="expression" dxfId="6843" priority="12985">
      <formula>$Y$18=x</formula>
    </cfRule>
  </conditionalFormatting>
  <conditionalFormatting sqref="Z113:Z114">
    <cfRule type="cellIs" dxfId="6842" priority="12029" operator="equal">
      <formula>"X"</formula>
    </cfRule>
    <cfRule type="expression" dxfId="6841" priority="12032">
      <formula>Y113=Y</formula>
    </cfRule>
    <cfRule type="expression" dxfId="6840" priority="12033">
      <formula>Y113="y"</formula>
    </cfRule>
  </conditionalFormatting>
  <conditionalFormatting sqref="Z114">
    <cfRule type="expression" dxfId="6839" priority="12034">
      <formula>$Y$18=Y</formula>
    </cfRule>
    <cfRule type="expression" dxfId="6838" priority="12035">
      <formula>$Y$18=x</formula>
    </cfRule>
  </conditionalFormatting>
  <conditionalFormatting sqref="Z115:Z117">
    <cfRule type="cellIs" dxfId="6837" priority="12847" operator="equal">
      <formula>"X"</formula>
    </cfRule>
    <cfRule type="expression" dxfId="6836" priority="12850">
      <formula>Y115=Y</formula>
    </cfRule>
    <cfRule type="expression" dxfId="6835" priority="12851">
      <formula>Y115="y"</formula>
    </cfRule>
  </conditionalFormatting>
  <conditionalFormatting sqref="Z119:Z123">
    <cfRule type="cellIs" dxfId="6834" priority="12715" operator="equal">
      <formula>"X"</formula>
    </cfRule>
    <cfRule type="expression" dxfId="6833" priority="12718">
      <formula>Y119=Y</formula>
    </cfRule>
    <cfRule type="expression" dxfId="6832" priority="12719">
      <formula>Y119="y"</formula>
    </cfRule>
  </conditionalFormatting>
  <conditionalFormatting sqref="Z120">
    <cfRule type="expression" dxfId="6831" priority="12720">
      <formula>$Y$18=Y</formula>
    </cfRule>
    <cfRule type="expression" dxfId="6830" priority="12721">
      <formula>$Y$18=x</formula>
    </cfRule>
  </conditionalFormatting>
  <conditionalFormatting sqref="Z125:Z129">
    <cfRule type="cellIs" dxfId="6829" priority="12583" operator="equal">
      <formula>"X"</formula>
    </cfRule>
    <cfRule type="expression" dxfId="6828" priority="12586">
      <formula>Y125=Y</formula>
    </cfRule>
    <cfRule type="expression" dxfId="6827" priority="12587">
      <formula>Y125="y"</formula>
    </cfRule>
  </conditionalFormatting>
  <conditionalFormatting sqref="Z126">
    <cfRule type="expression" dxfId="6826" priority="12588">
      <formula>$Y$18=Y</formula>
    </cfRule>
    <cfRule type="expression" dxfId="6825" priority="12589">
      <formula>$Y$18=x</formula>
    </cfRule>
  </conditionalFormatting>
  <conditionalFormatting sqref="Z131:Z135 Z137:Z141">
    <cfRule type="cellIs" dxfId="6824" priority="12451" operator="equal">
      <formula>"X"</formula>
    </cfRule>
    <cfRule type="expression" dxfId="6823" priority="12454">
      <formula>Y131=Y</formula>
    </cfRule>
    <cfRule type="expression" dxfId="6822" priority="12455">
      <formula>Y131="y"</formula>
    </cfRule>
  </conditionalFormatting>
  <conditionalFormatting sqref="Z132">
    <cfRule type="expression" dxfId="6821" priority="12456">
      <formula>$Y$18=Y</formula>
    </cfRule>
    <cfRule type="expression" dxfId="6820" priority="12457">
      <formula>$Y$18=x</formula>
    </cfRule>
  </conditionalFormatting>
  <conditionalFormatting sqref="Z138">
    <cfRule type="expression" dxfId="6819" priority="1879">
      <formula>$Y$18=Y</formula>
    </cfRule>
    <cfRule type="expression" dxfId="6818" priority="1880">
      <formula>$Y$18=x</formula>
    </cfRule>
  </conditionalFormatting>
  <conditionalFormatting sqref="Z143:Z147">
    <cfRule type="cellIs" dxfId="6817" priority="12319" operator="equal">
      <formula>"X"</formula>
    </cfRule>
    <cfRule type="expression" dxfId="6816" priority="12322">
      <formula>Y143=Y</formula>
    </cfRule>
    <cfRule type="expression" dxfId="6815" priority="12323">
      <formula>Y143="y"</formula>
    </cfRule>
  </conditionalFormatting>
  <conditionalFormatting sqref="Z144">
    <cfRule type="expression" dxfId="6814" priority="12324">
      <formula>$Y$18=Y</formula>
    </cfRule>
    <cfRule type="expression" dxfId="6813" priority="12325">
      <formula>$Y$18=x</formula>
    </cfRule>
  </conditionalFormatting>
  <conditionalFormatting sqref="Z149:Z153">
    <cfRule type="cellIs" dxfId="6812" priority="12187" operator="equal">
      <formula>"X"</formula>
    </cfRule>
    <cfRule type="expression" dxfId="6811" priority="12190">
      <formula>Y149=Y</formula>
    </cfRule>
    <cfRule type="expression" dxfId="6810" priority="12191">
      <formula>Y149="y"</formula>
    </cfRule>
  </conditionalFormatting>
  <conditionalFormatting sqref="Z150">
    <cfRule type="expression" dxfId="6809" priority="12192">
      <formula>$Y$18=Y</formula>
    </cfRule>
    <cfRule type="expression" dxfId="6808" priority="12193">
      <formula>$Y$18=x</formula>
    </cfRule>
  </conditionalFormatting>
  <conditionalFormatting sqref="Z155:Z156">
    <cfRule type="cellIs" dxfId="6807" priority="11925" operator="equal">
      <formula>"X"</formula>
    </cfRule>
    <cfRule type="expression" dxfId="6806" priority="11928">
      <formula>Y155=Y</formula>
    </cfRule>
    <cfRule type="expression" dxfId="6805" priority="11929">
      <formula>Y155="y"</formula>
    </cfRule>
  </conditionalFormatting>
  <conditionalFormatting sqref="Z156">
    <cfRule type="expression" dxfId="6804" priority="11930">
      <formula>$Y$18=Y</formula>
    </cfRule>
    <cfRule type="expression" dxfId="6803" priority="11931">
      <formula>$Y$18=x</formula>
    </cfRule>
  </conditionalFormatting>
  <conditionalFormatting sqref="Z157">
    <cfRule type="cellIs" dxfId="6802" priority="1803" operator="equal">
      <formula>"X"</formula>
    </cfRule>
    <cfRule type="expression" dxfId="6801" priority="1806">
      <formula>Y157=Y</formula>
    </cfRule>
    <cfRule type="expression" dxfId="6800" priority="1807">
      <formula>Y157="y"</formula>
    </cfRule>
  </conditionalFormatting>
  <conditionalFormatting sqref="Z158">
    <cfRule type="cellIs" dxfId="6799" priority="1786" operator="equal">
      <formula>"X"</formula>
    </cfRule>
    <cfRule type="expression" dxfId="6798" priority="1789">
      <formula>Y158=Y</formula>
    </cfRule>
    <cfRule type="expression" dxfId="6797" priority="1790">
      <formula>Y158="y"</formula>
    </cfRule>
  </conditionalFormatting>
  <conditionalFormatting sqref="Z159">
    <cfRule type="cellIs" dxfId="6796" priority="1769" operator="equal">
      <formula>"X"</formula>
    </cfRule>
    <cfRule type="expression" dxfId="6795" priority="1772">
      <formula>Y159=Y</formula>
    </cfRule>
    <cfRule type="expression" dxfId="6794" priority="1773">
      <formula>Y159="y"</formula>
    </cfRule>
  </conditionalFormatting>
  <conditionalFormatting sqref="Z161:Z165">
    <cfRule type="cellIs" dxfId="6793" priority="11793" operator="equal">
      <formula>"X"</formula>
    </cfRule>
    <cfRule type="expression" dxfId="6792" priority="11796">
      <formula>Y161=Y</formula>
    </cfRule>
    <cfRule type="expression" dxfId="6791" priority="11797">
      <formula>Y161="y"</formula>
    </cfRule>
  </conditionalFormatting>
  <conditionalFormatting sqref="Z162">
    <cfRule type="expression" dxfId="6790" priority="11798">
      <formula>$Y$18=Y</formula>
    </cfRule>
    <cfRule type="expression" dxfId="6789" priority="11799">
      <formula>$Y$18=x</formula>
    </cfRule>
  </conditionalFormatting>
  <conditionalFormatting sqref="Z167:Z171">
    <cfRule type="cellIs" dxfId="6788" priority="11661" operator="equal">
      <formula>"X"</formula>
    </cfRule>
    <cfRule type="expression" dxfId="6787" priority="11664">
      <formula>Y167=Y</formula>
    </cfRule>
    <cfRule type="expression" dxfId="6786" priority="11665">
      <formula>Y167="y"</formula>
    </cfRule>
  </conditionalFormatting>
  <conditionalFormatting sqref="Z173:Z177">
    <cfRule type="cellIs" dxfId="6785" priority="11529" operator="equal">
      <formula>"X"</formula>
    </cfRule>
    <cfRule type="expression" dxfId="6784" priority="11532">
      <formula>Y173=Y</formula>
    </cfRule>
    <cfRule type="expression" dxfId="6783" priority="11533">
      <formula>Y173="y"</formula>
    </cfRule>
  </conditionalFormatting>
  <conditionalFormatting sqref="Z174">
    <cfRule type="expression" dxfId="6782" priority="11534">
      <formula>$Y$18=Y</formula>
    </cfRule>
    <cfRule type="expression" dxfId="6781" priority="11535">
      <formula>$Y$18=x</formula>
    </cfRule>
  </conditionalFormatting>
  <conditionalFormatting sqref="Z179 Z182:Z183">
    <cfRule type="cellIs" dxfId="6780" priority="1699" operator="equal">
      <formula>"X"</formula>
    </cfRule>
    <cfRule type="expression" dxfId="6779" priority="1702">
      <formula>Y179=Y</formula>
    </cfRule>
    <cfRule type="expression" dxfId="6778" priority="1703">
      <formula>Y179="y"</formula>
    </cfRule>
  </conditionalFormatting>
  <conditionalFormatting sqref="Z180">
    <cfRule type="cellIs" dxfId="6777" priority="1610" operator="equal">
      <formula>"X"</formula>
    </cfRule>
    <cfRule type="expression" dxfId="6776" priority="1613">
      <formula>Y180=Y</formula>
    </cfRule>
    <cfRule type="expression" dxfId="6775" priority="1614">
      <formula>Y180="y"</formula>
    </cfRule>
  </conditionalFormatting>
  <conditionalFormatting sqref="Z181">
    <cfRule type="cellIs" dxfId="6774" priority="1593" operator="equal">
      <formula>"X"</formula>
    </cfRule>
    <cfRule type="expression" dxfId="6773" priority="1596">
      <formula>Y181=Y</formula>
    </cfRule>
    <cfRule type="expression" dxfId="6772" priority="1597">
      <formula>Y181="y"</formula>
    </cfRule>
  </conditionalFormatting>
  <conditionalFormatting sqref="Z185:Z189">
    <cfRule type="cellIs" dxfId="6771" priority="11265" operator="equal">
      <formula>"X"</formula>
    </cfRule>
    <cfRule type="expression" dxfId="6770" priority="11268">
      <formula>Y185=Y</formula>
    </cfRule>
    <cfRule type="expression" dxfId="6769" priority="11269">
      <formula>Y185="y"</formula>
    </cfRule>
  </conditionalFormatting>
  <conditionalFormatting sqref="Z186">
    <cfRule type="expression" dxfId="6768" priority="11270">
      <formula>$Y$18=Y</formula>
    </cfRule>
    <cfRule type="expression" dxfId="6767" priority="11271">
      <formula>$Y$18=x</formula>
    </cfRule>
  </conditionalFormatting>
  <conditionalFormatting sqref="Z191:Z195 Z197:Z201">
    <cfRule type="cellIs" dxfId="6766" priority="11133" operator="equal">
      <formula>"X"</formula>
    </cfRule>
    <cfRule type="expression" dxfId="6765" priority="11136">
      <formula>Y191=Y</formula>
    </cfRule>
    <cfRule type="expression" dxfId="6764" priority="11137">
      <formula>Y191="y"</formula>
    </cfRule>
  </conditionalFormatting>
  <conditionalFormatting sqref="Z192">
    <cfRule type="expression" dxfId="6763" priority="11138">
      <formula>$Y$18=Y</formula>
    </cfRule>
    <cfRule type="expression" dxfId="6762" priority="11139">
      <formula>$Y$18=x</formula>
    </cfRule>
  </conditionalFormatting>
  <conditionalFormatting sqref="Z198">
    <cfRule type="expression" dxfId="6761" priority="1556">
      <formula>$Y$18=Y</formula>
    </cfRule>
    <cfRule type="expression" dxfId="6760" priority="1557">
      <formula>$Y$18=x</formula>
    </cfRule>
  </conditionalFormatting>
  <conditionalFormatting sqref="Z203:Z207">
    <cfRule type="cellIs" dxfId="6759" priority="5877" operator="equal">
      <formula>"X"</formula>
    </cfRule>
    <cfRule type="expression" dxfId="6758" priority="5880">
      <formula>Y203=Y</formula>
    </cfRule>
    <cfRule type="expression" dxfId="6757" priority="5881">
      <formula>Y203="y"</formula>
    </cfRule>
  </conditionalFormatting>
  <conditionalFormatting sqref="Z204">
    <cfRule type="expression" dxfId="6756" priority="5882">
      <formula>$Y$18=Y</formula>
    </cfRule>
    <cfRule type="expression" dxfId="6755" priority="5883">
      <formula>$Y$18=x</formula>
    </cfRule>
  </conditionalFormatting>
  <conditionalFormatting sqref="Z208">
    <cfRule type="cellIs" dxfId="6754" priority="5646" operator="equal">
      <formula>"X"</formula>
    </cfRule>
    <cfRule type="expression" dxfId="6753" priority="5649">
      <formula>Y208=Y</formula>
    </cfRule>
    <cfRule type="expression" dxfId="6752" priority="5650">
      <formula>Y208="y"</formula>
    </cfRule>
  </conditionalFormatting>
  <conditionalFormatting sqref="Z209:Z213">
    <cfRule type="cellIs" dxfId="6751" priority="11001" operator="equal">
      <formula>"X"</formula>
    </cfRule>
    <cfRule type="expression" dxfId="6750" priority="11004">
      <formula>Y209=Y</formula>
    </cfRule>
    <cfRule type="expression" dxfId="6749" priority="11005">
      <formula>Y209="y"</formula>
    </cfRule>
  </conditionalFormatting>
  <conditionalFormatting sqref="Z210">
    <cfRule type="expression" dxfId="6748" priority="11006">
      <formula>$Y$18=Y</formula>
    </cfRule>
    <cfRule type="expression" dxfId="6747" priority="11007">
      <formula>$Y$18=x</formula>
    </cfRule>
  </conditionalFormatting>
  <conditionalFormatting sqref="Z215:Z219">
    <cfRule type="cellIs" dxfId="6746" priority="10869" operator="equal">
      <formula>"X"</formula>
    </cfRule>
    <cfRule type="expression" dxfId="6745" priority="10872">
      <formula>Y215=Y</formula>
    </cfRule>
    <cfRule type="expression" dxfId="6744" priority="10873">
      <formula>Y215="y"</formula>
    </cfRule>
  </conditionalFormatting>
  <conditionalFormatting sqref="Z216">
    <cfRule type="expression" dxfId="6743" priority="10874">
      <formula>$Y$18=Y</formula>
    </cfRule>
    <cfRule type="expression" dxfId="6742" priority="10875">
      <formula>$Y$18=x</formula>
    </cfRule>
  </conditionalFormatting>
  <conditionalFormatting sqref="Z222">
    <cfRule type="expression" dxfId="6741" priority="984">
      <formula>$Y$18=Y</formula>
    </cfRule>
    <cfRule type="expression" dxfId="6740" priority="985">
      <formula>$Y$18=x</formula>
    </cfRule>
  </conditionalFormatting>
  <conditionalFormatting sqref="Z227:Z231">
    <cfRule type="cellIs" dxfId="6739" priority="10605" operator="equal">
      <formula>"X"</formula>
    </cfRule>
    <cfRule type="expression" dxfId="6738" priority="10608">
      <formula>Y227=Y</formula>
    </cfRule>
    <cfRule type="expression" dxfId="6737" priority="10609">
      <formula>Y227="y"</formula>
    </cfRule>
  </conditionalFormatting>
  <conditionalFormatting sqref="Z228">
    <cfRule type="expression" dxfId="6736" priority="10610">
      <formula>$Y$18=Y</formula>
    </cfRule>
    <cfRule type="expression" dxfId="6735" priority="10611">
      <formula>$Y$18=x</formula>
    </cfRule>
  </conditionalFormatting>
  <conditionalFormatting sqref="Z233:Z237">
    <cfRule type="cellIs" dxfId="6734" priority="10473" operator="equal">
      <formula>"X"</formula>
    </cfRule>
    <cfRule type="expression" dxfId="6733" priority="10476">
      <formula>Y233=Y</formula>
    </cfRule>
    <cfRule type="expression" dxfId="6732" priority="10477">
      <formula>Y233="y"</formula>
    </cfRule>
  </conditionalFormatting>
  <conditionalFormatting sqref="Z234">
    <cfRule type="expression" dxfId="6731" priority="10478">
      <formula>$Y$18=Y</formula>
    </cfRule>
    <cfRule type="expression" dxfId="6730" priority="10479">
      <formula>$Y$18=x</formula>
    </cfRule>
  </conditionalFormatting>
  <conditionalFormatting sqref="Z239:Z241 Z243 Z249 Z245:Z247">
    <cfRule type="cellIs" dxfId="6729" priority="10341" operator="equal">
      <formula>"X"</formula>
    </cfRule>
    <cfRule type="expression" dxfId="6728" priority="10344">
      <formula>Y239=Y</formula>
    </cfRule>
    <cfRule type="expression" dxfId="6727" priority="10345">
      <formula>Y239="y"</formula>
    </cfRule>
  </conditionalFormatting>
  <conditionalFormatting sqref="Z240">
    <cfRule type="expression" dxfId="6726" priority="10346">
      <formula>$Y$18=Y</formula>
    </cfRule>
    <cfRule type="expression" dxfId="6725" priority="10347">
      <formula>$Y$18=x</formula>
    </cfRule>
  </conditionalFormatting>
  <conditionalFormatting sqref="Z242">
    <cfRule type="cellIs" dxfId="6724" priority="1148" operator="equal">
      <formula>"X"</formula>
    </cfRule>
    <cfRule type="expression" dxfId="6723" priority="1149">
      <formula>Y242=Y</formula>
    </cfRule>
    <cfRule type="expression" dxfId="6722" priority="1150">
      <formula>Y242="y"</formula>
    </cfRule>
    <cfRule type="expression" dxfId="6721" priority="1151">
      <formula>$Y$18=Y</formula>
    </cfRule>
    <cfRule type="expression" dxfId="6720" priority="1152">
      <formula>$Y$18=x</formula>
    </cfRule>
  </conditionalFormatting>
  <conditionalFormatting sqref="Z246:Z247">
    <cfRule type="expression" dxfId="6719" priority="1097">
      <formula>$Y$18=Y</formula>
    </cfRule>
    <cfRule type="expression" dxfId="6718" priority="1098">
      <formula>$Y$18=x</formula>
    </cfRule>
  </conditionalFormatting>
  <conditionalFormatting sqref="Z248">
    <cfRule type="cellIs" dxfId="6717" priority="1051" operator="equal">
      <formula>"X"</formula>
    </cfRule>
    <cfRule type="cellIs" dxfId="6716" priority="1053" operator="equal">
      <formula>"X"</formula>
    </cfRule>
    <cfRule type="expression" dxfId="6715" priority="1054">
      <formula>Y248=Y</formula>
    </cfRule>
    <cfRule type="expression" dxfId="6714" priority="1055">
      <formula>Y248="y"</formula>
    </cfRule>
    <cfRule type="expression" dxfId="6713" priority="1056">
      <formula>$Y$18=Y</formula>
    </cfRule>
    <cfRule type="expression" dxfId="6712" priority="1057">
      <formula>$Y$18=x</formula>
    </cfRule>
  </conditionalFormatting>
  <conditionalFormatting sqref="Z251:Z252 Z254:Z255">
    <cfRule type="cellIs" dxfId="6711" priority="10209" operator="equal">
      <formula>"X"</formula>
    </cfRule>
    <cfRule type="expression" dxfId="6710" priority="10212">
      <formula>Y251=Y</formula>
    </cfRule>
    <cfRule type="expression" dxfId="6709" priority="10213">
      <formula>Y251="y"</formula>
    </cfRule>
  </conditionalFormatting>
  <conditionalFormatting sqref="Z252">
    <cfRule type="expression" dxfId="6708" priority="10214">
      <formula>$Y$18=Y</formula>
    </cfRule>
    <cfRule type="expression" dxfId="6707" priority="10215">
      <formula>$Y$18=x</formula>
    </cfRule>
  </conditionalFormatting>
  <conditionalFormatting sqref="Z253">
    <cfRule type="cellIs" dxfId="6706" priority="778" operator="equal">
      <formula>"X"</formula>
    </cfRule>
    <cfRule type="expression" dxfId="6705" priority="781">
      <formula>Y253=Y</formula>
    </cfRule>
    <cfRule type="expression" dxfId="6704" priority="782">
      <formula>Y253="y"</formula>
    </cfRule>
    <cfRule type="expression" dxfId="6703" priority="783">
      <formula>$Y$18=Y</formula>
    </cfRule>
    <cfRule type="expression" dxfId="6702" priority="784">
      <formula>$Y$18=x</formula>
    </cfRule>
  </conditionalFormatting>
  <conditionalFormatting sqref="Z257:Z261">
    <cfRule type="cellIs" dxfId="6701" priority="10077" operator="equal">
      <formula>"X"</formula>
    </cfRule>
    <cfRule type="expression" dxfId="6700" priority="10080">
      <formula>Y257=Y</formula>
    </cfRule>
    <cfRule type="expression" dxfId="6699" priority="10081">
      <formula>Y257="y"</formula>
    </cfRule>
  </conditionalFormatting>
  <conditionalFormatting sqref="Z258">
    <cfRule type="expression" dxfId="6698" priority="10082">
      <formula>$Y$18=Y</formula>
    </cfRule>
    <cfRule type="expression" dxfId="6697" priority="10083">
      <formula>$Y$18=x</formula>
    </cfRule>
  </conditionalFormatting>
  <conditionalFormatting sqref="Z263 Z266:Z267">
    <cfRule type="cellIs" dxfId="6696" priority="9945" operator="equal">
      <formula>"X"</formula>
    </cfRule>
    <cfRule type="expression" dxfId="6695" priority="9948">
      <formula>Y263=Y</formula>
    </cfRule>
    <cfRule type="expression" dxfId="6694" priority="9949">
      <formula>Y263="y"</formula>
    </cfRule>
  </conditionalFormatting>
  <conditionalFormatting sqref="Z264">
    <cfRule type="cellIs" dxfId="6693" priority="761" operator="equal">
      <formula>"X"</formula>
    </cfRule>
    <cfRule type="expression" dxfId="6692" priority="764">
      <formula>Y264=Y</formula>
    </cfRule>
    <cfRule type="expression" dxfId="6691" priority="765">
      <formula>Y264="y"</formula>
    </cfRule>
  </conditionalFormatting>
  <conditionalFormatting sqref="Z265">
    <cfRule type="cellIs" dxfId="6690" priority="744" operator="equal">
      <formula>"X"</formula>
    </cfRule>
    <cfRule type="expression" dxfId="6689" priority="747">
      <formula>Y265=Y</formula>
    </cfRule>
    <cfRule type="expression" dxfId="6688" priority="748">
      <formula>Y265="y"</formula>
    </cfRule>
  </conditionalFormatting>
  <conditionalFormatting sqref="Z269:Z273">
    <cfRule type="cellIs" dxfId="6687" priority="9813" operator="equal">
      <formula>"X"</formula>
    </cfRule>
    <cfRule type="expression" dxfId="6686" priority="9816">
      <formula>Y269=Y</formula>
    </cfRule>
    <cfRule type="expression" dxfId="6685" priority="9817">
      <formula>Y269="y"</formula>
    </cfRule>
  </conditionalFormatting>
  <conditionalFormatting sqref="Z270">
    <cfRule type="expression" dxfId="6684" priority="9818">
      <formula>$Y$18=Y</formula>
    </cfRule>
    <cfRule type="expression" dxfId="6683" priority="9819">
      <formula>$Y$18=x</formula>
    </cfRule>
  </conditionalFormatting>
  <conditionalFormatting sqref="Z275:Z279">
    <cfRule type="cellIs" dxfId="6682" priority="9681" operator="equal">
      <formula>"X"</formula>
    </cfRule>
    <cfRule type="expression" dxfId="6681" priority="9684">
      <formula>Y275=Y</formula>
    </cfRule>
    <cfRule type="expression" dxfId="6680" priority="9685">
      <formula>Y275="y"</formula>
    </cfRule>
  </conditionalFormatting>
  <conditionalFormatting sqref="Z276">
    <cfRule type="expression" dxfId="6679" priority="9686">
      <formula>$Y$18=Y</formula>
    </cfRule>
    <cfRule type="expression" dxfId="6678" priority="9687">
      <formula>$Y$18=x</formula>
    </cfRule>
  </conditionalFormatting>
  <conditionalFormatting sqref="Z281 Z284:Z285">
    <cfRule type="cellIs" dxfId="6677" priority="9549" operator="equal">
      <formula>"X"</formula>
    </cfRule>
  </conditionalFormatting>
  <conditionalFormatting sqref="Z282">
    <cfRule type="cellIs" dxfId="6676" priority="721" operator="equal">
      <formula>"X"</formula>
    </cfRule>
    <cfRule type="expression" dxfId="6675" priority="733">
      <formula>Y282=Y</formula>
    </cfRule>
    <cfRule type="expression" dxfId="6674" priority="734">
      <formula>Y282="y"</formula>
    </cfRule>
  </conditionalFormatting>
  <conditionalFormatting sqref="Z283">
    <cfRule type="cellIs" dxfId="6673" priority="698" operator="equal">
      <formula>"X"</formula>
    </cfRule>
    <cfRule type="expression" dxfId="6672" priority="710">
      <formula>Y283=Y</formula>
    </cfRule>
    <cfRule type="expression" dxfId="6671" priority="711">
      <formula>Y283="y"</formula>
    </cfRule>
  </conditionalFormatting>
  <conditionalFormatting sqref="Z287:Z291">
    <cfRule type="cellIs" dxfId="6670" priority="9417" operator="equal">
      <formula>"X"</formula>
    </cfRule>
    <cfRule type="expression" dxfId="6669" priority="9420">
      <formula>Y287=Y</formula>
    </cfRule>
    <cfRule type="expression" dxfId="6668" priority="9421">
      <formula>Y287="y"</formula>
    </cfRule>
  </conditionalFormatting>
  <conditionalFormatting sqref="Z288">
    <cfRule type="expression" dxfId="6667" priority="9422">
      <formula>$Y$18=Y</formula>
    </cfRule>
    <cfRule type="expression" dxfId="6666" priority="9423">
      <formula>$Y$18=x</formula>
    </cfRule>
  </conditionalFormatting>
  <conditionalFormatting sqref="Z290">
    <cfRule type="cellIs" dxfId="6665" priority="1154" operator="equal">
      <formula>"X"</formula>
    </cfRule>
  </conditionalFormatting>
  <conditionalFormatting sqref="Z293:Z297 Z299:Z303 Z305:Z309">
    <cfRule type="cellIs" dxfId="6664" priority="9285" operator="equal">
      <formula>"X"</formula>
    </cfRule>
    <cfRule type="expression" dxfId="6663" priority="9288">
      <formula>Y293=Y</formula>
    </cfRule>
    <cfRule type="expression" dxfId="6662" priority="9289">
      <formula>Y293="y"</formula>
    </cfRule>
  </conditionalFormatting>
  <conditionalFormatting sqref="Z294">
    <cfRule type="expression" dxfId="6661" priority="9290">
      <formula>$Y$18=Y</formula>
    </cfRule>
    <cfRule type="expression" dxfId="6660" priority="9291">
      <formula>$Y$18=x</formula>
    </cfRule>
  </conditionalFormatting>
  <conditionalFormatting sqref="Z300">
    <cfRule type="expression" dxfId="6659" priority="1485">
      <formula>$Y$18=Y</formula>
    </cfRule>
    <cfRule type="expression" dxfId="6658" priority="1486">
      <formula>$Y$18=x</formula>
    </cfRule>
  </conditionalFormatting>
  <conditionalFormatting sqref="Z306">
    <cfRule type="expression" dxfId="6657" priority="1415">
      <formula>$Y$18=Y</formula>
    </cfRule>
    <cfRule type="expression" dxfId="6656" priority="1416">
      <formula>$Y$18=x</formula>
    </cfRule>
  </conditionalFormatting>
  <conditionalFormatting sqref="Z311:Z313 Z315">
    <cfRule type="cellIs" dxfId="6655" priority="9153" operator="equal">
      <formula>"X"</formula>
    </cfRule>
    <cfRule type="expression" dxfId="6654" priority="9156">
      <formula>Y311=Y</formula>
    </cfRule>
    <cfRule type="expression" dxfId="6653" priority="9157">
      <formula>Y311="y"</formula>
    </cfRule>
  </conditionalFormatting>
  <conditionalFormatting sqref="Z312">
    <cfRule type="expression" dxfId="6652" priority="9158">
      <formula>$Y$18=Y</formula>
    </cfRule>
    <cfRule type="expression" dxfId="6651" priority="9159">
      <formula>$Y$18=x</formula>
    </cfRule>
  </conditionalFormatting>
  <conditionalFormatting sqref="Z314">
    <cfRule type="cellIs" dxfId="6650" priority="2403" operator="equal">
      <formula>"X"</formula>
    </cfRule>
    <cfRule type="expression" dxfId="6649" priority="2406">
      <formula>Y314=Y</formula>
    </cfRule>
    <cfRule type="expression" dxfId="6648" priority="2407">
      <formula>Y314="y"</formula>
    </cfRule>
  </conditionalFormatting>
  <conditionalFormatting sqref="Z317:Z321">
    <cfRule type="cellIs" dxfId="6647" priority="8891" operator="equal">
      <formula>"X"</formula>
    </cfRule>
    <cfRule type="expression" dxfId="6646" priority="8894">
      <formula>Y317=Y</formula>
    </cfRule>
    <cfRule type="expression" dxfId="6645" priority="8895">
      <formula>Y317="y"</formula>
    </cfRule>
  </conditionalFormatting>
  <conditionalFormatting sqref="Z318">
    <cfRule type="expression" dxfId="6644" priority="8896">
      <formula>$Y$18=Y</formula>
    </cfRule>
    <cfRule type="expression" dxfId="6643" priority="8897">
      <formula>$Y$18=x</formula>
    </cfRule>
  </conditionalFormatting>
  <conditionalFormatting sqref="Z323:Z327 Z329:Z333">
    <cfRule type="cellIs" dxfId="6642" priority="8759" operator="equal">
      <formula>"X"</formula>
    </cfRule>
  </conditionalFormatting>
  <conditionalFormatting sqref="Z324">
    <cfRule type="expression" dxfId="6641" priority="8764">
      <formula>$Y$18=Y</formula>
    </cfRule>
    <cfRule type="expression" dxfId="6640" priority="8765">
      <formula>$Y$18=x</formula>
    </cfRule>
  </conditionalFormatting>
  <conditionalFormatting sqref="Z330">
    <cfRule type="expression" dxfId="6639" priority="1345">
      <formula>$Y$18=Y</formula>
    </cfRule>
    <cfRule type="expression" dxfId="6638" priority="1346">
      <formula>$Y$18=x</formula>
    </cfRule>
  </conditionalFormatting>
  <conditionalFormatting sqref="Z335:Z339">
    <cfRule type="cellIs" dxfId="6637" priority="8627" operator="equal">
      <formula>"X"</formula>
    </cfRule>
    <cfRule type="expression" dxfId="6636" priority="8630">
      <formula>Y335=Y</formula>
    </cfRule>
    <cfRule type="expression" dxfId="6635" priority="8631">
      <formula>Y335="y"</formula>
    </cfRule>
  </conditionalFormatting>
  <conditionalFormatting sqref="Z336">
    <cfRule type="expression" dxfId="6634" priority="8632">
      <formula>$Y$18=Y</formula>
    </cfRule>
    <cfRule type="expression" dxfId="6633" priority="8633">
      <formula>$Y$18=x</formula>
    </cfRule>
  </conditionalFormatting>
  <conditionalFormatting sqref="Z341:Z345">
    <cfRule type="cellIs" dxfId="6632" priority="8495" operator="equal">
      <formula>"X"</formula>
    </cfRule>
    <cfRule type="expression" dxfId="6631" priority="8498">
      <formula>Y341=Y</formula>
    </cfRule>
    <cfRule type="expression" dxfId="6630" priority="8499">
      <formula>Y341="y"</formula>
    </cfRule>
  </conditionalFormatting>
  <conditionalFormatting sqref="Z342">
    <cfRule type="expression" dxfId="6629" priority="8500">
      <formula>$Y$18=Y</formula>
    </cfRule>
    <cfRule type="expression" dxfId="6628" priority="8501">
      <formula>$Y$18=x</formula>
    </cfRule>
  </conditionalFormatting>
  <conditionalFormatting sqref="Z347:Z351">
    <cfRule type="cellIs" dxfId="6627" priority="8363" operator="equal">
      <formula>"X"</formula>
    </cfRule>
    <cfRule type="expression" dxfId="6626" priority="8366">
      <formula>Y347=Y</formula>
    </cfRule>
    <cfRule type="expression" dxfId="6625" priority="8367">
      <formula>Y347="y"</formula>
    </cfRule>
  </conditionalFormatting>
  <conditionalFormatting sqref="Z348">
    <cfRule type="expression" dxfId="6624" priority="8368">
      <formula>$Y$18=Y</formula>
    </cfRule>
    <cfRule type="expression" dxfId="6623" priority="8369">
      <formula>$Y$18=x</formula>
    </cfRule>
  </conditionalFormatting>
  <conditionalFormatting sqref="Z353:Z357">
    <cfRule type="cellIs" dxfId="6622" priority="8231" operator="equal">
      <formula>"X"</formula>
    </cfRule>
    <cfRule type="expression" dxfId="6621" priority="8234">
      <formula>Y353=Y</formula>
    </cfRule>
    <cfRule type="expression" dxfId="6620" priority="8235">
      <formula>Y353="y"</formula>
    </cfRule>
  </conditionalFormatting>
  <conditionalFormatting sqref="Z354">
    <cfRule type="expression" dxfId="6619" priority="8236">
      <formula>$Y$18=Y</formula>
    </cfRule>
    <cfRule type="expression" dxfId="6618" priority="8237">
      <formula>$Y$18=x</formula>
    </cfRule>
  </conditionalFormatting>
  <conditionalFormatting sqref="Z359:Z363">
    <cfRule type="cellIs" dxfId="6617" priority="8099" operator="equal">
      <formula>"X"</formula>
    </cfRule>
    <cfRule type="expression" dxfId="6616" priority="8102">
      <formula>Y359=Y</formula>
    </cfRule>
    <cfRule type="expression" dxfId="6615" priority="8103">
      <formula>Y359="y"</formula>
    </cfRule>
  </conditionalFormatting>
  <conditionalFormatting sqref="Z360">
    <cfRule type="expression" dxfId="6614" priority="8104">
      <formula>$Y$18=Y</formula>
    </cfRule>
    <cfRule type="expression" dxfId="6613" priority="8105">
      <formula>$Y$18=x</formula>
    </cfRule>
  </conditionalFormatting>
  <conditionalFormatting sqref="Z365:Z369">
    <cfRule type="cellIs" dxfId="6612" priority="7967" operator="equal">
      <formula>"X"</formula>
    </cfRule>
  </conditionalFormatting>
  <conditionalFormatting sqref="Z366">
    <cfRule type="expression" dxfId="6611" priority="7972">
      <formula>$Y$18=Y</formula>
    </cfRule>
    <cfRule type="expression" dxfId="6610" priority="7973">
      <formula>$Y$18=x</formula>
    </cfRule>
  </conditionalFormatting>
  <conditionalFormatting sqref="Z371:Z375">
    <cfRule type="cellIs" dxfId="6609" priority="7835" operator="equal">
      <formula>"X"</formula>
    </cfRule>
    <cfRule type="expression" dxfId="6608" priority="7838">
      <formula>Y371=Y</formula>
    </cfRule>
    <cfRule type="expression" dxfId="6607" priority="7839">
      <formula>Y371="y"</formula>
    </cfRule>
  </conditionalFormatting>
  <conditionalFormatting sqref="Z372">
    <cfRule type="expression" dxfId="6606" priority="7840">
      <formula>$Y$18=Y</formula>
    </cfRule>
    <cfRule type="expression" dxfId="6605" priority="7841">
      <formula>$Y$18=x</formula>
    </cfRule>
  </conditionalFormatting>
  <conditionalFormatting sqref="Z377:Z381">
    <cfRule type="cellIs" dxfId="6604" priority="7703" operator="equal">
      <formula>"X"</formula>
    </cfRule>
    <cfRule type="expression" dxfId="6603" priority="7706">
      <formula>Y377=Y</formula>
    </cfRule>
    <cfRule type="expression" dxfId="6602" priority="7707">
      <formula>Y377="y"</formula>
    </cfRule>
  </conditionalFormatting>
  <conditionalFormatting sqref="Z378">
    <cfRule type="expression" dxfId="6601" priority="7708">
      <formula>$Y$18=Y</formula>
    </cfRule>
    <cfRule type="expression" dxfId="6600" priority="7709">
      <formula>$Y$18=x</formula>
    </cfRule>
  </conditionalFormatting>
  <conditionalFormatting sqref="Z383:Z387">
    <cfRule type="cellIs" dxfId="6599" priority="7571" operator="equal">
      <formula>"X"</formula>
    </cfRule>
    <cfRule type="expression" dxfId="6598" priority="7574">
      <formula>Y383=Y</formula>
    </cfRule>
    <cfRule type="expression" dxfId="6597" priority="7575">
      <formula>Y383="y"</formula>
    </cfRule>
  </conditionalFormatting>
  <conditionalFormatting sqref="Z384">
    <cfRule type="expression" dxfId="6596" priority="7576">
      <formula>$Y$18=Y</formula>
    </cfRule>
    <cfRule type="expression" dxfId="6595" priority="7577">
      <formula>$Y$18=x</formula>
    </cfRule>
  </conditionalFormatting>
  <conditionalFormatting sqref="Z389:Z393">
    <cfRule type="cellIs" dxfId="6594" priority="7354" operator="equal">
      <formula>"X"</formula>
    </cfRule>
    <cfRule type="expression" dxfId="6593" priority="7357">
      <formula>Y389=Y</formula>
    </cfRule>
    <cfRule type="expression" dxfId="6592" priority="7358">
      <formula>Y389="y"</formula>
    </cfRule>
  </conditionalFormatting>
  <conditionalFormatting sqref="Z390">
    <cfRule type="expression" dxfId="6591" priority="7359">
      <formula>$Y$18=Y</formula>
    </cfRule>
    <cfRule type="expression" dxfId="6590" priority="7360">
      <formula>$Y$18=x</formula>
    </cfRule>
  </conditionalFormatting>
  <conditionalFormatting sqref="Z395:Z399">
    <cfRule type="cellIs" dxfId="6589" priority="7222" operator="equal">
      <formula>"X"</formula>
    </cfRule>
    <cfRule type="expression" dxfId="6588" priority="7225">
      <formula>Y395=Y</formula>
    </cfRule>
    <cfRule type="expression" dxfId="6587" priority="7226">
      <formula>Y395="y"</formula>
    </cfRule>
  </conditionalFormatting>
  <conditionalFormatting sqref="Z396">
    <cfRule type="expression" dxfId="6586" priority="7227">
      <formula>$Y$18=Y</formula>
    </cfRule>
    <cfRule type="expression" dxfId="6585" priority="7228">
      <formula>$Y$18=x</formula>
    </cfRule>
  </conditionalFormatting>
  <conditionalFormatting sqref="Z401:Z405 Z407:Z411">
    <cfRule type="cellIs" dxfId="6584" priority="7090" operator="equal">
      <formula>"X"</formula>
    </cfRule>
  </conditionalFormatting>
  <conditionalFormatting sqref="Z402">
    <cfRule type="expression" dxfId="6583" priority="7095">
      <formula>$Y$18=Y</formula>
    </cfRule>
    <cfRule type="expression" dxfId="6582" priority="7096">
      <formula>$Y$18=x</formula>
    </cfRule>
  </conditionalFormatting>
  <conditionalFormatting sqref="Z408">
    <cfRule type="expression" dxfId="6581" priority="1274">
      <formula>$Y$18=Y</formula>
    </cfRule>
    <cfRule type="expression" dxfId="6580" priority="1275">
      <formula>$Y$18=x</formula>
    </cfRule>
  </conditionalFormatting>
  <conditionalFormatting sqref="Z413:Z417">
    <cfRule type="cellIs" dxfId="6579" priority="6958" operator="equal">
      <formula>"X"</formula>
    </cfRule>
    <cfRule type="expression" dxfId="6578" priority="6961">
      <formula>Y413=Y</formula>
    </cfRule>
    <cfRule type="expression" dxfId="6577" priority="6962">
      <formula>Y413="y"</formula>
    </cfRule>
  </conditionalFormatting>
  <conditionalFormatting sqref="Z414">
    <cfRule type="expression" dxfId="6576" priority="6963">
      <formula>$Y$18=Y</formula>
    </cfRule>
    <cfRule type="expression" dxfId="6575" priority="6964">
      <formula>$Y$18=x</formula>
    </cfRule>
  </conditionalFormatting>
  <conditionalFormatting sqref="Z419:Z423">
    <cfRule type="cellIs" dxfId="6574" priority="6826" operator="equal">
      <formula>"X"</formula>
    </cfRule>
    <cfRule type="expression" dxfId="6573" priority="6829">
      <formula>Y419=Y</formula>
    </cfRule>
    <cfRule type="expression" dxfId="6572" priority="6830">
      <formula>Y419="y"</formula>
    </cfRule>
  </conditionalFormatting>
  <conditionalFormatting sqref="Z420">
    <cfRule type="expression" dxfId="6571" priority="6831">
      <formula>$Y$18=Y</formula>
    </cfRule>
    <cfRule type="expression" dxfId="6570" priority="6832">
      <formula>$Y$18=x</formula>
    </cfRule>
  </conditionalFormatting>
  <conditionalFormatting sqref="Z425:Z429">
    <cfRule type="cellIs" dxfId="6569" priority="6694" operator="equal">
      <formula>"X"</formula>
    </cfRule>
  </conditionalFormatting>
  <conditionalFormatting sqref="Z426">
    <cfRule type="expression" dxfId="6568" priority="6699">
      <formula>$Y$18=Y</formula>
    </cfRule>
    <cfRule type="expression" dxfId="6567" priority="6700">
      <formula>$Y$18=x</formula>
    </cfRule>
  </conditionalFormatting>
  <conditionalFormatting sqref="Z431:Z435">
    <cfRule type="cellIs" dxfId="6566" priority="5152" operator="equal">
      <formula>"X"</formula>
    </cfRule>
  </conditionalFormatting>
  <conditionalFormatting sqref="Z432">
    <cfRule type="expression" dxfId="6565" priority="1184">
      <formula>$Y$18=Y</formula>
    </cfRule>
    <cfRule type="expression" dxfId="6564" priority="1185">
      <formula>$Y$18=x</formula>
    </cfRule>
  </conditionalFormatting>
  <conditionalFormatting sqref="Z437:Z441">
    <cfRule type="cellIs" dxfId="6563" priority="6562" operator="equal">
      <formula>"X"</formula>
    </cfRule>
    <cfRule type="expression" dxfId="6562" priority="6565">
      <formula>Y437=Y</formula>
    </cfRule>
    <cfRule type="expression" dxfId="6561" priority="6566">
      <formula>Y437="y"</formula>
    </cfRule>
  </conditionalFormatting>
  <conditionalFormatting sqref="Z438">
    <cfRule type="expression" dxfId="6560" priority="6567">
      <formula>$Y$18=Y</formula>
    </cfRule>
    <cfRule type="expression" dxfId="6559" priority="6568">
      <formula>$Y$18=x</formula>
    </cfRule>
  </conditionalFormatting>
  <conditionalFormatting sqref="Z443:Z446">
    <cfRule type="cellIs" dxfId="6558" priority="6430" operator="equal">
      <formula>"X"</formula>
    </cfRule>
    <cfRule type="expression" dxfId="6557" priority="6433">
      <formula>Y443=Y</formula>
    </cfRule>
    <cfRule type="expression" dxfId="6556" priority="6434">
      <formula>Y443="y"</formula>
    </cfRule>
  </conditionalFormatting>
  <conditionalFormatting sqref="Z444">
    <cfRule type="expression" dxfId="6555" priority="6435">
      <formula>$Y$18=Y</formula>
    </cfRule>
    <cfRule type="expression" dxfId="6554" priority="6436">
      <formula>$Y$18=x</formula>
    </cfRule>
  </conditionalFormatting>
  <conditionalFormatting sqref="Z447">
    <cfRule type="cellIs" dxfId="6553" priority="1164" operator="equal">
      <formula>"X"</formula>
    </cfRule>
    <cfRule type="expression" dxfId="6552" priority="1167">
      <formula>Y447=Y</formula>
    </cfRule>
    <cfRule type="expression" dxfId="6551" priority="1168">
      <formula>Y447="y"</formula>
    </cfRule>
  </conditionalFormatting>
  <conditionalFormatting sqref="Z449:Z453">
    <cfRule type="cellIs" dxfId="6550" priority="6298" operator="equal">
      <formula>"X"</formula>
    </cfRule>
    <cfRule type="expression" dxfId="6549" priority="6301">
      <formula>Y449=Y</formula>
    </cfRule>
    <cfRule type="expression" dxfId="6548" priority="6302">
      <formula>Y449="y"</formula>
    </cfRule>
  </conditionalFormatting>
  <conditionalFormatting sqref="Z450">
    <cfRule type="expression" dxfId="6547" priority="6303">
      <formula>$Y$18=Y</formula>
    </cfRule>
    <cfRule type="expression" dxfId="6546" priority="6304">
      <formula>$Y$18=x</formula>
    </cfRule>
  </conditionalFormatting>
  <conditionalFormatting sqref="Z455:Z459">
    <cfRule type="cellIs" dxfId="6545" priority="6166" operator="equal">
      <formula>"X"</formula>
    </cfRule>
    <cfRule type="expression" dxfId="6544" priority="6169">
      <formula>Y455=Y</formula>
    </cfRule>
    <cfRule type="expression" dxfId="6543" priority="6170">
      <formula>Y455="y"</formula>
    </cfRule>
  </conditionalFormatting>
  <conditionalFormatting sqref="Z456">
    <cfRule type="expression" dxfId="6542" priority="6171">
      <formula>$Y$18=Y</formula>
    </cfRule>
    <cfRule type="expression" dxfId="6541" priority="6172">
      <formula>$Y$18=x</formula>
    </cfRule>
  </conditionalFormatting>
  <conditionalFormatting sqref="Z461:Z465">
    <cfRule type="cellIs" dxfId="6540" priority="5416" operator="equal">
      <formula>"X"</formula>
    </cfRule>
    <cfRule type="expression" dxfId="6539" priority="5419">
      <formula>Y461=Y</formula>
    </cfRule>
    <cfRule type="expression" dxfId="6538" priority="5420">
      <formula>Y461="y"</formula>
    </cfRule>
  </conditionalFormatting>
  <conditionalFormatting sqref="Z467:Z471">
    <cfRule type="cellIs" dxfId="6537" priority="5284" operator="equal">
      <formula>"X"</formula>
    </cfRule>
    <cfRule type="expression" dxfId="6536" priority="5287">
      <formula>Y467=Y</formula>
    </cfRule>
    <cfRule type="expression" dxfId="6535" priority="5288">
      <formula>Y467="y"</formula>
    </cfRule>
  </conditionalFormatting>
  <conditionalFormatting sqref="Z468">
    <cfRule type="expression" dxfId="6534" priority="5289">
      <formula>$Y$18=Y</formula>
    </cfRule>
    <cfRule type="expression" dxfId="6533" priority="5290">
      <formula>$Y$18=x</formula>
    </cfRule>
  </conditionalFormatting>
  <conditionalFormatting sqref="AA17:AB17">
    <cfRule type="expression" dxfId="6532" priority="14886">
      <formula>AE17=10</formula>
    </cfRule>
    <cfRule type="expression" dxfId="6531" priority="14888">
      <formula>AC17=15</formula>
    </cfRule>
  </conditionalFormatting>
  <conditionalFormatting sqref="AA17:AB21">
    <cfRule type="expression" dxfId="6530" priority="14887">
      <formula>AA17=25</formula>
    </cfRule>
  </conditionalFormatting>
  <conditionalFormatting sqref="AA23:AB23">
    <cfRule type="expression" dxfId="6529" priority="14476">
      <formula>AE23=10</formula>
    </cfRule>
    <cfRule type="expression" dxfId="6528" priority="14478">
      <formula>AC23=15</formula>
    </cfRule>
  </conditionalFormatting>
  <conditionalFormatting sqref="AA23:AB27">
    <cfRule type="expression" dxfId="6527" priority="14477">
      <formula>AA23=25</formula>
    </cfRule>
  </conditionalFormatting>
  <conditionalFormatting sqref="AA29:AB29">
    <cfRule type="expression" dxfId="6526" priority="13608">
      <formula>AE29=10</formula>
    </cfRule>
    <cfRule type="expression" dxfId="6525" priority="13610">
      <formula>AC29=15</formula>
    </cfRule>
  </conditionalFormatting>
  <conditionalFormatting sqref="AA29:AB33 AA41:AB45 AA53:AB57 AA47:AB51">
    <cfRule type="expression" dxfId="6524" priority="13609">
      <formula>AA29=25</formula>
    </cfRule>
  </conditionalFormatting>
  <conditionalFormatting sqref="AA41:AB41">
    <cfRule type="expression" dxfId="6523" priority="5034">
      <formula>AE41=10</formula>
    </cfRule>
    <cfRule type="expression" dxfId="6522" priority="5036">
      <formula>AC41=15</formula>
    </cfRule>
  </conditionalFormatting>
  <conditionalFormatting sqref="AA41:AB45 AA53:AB57 AA47:AB51">
    <cfRule type="expression" dxfId="6521" priority="5035">
      <formula>AA41=25</formula>
    </cfRule>
  </conditionalFormatting>
  <conditionalFormatting sqref="AA47:AB47">
    <cfRule type="expression" dxfId="6520" priority="4618">
      <formula>AE47=10</formula>
    </cfRule>
    <cfRule type="expression" dxfId="6519" priority="4620">
      <formula>AC47=15</formula>
    </cfRule>
  </conditionalFormatting>
  <conditionalFormatting sqref="AA47:AB51">
    <cfRule type="expression" dxfId="6518" priority="4619">
      <formula>AA47=25</formula>
    </cfRule>
  </conditionalFormatting>
  <conditionalFormatting sqref="AA53:AB53">
    <cfRule type="expression" dxfId="6517" priority="4354">
      <formula>AE53=10</formula>
    </cfRule>
    <cfRule type="expression" dxfId="6516" priority="4356">
      <formula>AC53=15</formula>
    </cfRule>
  </conditionalFormatting>
  <conditionalFormatting sqref="AA53:AB57">
    <cfRule type="expression" dxfId="6515" priority="4355">
      <formula>AA53=25</formula>
    </cfRule>
  </conditionalFormatting>
  <conditionalFormatting sqref="AA59:AB59">
    <cfRule type="expression" dxfId="6514" priority="14401">
      <formula>AE59=10</formula>
    </cfRule>
    <cfRule type="expression" dxfId="6513" priority="14403">
      <formula>AC59=15</formula>
    </cfRule>
  </conditionalFormatting>
  <conditionalFormatting sqref="AA59:AB63">
    <cfRule type="expression" dxfId="6512" priority="14402">
      <formula>AA59=25</formula>
    </cfRule>
  </conditionalFormatting>
  <conditionalFormatting sqref="AA65:AB65">
    <cfRule type="expression" dxfId="6511" priority="633">
      <formula>AE65=10</formula>
    </cfRule>
    <cfRule type="expression" dxfId="6510" priority="635">
      <formula>AC65=15</formula>
    </cfRule>
  </conditionalFormatting>
  <conditionalFormatting sqref="AA65:AB69">
    <cfRule type="expression" dxfId="6509" priority="634">
      <formula>AA65=25</formula>
    </cfRule>
  </conditionalFormatting>
  <conditionalFormatting sqref="AA71:AB71">
    <cfRule type="expression" dxfId="6508" priority="469">
      <formula>AE71=10</formula>
    </cfRule>
    <cfRule type="expression" dxfId="6507" priority="471">
      <formula>AC71=15</formula>
    </cfRule>
  </conditionalFormatting>
  <conditionalFormatting sqref="AA71:AB75">
    <cfRule type="expression" dxfId="6506" priority="470">
      <formula>AA71=25</formula>
    </cfRule>
  </conditionalFormatting>
  <conditionalFormatting sqref="AA77:AB77">
    <cfRule type="expression" dxfId="6505" priority="14376">
      <formula>AE77=10</formula>
    </cfRule>
    <cfRule type="expression" dxfId="6504" priority="14378">
      <formula>AC77=15</formula>
    </cfRule>
  </conditionalFormatting>
  <conditionalFormatting sqref="AA77:AB81">
    <cfRule type="expression" dxfId="6503" priority="14377">
      <formula>AA77=25</formula>
    </cfRule>
  </conditionalFormatting>
  <conditionalFormatting sqref="AA83:AB83">
    <cfRule type="expression" dxfId="6502" priority="13521">
      <formula>AE83=10</formula>
    </cfRule>
    <cfRule type="expression" dxfId="6501" priority="13523">
      <formula>AC83=15</formula>
    </cfRule>
  </conditionalFormatting>
  <conditionalFormatting sqref="AA83:AB87">
    <cfRule type="expression" dxfId="6500" priority="13522">
      <formula>AA83=25</formula>
    </cfRule>
  </conditionalFormatting>
  <conditionalFormatting sqref="AA89:AB89">
    <cfRule type="expression" dxfId="6499" priority="13389">
      <formula>AE89=10</formula>
    </cfRule>
    <cfRule type="expression" dxfId="6498" priority="13391">
      <formula>AC89=15</formula>
    </cfRule>
  </conditionalFormatting>
  <conditionalFormatting sqref="AA89:AB93">
    <cfRule type="expression" dxfId="6497" priority="13390">
      <formula>AA89=25</formula>
    </cfRule>
  </conditionalFormatting>
  <conditionalFormatting sqref="AA95:AB95">
    <cfRule type="expression" dxfId="6496" priority="13257">
      <formula>AE95=10</formula>
    </cfRule>
    <cfRule type="expression" dxfId="6495" priority="13259">
      <formula>AC95=15</formula>
    </cfRule>
  </conditionalFormatting>
  <conditionalFormatting sqref="AA95:AB99">
    <cfRule type="expression" dxfId="6494" priority="13258">
      <formula>AA95=25</formula>
    </cfRule>
  </conditionalFormatting>
  <conditionalFormatting sqref="AA101:AB101">
    <cfRule type="expression" dxfId="6493" priority="13125">
      <formula>AE101=10</formula>
    </cfRule>
    <cfRule type="expression" dxfId="6492" priority="13127">
      <formula>AC101=15</formula>
    </cfRule>
  </conditionalFormatting>
  <conditionalFormatting sqref="AA101:AB105">
    <cfRule type="expression" dxfId="6491" priority="13126">
      <formula>AA101=25</formula>
    </cfRule>
  </conditionalFormatting>
  <conditionalFormatting sqref="AA107:AB107">
    <cfRule type="expression" dxfId="6490" priority="12993">
      <formula>AE107=10</formula>
    </cfRule>
    <cfRule type="expression" dxfId="6489" priority="12995">
      <formula>AC107=15</formula>
    </cfRule>
  </conditionalFormatting>
  <conditionalFormatting sqref="AA107:AB111">
    <cfRule type="expression" dxfId="6488" priority="12994">
      <formula>AA107=25</formula>
    </cfRule>
  </conditionalFormatting>
  <conditionalFormatting sqref="AA113:AB113">
    <cfRule type="expression" dxfId="6487" priority="12043">
      <formula>AE113=10</formula>
    </cfRule>
    <cfRule type="expression" dxfId="6486" priority="12045">
      <formula>AC113=15</formula>
    </cfRule>
  </conditionalFormatting>
  <conditionalFormatting sqref="AA113:AB114">
    <cfRule type="expression" dxfId="6485" priority="12044">
      <formula>AA113=25</formula>
    </cfRule>
  </conditionalFormatting>
  <conditionalFormatting sqref="AA115:AB117">
    <cfRule type="expression" dxfId="6484" priority="12862">
      <formula>AA115=25</formula>
    </cfRule>
  </conditionalFormatting>
  <conditionalFormatting sqref="AA119:AB119">
    <cfRule type="expression" dxfId="6483" priority="12729">
      <formula>AE119=10</formula>
    </cfRule>
    <cfRule type="expression" dxfId="6482" priority="12731">
      <formula>AC119=15</formula>
    </cfRule>
  </conditionalFormatting>
  <conditionalFormatting sqref="AA119:AB123">
    <cfRule type="expression" dxfId="6481" priority="12730">
      <formula>AA119=25</formula>
    </cfRule>
  </conditionalFormatting>
  <conditionalFormatting sqref="AA125:AB125">
    <cfRule type="expression" dxfId="6480" priority="12597">
      <formula>AE125=10</formula>
    </cfRule>
    <cfRule type="expression" dxfId="6479" priority="12599">
      <formula>AC125=15</formula>
    </cfRule>
  </conditionalFormatting>
  <conditionalFormatting sqref="AA125:AB129">
    <cfRule type="expression" dxfId="6478" priority="12598">
      <formula>AA125=25</formula>
    </cfRule>
  </conditionalFormatting>
  <conditionalFormatting sqref="AA131:AB131">
    <cfRule type="expression" dxfId="6477" priority="12465">
      <formula>AE131=10</formula>
    </cfRule>
    <cfRule type="expression" dxfId="6476" priority="12467">
      <formula>AC131=15</formula>
    </cfRule>
  </conditionalFormatting>
  <conditionalFormatting sqref="AA131:AB135 AA137:AB141">
    <cfRule type="expression" dxfId="6475" priority="12466">
      <formula>AA131=25</formula>
    </cfRule>
  </conditionalFormatting>
  <conditionalFormatting sqref="AA137:AB137">
    <cfRule type="expression" dxfId="6474" priority="1884">
      <formula>AE137=10</formula>
    </cfRule>
    <cfRule type="expression" dxfId="6473" priority="1885">
      <formula>AC137=15</formula>
    </cfRule>
  </conditionalFormatting>
  <conditionalFormatting sqref="AA143:AB143">
    <cfRule type="expression" dxfId="6472" priority="12333">
      <formula>AE143=10</formula>
    </cfRule>
    <cfRule type="expression" dxfId="6471" priority="12335">
      <formula>AC143=15</formula>
    </cfRule>
  </conditionalFormatting>
  <conditionalFormatting sqref="AA143:AB147">
    <cfRule type="expression" dxfId="6470" priority="12334">
      <formula>AA143=25</formula>
    </cfRule>
  </conditionalFormatting>
  <conditionalFormatting sqref="AA149:AB149">
    <cfRule type="expression" dxfId="6469" priority="12201">
      <formula>AE149=10</formula>
    </cfRule>
    <cfRule type="expression" dxfId="6468" priority="12203">
      <formula>AC149=15</formula>
    </cfRule>
  </conditionalFormatting>
  <conditionalFormatting sqref="AA149:AB153">
    <cfRule type="expression" dxfId="6467" priority="12202">
      <formula>AA149=25</formula>
    </cfRule>
  </conditionalFormatting>
  <conditionalFormatting sqref="AA155:AB155">
    <cfRule type="expression" dxfId="6466" priority="11939">
      <formula>AE155=10</formula>
    </cfRule>
    <cfRule type="expression" dxfId="6465" priority="11941">
      <formula>AC155=15</formula>
    </cfRule>
  </conditionalFormatting>
  <conditionalFormatting sqref="AA155:AB156">
    <cfRule type="expression" dxfId="6464" priority="11940">
      <formula>AA155=25</formula>
    </cfRule>
  </conditionalFormatting>
  <conditionalFormatting sqref="AA157:AB157">
    <cfRule type="expression" dxfId="6463" priority="1812">
      <formula>AA157=25</formula>
    </cfRule>
  </conditionalFormatting>
  <conditionalFormatting sqref="AA158:AB158">
    <cfRule type="expression" dxfId="6462" priority="1795">
      <formula>AA158=25</formula>
    </cfRule>
  </conditionalFormatting>
  <conditionalFormatting sqref="AA159:AB159">
    <cfRule type="expression" dxfId="6461" priority="1778">
      <formula>AA159=25</formula>
    </cfRule>
  </conditionalFormatting>
  <conditionalFormatting sqref="AA161:AB161">
    <cfRule type="expression" dxfId="6460" priority="11807">
      <formula>AE161=10</formula>
    </cfRule>
    <cfRule type="expression" dxfId="6459" priority="11809">
      <formula>AC161=15</formula>
    </cfRule>
  </conditionalFormatting>
  <conditionalFormatting sqref="AA161:AB165">
    <cfRule type="expression" dxfId="6458" priority="11808">
      <formula>AA161=25</formula>
    </cfRule>
  </conditionalFormatting>
  <conditionalFormatting sqref="AA167:AB167">
    <cfRule type="expression" dxfId="6457" priority="11675">
      <formula>AE167=10</formula>
    </cfRule>
    <cfRule type="expression" dxfId="6456" priority="11677">
      <formula>AC167=15</formula>
    </cfRule>
  </conditionalFormatting>
  <conditionalFormatting sqref="AA167:AB171">
    <cfRule type="expression" dxfId="6455" priority="11676">
      <formula>AA167=25</formula>
    </cfRule>
  </conditionalFormatting>
  <conditionalFormatting sqref="AA173:AB173">
    <cfRule type="expression" dxfId="6454" priority="11543">
      <formula>AE173=10</formula>
    </cfRule>
    <cfRule type="expression" dxfId="6453" priority="11545">
      <formula>AC173=15</formula>
    </cfRule>
  </conditionalFormatting>
  <conditionalFormatting sqref="AA173:AB177">
    <cfRule type="expression" dxfId="6452" priority="11544">
      <formula>AA173=25</formula>
    </cfRule>
  </conditionalFormatting>
  <conditionalFormatting sqref="AA179:AB179 AA182:AB183">
    <cfRule type="expression" dxfId="6451" priority="1714">
      <formula>AA179=25</formula>
    </cfRule>
  </conditionalFormatting>
  <conditionalFormatting sqref="AA179:AB179">
    <cfRule type="expression" dxfId="6450" priority="1713">
      <formula>AE179=10</formula>
    </cfRule>
    <cfRule type="expression" dxfId="6449" priority="1715">
      <formula>AC179=15</formula>
    </cfRule>
  </conditionalFormatting>
  <conditionalFormatting sqref="AA180:AB180">
    <cfRule type="expression" dxfId="6448" priority="1619">
      <formula>AA180=25</formula>
    </cfRule>
  </conditionalFormatting>
  <conditionalFormatting sqref="AA181:AB181">
    <cfRule type="expression" dxfId="6447" priority="1602">
      <formula>AA181=25</formula>
    </cfRule>
  </conditionalFormatting>
  <conditionalFormatting sqref="AA185:AB185">
    <cfRule type="expression" dxfId="6446" priority="11279">
      <formula>AE185=10</formula>
    </cfRule>
    <cfRule type="expression" dxfId="6445" priority="11281">
      <formula>AC185=15</formula>
    </cfRule>
  </conditionalFormatting>
  <conditionalFormatting sqref="AA185:AB189">
    <cfRule type="expression" dxfId="6444" priority="11280">
      <formula>AA185=25</formula>
    </cfRule>
  </conditionalFormatting>
  <conditionalFormatting sqref="AA191:AB191">
    <cfRule type="expression" dxfId="6443" priority="11147">
      <formula>AE191=10</formula>
    </cfRule>
    <cfRule type="expression" dxfId="6442" priority="11149">
      <formula>AC191=15</formula>
    </cfRule>
  </conditionalFormatting>
  <conditionalFormatting sqref="AA191:AB195 AA197:AB201">
    <cfRule type="expression" dxfId="6441" priority="11148">
      <formula>AA191=25</formula>
    </cfRule>
  </conditionalFormatting>
  <conditionalFormatting sqref="AA197:AB197">
    <cfRule type="expression" dxfId="6440" priority="1561">
      <formula>AE197=10</formula>
    </cfRule>
    <cfRule type="expression" dxfId="6439" priority="1562">
      <formula>AC197=15</formula>
    </cfRule>
  </conditionalFormatting>
  <conditionalFormatting sqref="AA203:AB203">
    <cfRule type="expression" dxfId="6438" priority="5891">
      <formula>AE203=10</formula>
    </cfRule>
    <cfRule type="expression" dxfId="6437" priority="5893">
      <formula>AC203=15</formula>
    </cfRule>
  </conditionalFormatting>
  <conditionalFormatting sqref="AA203:AB207">
    <cfRule type="expression" dxfId="6436" priority="5892">
      <formula>AA203=25</formula>
    </cfRule>
  </conditionalFormatting>
  <conditionalFormatting sqref="AE221:AF225 AA222:AB225 AA208:AB208 AE208:AF208">
    <cfRule type="expression" dxfId="6435" priority="5654">
      <formula>AE208=10</formula>
    </cfRule>
  </conditionalFormatting>
  <conditionalFormatting sqref="AA222:AB225 AA208:AB208 AE208:AH208">
    <cfRule type="expression" dxfId="6434" priority="5647">
      <formula>AC208=15</formula>
    </cfRule>
  </conditionalFormatting>
  <conditionalFormatting sqref="AA208:AB208">
    <cfRule type="expression" dxfId="6433" priority="5655">
      <formula>AA208=25</formula>
    </cfRule>
  </conditionalFormatting>
  <conditionalFormatting sqref="AA209:AB209">
    <cfRule type="expression" dxfId="6432" priority="11015">
      <formula>AE209=10</formula>
    </cfRule>
    <cfRule type="expression" dxfId="6431" priority="11017">
      <formula>AC209=15</formula>
    </cfRule>
  </conditionalFormatting>
  <conditionalFormatting sqref="AA209:AB213">
    <cfRule type="expression" dxfId="6430" priority="11016">
      <formula>AA209=25</formula>
    </cfRule>
  </conditionalFormatting>
  <conditionalFormatting sqref="AA215:AB215">
    <cfRule type="expression" dxfId="6429" priority="10883">
      <formula>AE215=10</formula>
    </cfRule>
    <cfRule type="expression" dxfId="6428" priority="10885">
      <formula>AC215=15</formula>
    </cfRule>
  </conditionalFormatting>
  <conditionalFormatting sqref="AA215:AB219">
    <cfRule type="expression" dxfId="6427" priority="10884">
      <formula>AA215=25</formula>
    </cfRule>
  </conditionalFormatting>
  <conditionalFormatting sqref="AA221:AB225">
    <cfRule type="expression" dxfId="6426" priority="10752">
      <formula>AA221=25</formula>
    </cfRule>
  </conditionalFormatting>
  <conditionalFormatting sqref="AA221:AB221">
    <cfRule type="expression" dxfId="6425" priority="989">
      <formula>AE221=10</formula>
    </cfRule>
    <cfRule type="expression" dxfId="6424" priority="990">
      <formula>AC221=15</formula>
    </cfRule>
  </conditionalFormatting>
  <conditionalFormatting sqref="AA227:AB227">
    <cfRule type="expression" dxfId="6423" priority="10619">
      <formula>AE227=10</formula>
    </cfRule>
    <cfRule type="expression" dxfId="6422" priority="10621">
      <formula>AC227=15</formula>
    </cfRule>
  </conditionalFormatting>
  <conditionalFormatting sqref="AA227:AB231">
    <cfRule type="expression" dxfId="6421" priority="10620">
      <formula>AA227=25</formula>
    </cfRule>
  </conditionalFormatting>
  <conditionalFormatting sqref="AA233:AB233">
    <cfRule type="expression" dxfId="6420" priority="10487">
      <formula>AE233=10</formula>
    </cfRule>
    <cfRule type="expression" dxfId="6419" priority="10489">
      <formula>AC233=15</formula>
    </cfRule>
  </conditionalFormatting>
  <conditionalFormatting sqref="AA233:AB237">
    <cfRule type="expression" dxfId="6418" priority="10488">
      <formula>AA233=25</formula>
    </cfRule>
  </conditionalFormatting>
  <conditionalFormatting sqref="AA239:AB239">
    <cfRule type="expression" dxfId="6417" priority="10355">
      <formula>AE239=10</formula>
    </cfRule>
    <cfRule type="expression" dxfId="6416" priority="10357">
      <formula>AC239=15</formula>
    </cfRule>
  </conditionalFormatting>
  <conditionalFormatting sqref="AA239:AB241 AA243:AB243 AA245:AB246 AA249:AB249">
    <cfRule type="expression" dxfId="6415" priority="10356">
      <formula>AA239=25</formula>
    </cfRule>
  </conditionalFormatting>
  <conditionalFormatting sqref="AA240:AB241 AA243:AB243 AE239:AF243 AA246:AB246 AE245:AF249 AA248:AB249">
    <cfRule type="expression" dxfId="6414" priority="10353">
      <formula>AE239=10</formula>
    </cfRule>
  </conditionalFormatting>
  <conditionalFormatting sqref="AA242:AB242">
    <cfRule type="expression" dxfId="6413" priority="1140">
      <formula>AC242=15</formula>
    </cfRule>
    <cfRule type="expression" dxfId="6412" priority="1142">
      <formula>AE242=10</formula>
    </cfRule>
    <cfRule type="expression" dxfId="6411" priority="1143">
      <formula>AA242=25</formula>
    </cfRule>
  </conditionalFormatting>
  <conditionalFormatting sqref="AA245:AB245">
    <cfRule type="expression" dxfId="6410" priority="1102">
      <formula>AE245=10</formula>
    </cfRule>
    <cfRule type="expression" dxfId="6409" priority="1103">
      <formula>AC245=15</formula>
    </cfRule>
  </conditionalFormatting>
  <conditionalFormatting sqref="AA247:AB247">
    <cfRule type="expression" dxfId="6408" priority="1025">
      <formula>AC247=15</formula>
    </cfRule>
    <cfRule type="expression" dxfId="6407" priority="1026">
      <formula>AE247=10</formula>
    </cfRule>
    <cfRule type="expression" dxfId="6406" priority="1027">
      <formula>AA247=25</formula>
    </cfRule>
  </conditionalFormatting>
  <conditionalFormatting sqref="AA248:AB248">
    <cfRule type="expression" dxfId="6405" priority="1031">
      <formula>AA248=25</formula>
    </cfRule>
  </conditionalFormatting>
  <conditionalFormatting sqref="AA251:AB251">
    <cfRule type="expression" dxfId="6404" priority="10223">
      <formula>AE251=10</formula>
    </cfRule>
    <cfRule type="expression" dxfId="6403" priority="10225">
      <formula>AC251=15</formula>
    </cfRule>
  </conditionalFormatting>
  <conditionalFormatting sqref="AA251:AB252 AA254:AB255">
    <cfRule type="expression" dxfId="6402" priority="10224">
      <formula>AA251=25</formula>
    </cfRule>
  </conditionalFormatting>
  <conditionalFormatting sqref="AA253:AB253">
    <cfRule type="expression" dxfId="6401" priority="789">
      <formula>AA253=25</formula>
    </cfRule>
  </conditionalFormatting>
  <conditionalFormatting sqref="AA257:AB257">
    <cfRule type="expression" dxfId="6400" priority="10091">
      <formula>AE257=10</formula>
    </cfRule>
    <cfRule type="expression" dxfId="6399" priority="10093">
      <formula>AC257=15</formula>
    </cfRule>
  </conditionalFormatting>
  <conditionalFormatting sqref="AA257:AB261">
    <cfRule type="expression" dxfId="6398" priority="10092">
      <formula>AA257=25</formula>
    </cfRule>
  </conditionalFormatting>
  <conditionalFormatting sqref="AA263:AB263 AA266:AB267">
    <cfRule type="expression" dxfId="6397" priority="9960">
      <formula>AA263=25</formula>
    </cfRule>
  </conditionalFormatting>
  <conditionalFormatting sqref="AA263:AB263">
    <cfRule type="expression" dxfId="6396" priority="9959">
      <formula>AE263=10</formula>
    </cfRule>
    <cfRule type="expression" dxfId="6395" priority="9961">
      <formula>AC263=15</formula>
    </cfRule>
  </conditionalFormatting>
  <conditionalFormatting sqref="AA264:AB264 AE264:AF264">
    <cfRule type="expression" dxfId="6394" priority="769">
      <formula>AE264=10</formula>
    </cfRule>
  </conditionalFormatting>
  <conditionalFormatting sqref="AA264:AB264 AE264:AH264">
    <cfRule type="expression" dxfId="6393" priority="762">
      <formula>AC264=15</formula>
    </cfRule>
  </conditionalFormatting>
  <conditionalFormatting sqref="AA264:AB264">
    <cfRule type="expression" dxfId="6392" priority="770">
      <formula>AA264=25</formula>
    </cfRule>
  </conditionalFormatting>
  <conditionalFormatting sqref="AA265:AB265 AE265:AF265">
    <cfRule type="expression" dxfId="6391" priority="752">
      <formula>AE265=10</formula>
    </cfRule>
  </conditionalFormatting>
  <conditionalFormatting sqref="AA265:AB265 AE265:AH265">
    <cfRule type="expression" dxfId="6390" priority="745">
      <formula>AC265=15</formula>
    </cfRule>
  </conditionalFormatting>
  <conditionalFormatting sqref="AA265:AB265">
    <cfRule type="expression" dxfId="6389" priority="753">
      <formula>AA265=25</formula>
    </cfRule>
  </conditionalFormatting>
  <conditionalFormatting sqref="AA269:AB269">
    <cfRule type="expression" dxfId="6388" priority="9827">
      <formula>AE269=10</formula>
    </cfRule>
    <cfRule type="expression" dxfId="6387" priority="9829">
      <formula>AC269=15</formula>
    </cfRule>
  </conditionalFormatting>
  <conditionalFormatting sqref="AA269:AB273">
    <cfRule type="expression" dxfId="6386" priority="9828">
      <formula>AA269=25</formula>
    </cfRule>
  </conditionalFormatting>
  <conditionalFormatting sqref="AA275:AB275">
    <cfRule type="expression" dxfId="6385" priority="9695">
      <formula>AE275=10</formula>
    </cfRule>
    <cfRule type="expression" dxfId="6384" priority="9697">
      <formula>AC275=15</formula>
    </cfRule>
  </conditionalFormatting>
  <conditionalFormatting sqref="AA275:AB279">
    <cfRule type="expression" dxfId="6383" priority="9696">
      <formula>AA275=25</formula>
    </cfRule>
  </conditionalFormatting>
  <conditionalFormatting sqref="AA281:AB281 AA284:AB285">
    <cfRule type="expression" dxfId="6382" priority="9564">
      <formula>AA281=25</formula>
    </cfRule>
  </conditionalFormatting>
  <conditionalFormatting sqref="AA281:AB281">
    <cfRule type="expression" dxfId="6381" priority="9563">
      <formula>AE281=10</formula>
    </cfRule>
    <cfRule type="expression" dxfId="6380" priority="9565">
      <formula>AC281=15</formula>
    </cfRule>
  </conditionalFormatting>
  <conditionalFormatting sqref="AA282:AB282">
    <cfRule type="expression" dxfId="6379" priority="726">
      <formula>AE282=10</formula>
    </cfRule>
    <cfRule type="expression" dxfId="6378" priority="727">
      <formula>AA282=25</formula>
    </cfRule>
    <cfRule type="expression" dxfId="6377" priority="728">
      <formula>AC282=15</formula>
    </cfRule>
  </conditionalFormatting>
  <conditionalFormatting sqref="AA283:AB283">
    <cfRule type="expression" dxfId="6376" priority="703">
      <formula>AE283=10</formula>
    </cfRule>
    <cfRule type="expression" dxfId="6375" priority="704">
      <formula>AA283=25</formula>
    </cfRule>
    <cfRule type="expression" dxfId="6374" priority="705">
      <formula>AC283=15</formula>
    </cfRule>
  </conditionalFormatting>
  <conditionalFormatting sqref="AA287:AB287">
    <cfRule type="expression" dxfId="6373" priority="9431">
      <formula>AE287=10</formula>
    </cfRule>
    <cfRule type="expression" dxfId="6372" priority="9433">
      <formula>AC287=15</formula>
    </cfRule>
  </conditionalFormatting>
  <conditionalFormatting sqref="AA287:AB289 AA291:AB291">
    <cfRule type="expression" dxfId="6371" priority="9432">
      <formula>AA287=25</formula>
    </cfRule>
  </conditionalFormatting>
  <conditionalFormatting sqref="AA293:AB293">
    <cfRule type="expression" dxfId="6370" priority="9299">
      <formula>AE293=10</formula>
    </cfRule>
    <cfRule type="expression" dxfId="6369" priority="9301">
      <formula>AC293=15</formula>
    </cfRule>
  </conditionalFormatting>
  <conditionalFormatting sqref="AA293:AB297 AA299:AB303 AA305:AB309">
    <cfRule type="expression" dxfId="6368" priority="9300">
      <formula>AA293=25</formula>
    </cfRule>
  </conditionalFormatting>
  <conditionalFormatting sqref="AA299:AB299">
    <cfRule type="expression" dxfId="6367" priority="1490">
      <formula>AE299=10</formula>
    </cfRule>
    <cfRule type="expression" dxfId="6366" priority="1491">
      <formula>AC299=15</formula>
    </cfRule>
  </conditionalFormatting>
  <conditionalFormatting sqref="AA305:AB305">
    <cfRule type="expression" dxfId="6365" priority="1420">
      <formula>AE305=10</formula>
    </cfRule>
    <cfRule type="expression" dxfId="6364" priority="1421">
      <formula>AC305=15</formula>
    </cfRule>
  </conditionalFormatting>
  <conditionalFormatting sqref="AA311:AB311">
    <cfRule type="expression" dxfId="6363" priority="9167">
      <formula>AE311=10</formula>
    </cfRule>
    <cfRule type="expression" dxfId="6362" priority="9169">
      <formula>AC311=15</formula>
    </cfRule>
  </conditionalFormatting>
  <conditionalFormatting sqref="AA311:AB313 AA315:AB315">
    <cfRule type="expression" dxfId="6361" priority="9168">
      <formula>AA311=25</formula>
    </cfRule>
  </conditionalFormatting>
  <conditionalFormatting sqref="AA314:AB314">
    <cfRule type="expression" dxfId="6360" priority="2412">
      <formula>AA314=25</formula>
    </cfRule>
  </conditionalFormatting>
  <conditionalFormatting sqref="AA317:AB317">
    <cfRule type="expression" dxfId="6359" priority="8905">
      <formula>AE317=10</formula>
    </cfRule>
    <cfRule type="expression" dxfId="6358" priority="8907">
      <formula>AC317=15</formula>
    </cfRule>
  </conditionalFormatting>
  <conditionalFormatting sqref="AA317:AB321">
    <cfRule type="expression" dxfId="6357" priority="8906">
      <formula>AA317=25</formula>
    </cfRule>
  </conditionalFormatting>
  <conditionalFormatting sqref="AA323:AB323">
    <cfRule type="expression" dxfId="6356" priority="8773">
      <formula>AE323=10</formula>
    </cfRule>
    <cfRule type="expression" dxfId="6355" priority="8775">
      <formula>AC323=15</formula>
    </cfRule>
  </conditionalFormatting>
  <conditionalFormatting sqref="AA323:AB327 AA329:AB333">
    <cfRule type="expression" dxfId="6354" priority="8774">
      <formula>AA323=25</formula>
    </cfRule>
  </conditionalFormatting>
  <conditionalFormatting sqref="AA329:AB329">
    <cfRule type="expression" dxfId="6353" priority="1350">
      <formula>AE329=10</formula>
    </cfRule>
    <cfRule type="expression" dxfId="6352" priority="1351">
      <formula>AC329=15</formula>
    </cfRule>
  </conditionalFormatting>
  <conditionalFormatting sqref="AA335:AB335">
    <cfRule type="expression" dxfId="6351" priority="8641">
      <formula>AE335=10</formula>
    </cfRule>
    <cfRule type="expression" dxfId="6350" priority="8643">
      <formula>AC335=15</formula>
    </cfRule>
  </conditionalFormatting>
  <conditionalFormatting sqref="AA335:AB339">
    <cfRule type="expression" dxfId="6349" priority="8642">
      <formula>AA335=25</formula>
    </cfRule>
  </conditionalFormatting>
  <conditionalFormatting sqref="AA341:AB341">
    <cfRule type="expression" dxfId="6348" priority="8509">
      <formula>AE341=10</formula>
    </cfRule>
    <cfRule type="expression" dxfId="6347" priority="8511">
      <formula>AC341=15</formula>
    </cfRule>
  </conditionalFormatting>
  <conditionalFormatting sqref="AA341:AB345">
    <cfRule type="expression" dxfId="6346" priority="8510">
      <formula>AA341=25</formula>
    </cfRule>
  </conditionalFormatting>
  <conditionalFormatting sqref="AA347:AB347">
    <cfRule type="expression" dxfId="6345" priority="8377">
      <formula>AE347=10</formula>
    </cfRule>
    <cfRule type="expression" dxfId="6344" priority="8379">
      <formula>AC347=15</formula>
    </cfRule>
  </conditionalFormatting>
  <conditionalFormatting sqref="AA347:AB351">
    <cfRule type="expression" dxfId="6343" priority="8378">
      <formula>AA347=25</formula>
    </cfRule>
  </conditionalFormatting>
  <conditionalFormatting sqref="AA353:AB353">
    <cfRule type="expression" dxfId="6342" priority="8245">
      <formula>AE353=10</formula>
    </cfRule>
    <cfRule type="expression" dxfId="6341" priority="8247">
      <formula>AC353=15</formula>
    </cfRule>
  </conditionalFormatting>
  <conditionalFormatting sqref="AA353:AB357">
    <cfRule type="expression" dxfId="6340" priority="8246">
      <formula>AA353=25</formula>
    </cfRule>
  </conditionalFormatting>
  <conditionalFormatting sqref="AA359:AB359">
    <cfRule type="expression" dxfId="6339" priority="8113">
      <formula>AE359=10</formula>
    </cfRule>
    <cfRule type="expression" dxfId="6338" priority="8115">
      <formula>AC359=15</formula>
    </cfRule>
  </conditionalFormatting>
  <conditionalFormatting sqref="AA359:AB363">
    <cfRule type="expression" dxfId="6337" priority="8114">
      <formula>AA359=25</formula>
    </cfRule>
  </conditionalFormatting>
  <conditionalFormatting sqref="AA365:AB365">
    <cfRule type="expression" dxfId="6336" priority="7981">
      <formula>AE365=10</formula>
    </cfRule>
    <cfRule type="expression" dxfId="6335" priority="7983">
      <formula>AC365=15</formula>
    </cfRule>
  </conditionalFormatting>
  <conditionalFormatting sqref="AA365:AB369">
    <cfRule type="expression" dxfId="6334" priority="7982">
      <formula>AA365=25</formula>
    </cfRule>
  </conditionalFormatting>
  <conditionalFormatting sqref="AA371:AB371">
    <cfRule type="expression" dxfId="6333" priority="7849">
      <formula>AE371=10</formula>
    </cfRule>
    <cfRule type="expression" dxfId="6332" priority="7851">
      <formula>AC371=15</formula>
    </cfRule>
  </conditionalFormatting>
  <conditionalFormatting sqref="AA371:AB375">
    <cfRule type="expression" dxfId="6331" priority="7850">
      <formula>AA371=25</formula>
    </cfRule>
  </conditionalFormatting>
  <conditionalFormatting sqref="AA377:AB377">
    <cfRule type="expression" dxfId="6330" priority="7717">
      <formula>AE377=10</formula>
    </cfRule>
    <cfRule type="expression" dxfId="6329" priority="7719">
      <formula>AC377=15</formula>
    </cfRule>
  </conditionalFormatting>
  <conditionalFormatting sqref="AA377:AB381">
    <cfRule type="expression" dxfId="6328" priority="7718">
      <formula>AA377=25</formula>
    </cfRule>
  </conditionalFormatting>
  <conditionalFormatting sqref="AA383:AB383">
    <cfRule type="expression" dxfId="6327" priority="7585">
      <formula>AE383=10</formula>
    </cfRule>
    <cfRule type="expression" dxfId="6326" priority="7587">
      <formula>AC383=15</formula>
    </cfRule>
  </conditionalFormatting>
  <conditionalFormatting sqref="AA383:AB387">
    <cfRule type="expression" dxfId="6325" priority="7586">
      <formula>AA383=25</formula>
    </cfRule>
  </conditionalFormatting>
  <conditionalFormatting sqref="AA389:AB389">
    <cfRule type="expression" dxfId="6324" priority="7368">
      <formula>AE389=10</formula>
    </cfRule>
    <cfRule type="expression" dxfId="6323" priority="7370">
      <formula>AC389=15</formula>
    </cfRule>
  </conditionalFormatting>
  <conditionalFormatting sqref="AA389:AB393">
    <cfRule type="expression" dxfId="6322" priority="7369">
      <formula>AA389=25</formula>
    </cfRule>
  </conditionalFormatting>
  <conditionalFormatting sqref="AA395:AB395">
    <cfRule type="expression" dxfId="6321" priority="7236">
      <formula>AE395=10</formula>
    </cfRule>
    <cfRule type="expression" dxfId="6320" priority="7238">
      <formula>AC395=15</formula>
    </cfRule>
  </conditionalFormatting>
  <conditionalFormatting sqref="AA395:AB399">
    <cfRule type="expression" dxfId="6319" priority="7237">
      <formula>AA395=25</formula>
    </cfRule>
  </conditionalFormatting>
  <conditionalFormatting sqref="AA401:AB401">
    <cfRule type="expression" dxfId="6318" priority="7104">
      <formula>AE401=10</formula>
    </cfRule>
    <cfRule type="expression" dxfId="6317" priority="7106">
      <formula>AC401=15</formula>
    </cfRule>
  </conditionalFormatting>
  <conditionalFormatting sqref="AA401:AB405 AA407:AB411">
    <cfRule type="expression" dxfId="6316" priority="7105">
      <formula>AA401=25</formula>
    </cfRule>
  </conditionalFormatting>
  <conditionalFormatting sqref="AA407:AB407">
    <cfRule type="expression" dxfId="6315" priority="1279">
      <formula>AE407=10</formula>
    </cfRule>
    <cfRule type="expression" dxfId="6314" priority="1280">
      <formula>AC407=15</formula>
    </cfRule>
  </conditionalFormatting>
  <conditionalFormatting sqref="AA413:AB413">
    <cfRule type="expression" dxfId="6313" priority="6972">
      <formula>AE413=10</formula>
    </cfRule>
    <cfRule type="expression" dxfId="6312" priority="6974">
      <formula>AC413=15</formula>
    </cfRule>
  </conditionalFormatting>
  <conditionalFormatting sqref="AA413:AB417">
    <cfRule type="expression" dxfId="6311" priority="6973">
      <formula>AA413=25</formula>
    </cfRule>
  </conditionalFormatting>
  <conditionalFormatting sqref="AA419:AB419">
    <cfRule type="expression" dxfId="6310" priority="6840">
      <formula>AE419=10</formula>
    </cfRule>
    <cfRule type="expression" dxfId="6309" priority="6842">
      <formula>AC419=15</formula>
    </cfRule>
  </conditionalFormatting>
  <conditionalFormatting sqref="AA419:AB423">
    <cfRule type="expression" dxfId="6308" priority="6841">
      <formula>AA419=25</formula>
    </cfRule>
  </conditionalFormatting>
  <conditionalFormatting sqref="AA425:AB425">
    <cfRule type="expression" dxfId="6307" priority="6708">
      <formula>AE425=10</formula>
    </cfRule>
    <cfRule type="expression" dxfId="6306" priority="6710">
      <formula>AC425=15</formula>
    </cfRule>
  </conditionalFormatting>
  <conditionalFormatting sqref="AA425:AB429">
    <cfRule type="expression" dxfId="6305" priority="6709">
      <formula>AA425=25</formula>
    </cfRule>
  </conditionalFormatting>
  <conditionalFormatting sqref="AA431:AB435">
    <cfRule type="expression" dxfId="6304" priority="5167">
      <formula>AA431=25</formula>
    </cfRule>
  </conditionalFormatting>
  <conditionalFormatting sqref="AA431:AB431">
    <cfRule type="expression" dxfId="6303" priority="1189">
      <formula>AE431=10</formula>
    </cfRule>
    <cfRule type="expression" dxfId="6302" priority="1190">
      <formula>AC431=15</formula>
    </cfRule>
  </conditionalFormatting>
  <conditionalFormatting sqref="AA437:AB437">
    <cfRule type="expression" dxfId="6301" priority="6576">
      <formula>AE437=10</formula>
    </cfRule>
    <cfRule type="expression" dxfId="6300" priority="6578">
      <formula>AC437=15</formula>
    </cfRule>
  </conditionalFormatting>
  <conditionalFormatting sqref="AA437:AB441">
    <cfRule type="expression" dxfId="6299" priority="6577">
      <formula>AA437=25</formula>
    </cfRule>
  </conditionalFormatting>
  <conditionalFormatting sqref="AA443:AB443">
    <cfRule type="expression" dxfId="6298" priority="6444">
      <formula>AE443=10</formula>
    </cfRule>
    <cfRule type="expression" dxfId="6297" priority="6446">
      <formula>AC443=15</formula>
    </cfRule>
  </conditionalFormatting>
  <conditionalFormatting sqref="AA443:AB446">
    <cfRule type="expression" dxfId="6296" priority="6445">
      <formula>AA443=25</formula>
    </cfRule>
  </conditionalFormatting>
  <conditionalFormatting sqref="AA447:AB447">
    <cfRule type="expression" dxfId="6295" priority="1173">
      <formula>AA447=25</formula>
    </cfRule>
  </conditionalFormatting>
  <conditionalFormatting sqref="AA449:AB449">
    <cfRule type="expression" dxfId="6294" priority="6312">
      <formula>AE449=10</formula>
    </cfRule>
    <cfRule type="expression" dxfId="6293" priority="6314">
      <formula>AC449=15</formula>
    </cfRule>
  </conditionalFormatting>
  <conditionalFormatting sqref="AA449:AB453">
    <cfRule type="expression" dxfId="6292" priority="6313">
      <formula>AA449=25</formula>
    </cfRule>
  </conditionalFormatting>
  <conditionalFormatting sqref="AA455:AB455">
    <cfRule type="expression" dxfId="6291" priority="6180">
      <formula>AE455=10</formula>
    </cfRule>
    <cfRule type="expression" dxfId="6290" priority="6182">
      <formula>AC455=15</formula>
    </cfRule>
  </conditionalFormatting>
  <conditionalFormatting sqref="AA455:AB459">
    <cfRule type="expression" dxfId="6289" priority="6181">
      <formula>AA455=25</formula>
    </cfRule>
  </conditionalFormatting>
  <conditionalFormatting sqref="AA461:AB461">
    <cfRule type="expression" dxfId="6288" priority="5430">
      <formula>AE461=10</formula>
    </cfRule>
    <cfRule type="expression" dxfId="6287" priority="5432">
      <formula>AC461=15</formula>
    </cfRule>
  </conditionalFormatting>
  <conditionalFormatting sqref="AA461:AB465">
    <cfRule type="expression" dxfId="6286" priority="5431">
      <formula>AA461=25</formula>
    </cfRule>
  </conditionalFormatting>
  <conditionalFormatting sqref="AA467:AB467">
    <cfRule type="expression" dxfId="6285" priority="5298">
      <formula>AE467=10</formula>
    </cfRule>
    <cfRule type="expression" dxfId="6284" priority="5300">
      <formula>AC467=15</formula>
    </cfRule>
  </conditionalFormatting>
  <conditionalFormatting sqref="AA467:AB471">
    <cfRule type="expression" dxfId="6283" priority="5299">
      <formula>AA467=25</formula>
    </cfRule>
  </conditionalFormatting>
  <conditionalFormatting sqref="AC17:AD17 AI221:AJ225 AC222:AD225">
    <cfRule type="expression" dxfId="6282" priority="14891">
      <formula>AA17=25</formula>
    </cfRule>
  </conditionalFormatting>
  <conditionalFormatting sqref="AC29:AD33 AC41:AD45 AC281:AD281 AC323:AD327 AC365:AD369 AC401:AD405 AC329:AD333 AC407:AD411 AC431:AD435 AC284:AD285 AC425:AD429 AC17:AD21">
    <cfRule type="expression" dxfId="6281" priority="14890">
      <formula>AE17=10</formula>
    </cfRule>
  </conditionalFormatting>
  <conditionalFormatting sqref="AC17:AD21">
    <cfRule type="expression" dxfId="6280" priority="14889">
      <formula>AC17=15</formula>
    </cfRule>
  </conditionalFormatting>
  <conditionalFormatting sqref="AC23:AD23">
    <cfRule type="expression" dxfId="6279" priority="14481">
      <formula>AA23=25</formula>
    </cfRule>
  </conditionalFormatting>
  <conditionalFormatting sqref="AC23:AD27 AC221:AD225">
    <cfRule type="expression" dxfId="6278" priority="14479">
      <formula>AC23=15</formula>
    </cfRule>
    <cfRule type="expression" dxfId="6277" priority="14480">
      <formula>AE23=10</formula>
    </cfRule>
  </conditionalFormatting>
  <conditionalFormatting sqref="AC29:AD29">
    <cfRule type="expression" dxfId="6276" priority="13613">
      <formula>AA29=25</formula>
    </cfRule>
  </conditionalFormatting>
  <conditionalFormatting sqref="AC29:AD33 AC41:AD45 AC53:AD57 AC47:AD51">
    <cfRule type="expression" dxfId="6275" priority="13611">
      <formula>AC29=15</formula>
    </cfRule>
  </conditionalFormatting>
  <conditionalFormatting sqref="AC41:AD41">
    <cfRule type="expression" dxfId="6274" priority="5039">
      <formula>AA41=25</formula>
    </cfRule>
  </conditionalFormatting>
  <conditionalFormatting sqref="AC41:AD45 AC53:AD57 AC47:AD51">
    <cfRule type="expression" dxfId="6273" priority="5037">
      <formula>AC41=15</formula>
    </cfRule>
  </conditionalFormatting>
  <conditionalFormatting sqref="AC47:AD47">
    <cfRule type="expression" dxfId="6272" priority="4623">
      <formula>AA47=25</formula>
    </cfRule>
  </conditionalFormatting>
  <conditionalFormatting sqref="AC47:AD51">
    <cfRule type="expression" dxfId="6271" priority="4621">
      <formula>AC47=15</formula>
    </cfRule>
    <cfRule type="expression" dxfId="6270" priority="4622">
      <formula>AE47=10</formula>
    </cfRule>
  </conditionalFormatting>
  <conditionalFormatting sqref="AC53:AD53">
    <cfRule type="expression" dxfId="6269" priority="4359">
      <formula>AA53=25</formula>
    </cfRule>
  </conditionalFormatting>
  <conditionalFormatting sqref="AC53:AD57">
    <cfRule type="expression" dxfId="6268" priority="4357">
      <formula>AC53=15</formula>
    </cfRule>
    <cfRule type="expression" dxfId="6267" priority="4358">
      <formula>AE53=10</formula>
    </cfRule>
  </conditionalFormatting>
  <conditionalFormatting sqref="AC59:AD59">
    <cfRule type="expression" dxfId="6266" priority="14406">
      <formula>AA59=25</formula>
    </cfRule>
  </conditionalFormatting>
  <conditionalFormatting sqref="AC59:AD63">
    <cfRule type="expression" dxfId="6265" priority="14404">
      <formula>AC59=15</formula>
    </cfRule>
    <cfRule type="expression" dxfId="6264" priority="14405">
      <formula>AE59=10</formula>
    </cfRule>
  </conditionalFormatting>
  <conditionalFormatting sqref="AC65:AD65">
    <cfRule type="expression" dxfId="6263" priority="638">
      <formula>AA65=25</formula>
    </cfRule>
  </conditionalFormatting>
  <conditionalFormatting sqref="AC65:AD69">
    <cfRule type="expression" dxfId="6262" priority="636">
      <formula>AC65=15</formula>
    </cfRule>
    <cfRule type="expression" dxfId="6261" priority="637">
      <formula>AE65=10</formula>
    </cfRule>
  </conditionalFormatting>
  <conditionalFormatting sqref="AC71:AD71">
    <cfRule type="expression" dxfId="6260" priority="474">
      <formula>AA71=25</formula>
    </cfRule>
  </conditionalFormatting>
  <conditionalFormatting sqref="AC71:AD75">
    <cfRule type="expression" dxfId="6259" priority="472">
      <formula>AC71=15</formula>
    </cfRule>
    <cfRule type="expression" dxfId="6258" priority="473">
      <formula>AE71=10</formula>
    </cfRule>
  </conditionalFormatting>
  <conditionalFormatting sqref="AC77:AD77">
    <cfRule type="expression" dxfId="6257" priority="14381">
      <formula>AA77=25</formula>
    </cfRule>
  </conditionalFormatting>
  <conditionalFormatting sqref="AC77:AD81">
    <cfRule type="expression" dxfId="6256" priority="14379">
      <formula>AC77=15</formula>
    </cfRule>
    <cfRule type="expression" dxfId="6255" priority="14380">
      <formula>AE77=10</formula>
    </cfRule>
  </conditionalFormatting>
  <conditionalFormatting sqref="AC83:AD83">
    <cfRule type="expression" dxfId="6254" priority="13526">
      <formula>AA83=25</formula>
    </cfRule>
  </conditionalFormatting>
  <conditionalFormatting sqref="AC83:AD87">
    <cfRule type="expression" dxfId="6253" priority="13524">
      <formula>AC83=15</formula>
    </cfRule>
    <cfRule type="expression" dxfId="6252" priority="13525">
      <formula>AE83=10</formula>
    </cfRule>
  </conditionalFormatting>
  <conditionalFormatting sqref="AC89:AD89">
    <cfRule type="expression" dxfId="6251" priority="13394">
      <formula>AA89=25</formula>
    </cfRule>
  </conditionalFormatting>
  <conditionalFormatting sqref="AC89:AD93">
    <cfRule type="expression" dxfId="6250" priority="13392">
      <formula>AC89=15</formula>
    </cfRule>
    <cfRule type="expression" dxfId="6249" priority="13393">
      <formula>AE89=10</formula>
    </cfRule>
  </conditionalFormatting>
  <conditionalFormatting sqref="AC95:AD95">
    <cfRule type="expression" dxfId="6248" priority="13262">
      <formula>AA95=25</formula>
    </cfRule>
  </conditionalFormatting>
  <conditionalFormatting sqref="AC95:AD99">
    <cfRule type="expression" dxfId="6247" priority="13260">
      <formula>AC95=15</formula>
    </cfRule>
    <cfRule type="expression" dxfId="6246" priority="13261">
      <formula>AE95=10</formula>
    </cfRule>
  </conditionalFormatting>
  <conditionalFormatting sqref="AC101:AD101">
    <cfRule type="expression" dxfId="6245" priority="13130">
      <formula>AA101=25</formula>
    </cfRule>
  </conditionalFormatting>
  <conditionalFormatting sqref="AC101:AD105">
    <cfRule type="expression" dxfId="6244" priority="13128">
      <formula>AC101=15</formula>
    </cfRule>
    <cfRule type="expression" dxfId="6243" priority="13129">
      <formula>AE101=10</formula>
    </cfRule>
  </conditionalFormatting>
  <conditionalFormatting sqref="AC107:AD107">
    <cfRule type="expression" dxfId="6242" priority="12998">
      <formula>AA107=25</formula>
    </cfRule>
  </conditionalFormatting>
  <conditionalFormatting sqref="AC107:AD111">
    <cfRule type="expression" dxfId="6241" priority="12996">
      <formula>AC107=15</formula>
    </cfRule>
    <cfRule type="expression" dxfId="6240" priority="12997">
      <formula>AE107=10</formula>
    </cfRule>
  </conditionalFormatting>
  <conditionalFormatting sqref="AC113:AD113">
    <cfRule type="expression" dxfId="6239" priority="12048">
      <formula>AA113=25</formula>
    </cfRule>
  </conditionalFormatting>
  <conditionalFormatting sqref="AC113:AD114">
    <cfRule type="expression" dxfId="6238" priority="12046">
      <formula>AC113=15</formula>
    </cfRule>
    <cfRule type="expression" dxfId="6237" priority="12047">
      <formula>AE113=10</formula>
    </cfRule>
  </conditionalFormatting>
  <conditionalFormatting sqref="AC115:AD117">
    <cfRule type="expression" dxfId="6236" priority="12864">
      <formula>AC115=15</formula>
    </cfRule>
    <cfRule type="expression" dxfId="6235" priority="12865">
      <formula>AE115=10</formula>
    </cfRule>
  </conditionalFormatting>
  <conditionalFormatting sqref="AC119:AD119">
    <cfRule type="expression" dxfId="6234" priority="12734">
      <formula>AA119=25</formula>
    </cfRule>
  </conditionalFormatting>
  <conditionalFormatting sqref="AC119:AD123">
    <cfRule type="expression" dxfId="6233" priority="12732">
      <formula>AC119=15</formula>
    </cfRule>
    <cfRule type="expression" dxfId="6232" priority="12733">
      <formula>AE119=10</formula>
    </cfRule>
  </conditionalFormatting>
  <conditionalFormatting sqref="AC125:AD125">
    <cfRule type="expression" dxfId="6231" priority="12602">
      <formula>AA125=25</formula>
    </cfRule>
  </conditionalFormatting>
  <conditionalFormatting sqref="AC125:AD129">
    <cfRule type="expression" dxfId="6230" priority="12600">
      <formula>AC125=15</formula>
    </cfRule>
    <cfRule type="expression" dxfId="6229" priority="12601">
      <formula>AE125=10</formula>
    </cfRule>
  </conditionalFormatting>
  <conditionalFormatting sqref="AC131:AD131">
    <cfRule type="expression" dxfId="6228" priority="12470">
      <formula>AA131=25</formula>
    </cfRule>
  </conditionalFormatting>
  <conditionalFormatting sqref="AC131:AD135 AC137:AD141">
    <cfRule type="expression" dxfId="6227" priority="12468">
      <formula>AC131=15</formula>
    </cfRule>
    <cfRule type="expression" dxfId="6226" priority="12469">
      <formula>AE131=10</formula>
    </cfRule>
  </conditionalFormatting>
  <conditionalFormatting sqref="AC137:AD137">
    <cfRule type="expression" dxfId="6225" priority="1886">
      <formula>AA137=25</formula>
    </cfRule>
  </conditionalFormatting>
  <conditionalFormatting sqref="AC143:AD143">
    <cfRule type="expression" dxfId="6224" priority="12338">
      <formula>AA143=25</formula>
    </cfRule>
  </conditionalFormatting>
  <conditionalFormatting sqref="AC143:AD147">
    <cfRule type="expression" dxfId="6223" priority="12336">
      <formula>AC143=15</formula>
    </cfRule>
    <cfRule type="expression" dxfId="6222" priority="12337">
      <formula>AE143=10</formula>
    </cfRule>
  </conditionalFormatting>
  <conditionalFormatting sqref="AC149:AD149">
    <cfRule type="expression" dxfId="6221" priority="12206">
      <formula>AA149=25</formula>
    </cfRule>
  </conditionalFormatting>
  <conditionalFormatting sqref="AC149:AD153">
    <cfRule type="expression" dxfId="6220" priority="12204">
      <formula>AC149=15</formula>
    </cfRule>
    <cfRule type="expression" dxfId="6219" priority="12205">
      <formula>AE149=10</formula>
    </cfRule>
  </conditionalFormatting>
  <conditionalFormatting sqref="AC155:AD155">
    <cfRule type="expression" dxfId="6218" priority="11944">
      <formula>AA155=25</formula>
    </cfRule>
  </conditionalFormatting>
  <conditionalFormatting sqref="AC155:AD156">
    <cfRule type="expression" dxfId="6217" priority="11942">
      <formula>AC155=15</formula>
    </cfRule>
    <cfRule type="expression" dxfId="6216" priority="11943">
      <formula>AE155=10</formula>
    </cfRule>
  </conditionalFormatting>
  <conditionalFormatting sqref="AC157:AD157">
    <cfRule type="expression" dxfId="6215" priority="1813">
      <formula>AC157=15</formula>
    </cfRule>
    <cfRule type="expression" dxfId="6214" priority="1814">
      <formula>AE157=10</formula>
    </cfRule>
  </conditionalFormatting>
  <conditionalFormatting sqref="AC158:AD158">
    <cfRule type="expression" dxfId="6213" priority="1796">
      <formula>AC158=15</formula>
    </cfRule>
    <cfRule type="expression" dxfId="6212" priority="1797">
      <formula>AE158=10</formula>
    </cfRule>
  </conditionalFormatting>
  <conditionalFormatting sqref="AC159:AD159">
    <cfRule type="expression" dxfId="6211" priority="1779">
      <formula>AC159=15</formula>
    </cfRule>
    <cfRule type="expression" dxfId="6210" priority="1780">
      <formula>AE159=10</formula>
    </cfRule>
  </conditionalFormatting>
  <conditionalFormatting sqref="AC161:AD161">
    <cfRule type="expression" dxfId="6209" priority="11812">
      <formula>AA161=25</formula>
    </cfRule>
  </conditionalFormatting>
  <conditionalFormatting sqref="AC161:AD165">
    <cfRule type="expression" dxfId="6208" priority="11810">
      <formula>AC161=15</formula>
    </cfRule>
    <cfRule type="expression" dxfId="6207" priority="11811">
      <formula>AE161=10</formula>
    </cfRule>
  </conditionalFormatting>
  <conditionalFormatting sqref="AC167:AD167">
    <cfRule type="expression" dxfId="6206" priority="11680">
      <formula>AA167=25</formula>
    </cfRule>
  </conditionalFormatting>
  <conditionalFormatting sqref="AC167:AD171">
    <cfRule type="expression" dxfId="6205" priority="11678">
      <formula>AC167=15</formula>
    </cfRule>
    <cfRule type="expression" dxfId="6204" priority="11679">
      <formula>AE167=10</formula>
    </cfRule>
  </conditionalFormatting>
  <conditionalFormatting sqref="AC173:AD173">
    <cfRule type="expression" dxfId="6203" priority="11548">
      <formula>AA173=25</formula>
    </cfRule>
  </conditionalFormatting>
  <conditionalFormatting sqref="AC173:AD177">
    <cfRule type="expression" dxfId="6202" priority="11546">
      <formula>AC173=15</formula>
    </cfRule>
    <cfRule type="expression" dxfId="6201" priority="11547">
      <formula>AE173=10</formula>
    </cfRule>
  </conditionalFormatting>
  <conditionalFormatting sqref="AC179:AD179 AC182:AD183">
    <cfRule type="expression" dxfId="6200" priority="1716">
      <formula>AC179=15</formula>
    </cfRule>
    <cfRule type="expression" dxfId="6199" priority="1717">
      <formula>AE179=10</formula>
    </cfRule>
  </conditionalFormatting>
  <conditionalFormatting sqref="AC179:AD179">
    <cfRule type="expression" dxfId="6198" priority="1718">
      <formula>AA179=25</formula>
    </cfRule>
  </conditionalFormatting>
  <conditionalFormatting sqref="AC180:AD180">
    <cfRule type="expression" dxfId="6197" priority="1620">
      <formula>AC180=15</formula>
    </cfRule>
    <cfRule type="expression" dxfId="6196" priority="1621">
      <formula>AE180=10</formula>
    </cfRule>
  </conditionalFormatting>
  <conditionalFormatting sqref="AC181:AD181">
    <cfRule type="expression" dxfId="6195" priority="1603">
      <formula>AC181=15</formula>
    </cfRule>
    <cfRule type="expression" dxfId="6194" priority="1604">
      <formula>AE181=10</formula>
    </cfRule>
  </conditionalFormatting>
  <conditionalFormatting sqref="AC185:AD185">
    <cfRule type="expression" dxfId="6193" priority="11284">
      <formula>AA185=25</formula>
    </cfRule>
  </conditionalFormatting>
  <conditionalFormatting sqref="AC185:AD189">
    <cfRule type="expression" dxfId="6192" priority="11282">
      <formula>AC185=15</formula>
    </cfRule>
    <cfRule type="expression" dxfId="6191" priority="11283">
      <formula>AE185=10</formula>
    </cfRule>
  </conditionalFormatting>
  <conditionalFormatting sqref="AC191:AD191">
    <cfRule type="expression" dxfId="6190" priority="11152">
      <formula>AA191=25</formula>
    </cfRule>
  </conditionalFormatting>
  <conditionalFormatting sqref="AC191:AD195 AC197:AD201">
    <cfRule type="expression" dxfId="6189" priority="11150">
      <formula>AC191=15</formula>
    </cfRule>
    <cfRule type="expression" dxfId="6188" priority="11151">
      <formula>AE191=10</formula>
    </cfRule>
  </conditionalFormatting>
  <conditionalFormatting sqref="AC197:AD197">
    <cfRule type="expression" dxfId="6187" priority="1563">
      <formula>AA197=25</formula>
    </cfRule>
  </conditionalFormatting>
  <conditionalFormatting sqref="AC203:AD203">
    <cfRule type="expression" dxfId="6186" priority="5896">
      <formula>AA203=25</formula>
    </cfRule>
  </conditionalFormatting>
  <conditionalFormatting sqref="AC203:AD207">
    <cfRule type="expression" dxfId="6185" priority="5894">
      <formula>AC203=15</formula>
    </cfRule>
    <cfRule type="expression" dxfId="6184" priority="5895">
      <formula>AE203=10</formula>
    </cfRule>
  </conditionalFormatting>
  <conditionalFormatting sqref="AC208:AD208 AI208:AJ208">
    <cfRule type="expression" dxfId="6183" priority="5648">
      <formula>AA208=25</formula>
    </cfRule>
  </conditionalFormatting>
  <conditionalFormatting sqref="AC208:AD208">
    <cfRule type="expression" dxfId="6182" priority="5656">
      <formula>AC208=15</formula>
    </cfRule>
    <cfRule type="expression" dxfId="6181" priority="5657">
      <formula>AE208=10</formula>
    </cfRule>
  </conditionalFormatting>
  <conditionalFormatting sqref="AC209:AD209">
    <cfRule type="expression" dxfId="6180" priority="11020">
      <formula>AA209=25</formula>
    </cfRule>
  </conditionalFormatting>
  <conditionalFormatting sqref="AC209:AD213">
    <cfRule type="expression" dxfId="6179" priority="11018">
      <formula>AC209=15</formula>
    </cfRule>
    <cfRule type="expression" dxfId="6178" priority="11019">
      <formula>AE209=10</formula>
    </cfRule>
  </conditionalFormatting>
  <conditionalFormatting sqref="AC215:AD215">
    <cfRule type="expression" dxfId="6177" priority="10888">
      <formula>AA215=25</formula>
    </cfRule>
  </conditionalFormatting>
  <conditionalFormatting sqref="AC215:AD219">
    <cfRule type="expression" dxfId="6176" priority="10886">
      <formula>AC215=15</formula>
    </cfRule>
    <cfRule type="expression" dxfId="6175" priority="10887">
      <formula>AE215=10</formula>
    </cfRule>
  </conditionalFormatting>
  <conditionalFormatting sqref="AC221:AD221">
    <cfRule type="expression" dxfId="6174" priority="991">
      <formula>AA221=25</formula>
    </cfRule>
  </conditionalFormatting>
  <conditionalFormatting sqref="AC227:AD227">
    <cfRule type="expression" dxfId="6173" priority="10624">
      <formula>AA227=25</formula>
    </cfRule>
  </conditionalFormatting>
  <conditionalFormatting sqref="AC227:AD231">
    <cfRule type="expression" dxfId="6172" priority="10622">
      <formula>AC227=15</formula>
    </cfRule>
    <cfRule type="expression" dxfId="6171" priority="10623">
      <formula>AE227=10</formula>
    </cfRule>
  </conditionalFormatting>
  <conditionalFormatting sqref="AC233:AD233">
    <cfRule type="expression" dxfId="6170" priority="10492">
      <formula>AA233=25</formula>
    </cfRule>
  </conditionalFormatting>
  <conditionalFormatting sqref="AC233:AD237">
    <cfRule type="expression" dxfId="6169" priority="10490">
      <formula>AC233=15</formula>
    </cfRule>
    <cfRule type="expression" dxfId="6168" priority="10491">
      <formula>AE233=10</formula>
    </cfRule>
  </conditionalFormatting>
  <conditionalFormatting sqref="AC239:AD239">
    <cfRule type="expression" dxfId="6167" priority="10360">
      <formula>AA239=25</formula>
    </cfRule>
  </conditionalFormatting>
  <conditionalFormatting sqref="AC239:AD241 AC243:AD243 AC245:AD247 AC249:AD249">
    <cfRule type="expression" dxfId="6166" priority="10358">
      <formula>AC239=15</formula>
    </cfRule>
    <cfRule type="expression" dxfId="6165" priority="10359">
      <formula>AE239=10</formula>
    </cfRule>
  </conditionalFormatting>
  <conditionalFormatting sqref="AC242:AD242">
    <cfRule type="expression" dxfId="6164" priority="1141">
      <formula>AA242=25</formula>
    </cfRule>
    <cfRule type="expression" dxfId="6163" priority="1144">
      <formula>AC242=15</formula>
    </cfRule>
    <cfRule type="expression" dxfId="6162" priority="1145">
      <formula>AE242=10</formula>
    </cfRule>
  </conditionalFormatting>
  <conditionalFormatting sqref="AC245:AD245">
    <cfRule type="expression" dxfId="6161" priority="1104">
      <formula>AA245=25</formula>
    </cfRule>
  </conditionalFormatting>
  <conditionalFormatting sqref="AC248:AD248">
    <cfRule type="expression" dxfId="6160" priority="1032">
      <formula>AC248=15</formula>
    </cfRule>
    <cfRule type="expression" dxfId="6159" priority="1033">
      <formula>AE248=10</formula>
    </cfRule>
  </conditionalFormatting>
  <conditionalFormatting sqref="AC251:AD251">
    <cfRule type="expression" dxfId="6158" priority="10228">
      <formula>AA251=25</formula>
    </cfRule>
  </conditionalFormatting>
  <conditionalFormatting sqref="AC251:AD252 AC254:AD255">
    <cfRule type="expression" dxfId="6157" priority="10226">
      <formula>AC251=15</formula>
    </cfRule>
    <cfRule type="expression" dxfId="6156" priority="10227">
      <formula>AE251=10</formula>
    </cfRule>
  </conditionalFormatting>
  <conditionalFormatting sqref="AC253:AD253">
    <cfRule type="expression" dxfId="6155" priority="790">
      <formula>AC253=15</formula>
    </cfRule>
    <cfRule type="expression" dxfId="6154" priority="791">
      <formula>AE253=10</formula>
    </cfRule>
  </conditionalFormatting>
  <conditionalFormatting sqref="AC257:AD257">
    <cfRule type="expression" dxfId="6153" priority="10096">
      <formula>AA257=25</formula>
    </cfRule>
  </conditionalFormatting>
  <conditionalFormatting sqref="AC257:AD261">
    <cfRule type="expression" dxfId="6152" priority="10094">
      <formula>AC257=15</formula>
    </cfRule>
    <cfRule type="expression" dxfId="6151" priority="10095">
      <formula>AE257=10</formula>
    </cfRule>
  </conditionalFormatting>
  <conditionalFormatting sqref="AC263:AD263 AC266:AD267">
    <cfRule type="expression" dxfId="6150" priority="9962">
      <formula>AC263=15</formula>
    </cfRule>
    <cfRule type="expression" dxfId="6149" priority="9963">
      <formula>AE263=10</formula>
    </cfRule>
  </conditionalFormatting>
  <conditionalFormatting sqref="AC263:AD263">
    <cfRule type="expression" dxfId="6148" priority="9964">
      <formula>AA263=25</formula>
    </cfRule>
  </conditionalFormatting>
  <conditionalFormatting sqref="AC264:AD264 AI264:AJ264">
    <cfRule type="expression" dxfId="6147" priority="763">
      <formula>AA264=25</formula>
    </cfRule>
  </conditionalFormatting>
  <conditionalFormatting sqref="AC264:AD264">
    <cfRule type="expression" dxfId="6146" priority="771">
      <formula>AC264=15</formula>
    </cfRule>
    <cfRule type="expression" dxfId="6145" priority="772">
      <formula>AE264=10</formula>
    </cfRule>
  </conditionalFormatting>
  <conditionalFormatting sqref="AC265:AD265 AI265:AJ265">
    <cfRule type="expression" dxfId="6144" priority="746">
      <formula>AA265=25</formula>
    </cfRule>
  </conditionalFormatting>
  <conditionalFormatting sqref="AC265:AD265">
    <cfRule type="expression" dxfId="6143" priority="754">
      <formula>AC265=15</formula>
    </cfRule>
    <cfRule type="expression" dxfId="6142" priority="755">
      <formula>AE265=10</formula>
    </cfRule>
  </conditionalFormatting>
  <conditionalFormatting sqref="AC269:AD269">
    <cfRule type="expression" dxfId="6141" priority="9832">
      <formula>AA269=25</formula>
    </cfRule>
  </conditionalFormatting>
  <conditionalFormatting sqref="AC269:AD273">
    <cfRule type="expression" dxfId="6140" priority="9830">
      <formula>AC269=15</formula>
    </cfRule>
    <cfRule type="expression" dxfId="6139" priority="9831">
      <formula>AE269=10</formula>
    </cfRule>
  </conditionalFormatting>
  <conditionalFormatting sqref="AC275:AD275">
    <cfRule type="expression" dxfId="6138" priority="9700">
      <formula>AA275=25</formula>
    </cfRule>
  </conditionalFormatting>
  <conditionalFormatting sqref="AC275:AD279">
    <cfRule type="expression" dxfId="6137" priority="9698">
      <formula>AC275=15</formula>
    </cfRule>
    <cfRule type="expression" dxfId="6136" priority="9699">
      <formula>AE275=10</formula>
    </cfRule>
  </conditionalFormatting>
  <conditionalFormatting sqref="AC281:AD281 AC284:AD285">
    <cfRule type="expression" dxfId="6135" priority="9566">
      <formula>AC281=15</formula>
    </cfRule>
  </conditionalFormatting>
  <conditionalFormatting sqref="AC281:AD281">
    <cfRule type="expression" dxfId="6134" priority="9568">
      <formula>AA281=25</formula>
    </cfRule>
  </conditionalFormatting>
  <conditionalFormatting sqref="AC282:AD282">
    <cfRule type="expression" dxfId="6133" priority="729">
      <formula>AC282=15</formula>
    </cfRule>
    <cfRule type="expression" dxfId="6132" priority="730">
      <formula>AA282=25</formula>
    </cfRule>
    <cfRule type="expression" dxfId="6131" priority="738">
      <formula>AE282=10</formula>
    </cfRule>
  </conditionalFormatting>
  <conditionalFormatting sqref="AC283:AD283">
    <cfRule type="expression" dxfId="6130" priority="706">
      <formula>AC283=15</formula>
    </cfRule>
    <cfRule type="expression" dxfId="6129" priority="707">
      <formula>AA283=25</formula>
    </cfRule>
    <cfRule type="expression" dxfId="6128" priority="715">
      <formula>AE283=10</formula>
    </cfRule>
  </conditionalFormatting>
  <conditionalFormatting sqref="AC287:AD287">
    <cfRule type="expression" dxfId="6127" priority="9436">
      <formula>AA287=25</formula>
    </cfRule>
  </conditionalFormatting>
  <conditionalFormatting sqref="AC287:AD289 AC291:AD291">
    <cfRule type="expression" dxfId="6126" priority="9434">
      <formula>AC287=15</formula>
    </cfRule>
    <cfRule type="expression" dxfId="6125" priority="9435">
      <formula>AE287=10</formula>
    </cfRule>
  </conditionalFormatting>
  <conditionalFormatting sqref="AC293:AD293">
    <cfRule type="expression" dxfId="6124" priority="9304">
      <formula>AA293=25</formula>
    </cfRule>
  </conditionalFormatting>
  <conditionalFormatting sqref="AC293:AD297 AC299:AD303 AC305:AD309">
    <cfRule type="expression" dxfId="6123" priority="9302">
      <formula>AC293=15</formula>
    </cfRule>
    <cfRule type="expression" dxfId="6122" priority="9303">
      <formula>AE293=10</formula>
    </cfRule>
  </conditionalFormatting>
  <conditionalFormatting sqref="AC299:AD299">
    <cfRule type="expression" dxfId="6121" priority="1492">
      <formula>AA299=25</formula>
    </cfRule>
  </conditionalFormatting>
  <conditionalFormatting sqref="AC305:AD305">
    <cfRule type="expression" dxfId="6120" priority="1422">
      <formula>AA305=25</formula>
    </cfRule>
  </conditionalFormatting>
  <conditionalFormatting sqref="AC311:AD311">
    <cfRule type="expression" dxfId="6119" priority="9172">
      <formula>AA311=25</formula>
    </cfRule>
  </conditionalFormatting>
  <conditionalFormatting sqref="AC311:AD313 AC315:AD315">
    <cfRule type="expression" dxfId="6118" priority="9170">
      <formula>AC311=15</formula>
    </cfRule>
    <cfRule type="expression" dxfId="6117" priority="9171">
      <formula>AE311=10</formula>
    </cfRule>
  </conditionalFormatting>
  <conditionalFormatting sqref="AC314:AD314">
    <cfRule type="expression" dxfId="6116" priority="2413">
      <formula>AC314=15</formula>
    </cfRule>
    <cfRule type="expression" dxfId="6115" priority="2414">
      <formula>AE314=10</formula>
    </cfRule>
  </conditionalFormatting>
  <conditionalFormatting sqref="AC317:AD317">
    <cfRule type="expression" dxfId="6114" priority="8910">
      <formula>AA317=25</formula>
    </cfRule>
  </conditionalFormatting>
  <conditionalFormatting sqref="AC317:AD321">
    <cfRule type="expression" dxfId="6113" priority="8908">
      <formula>AC317=15</formula>
    </cfRule>
    <cfRule type="expression" dxfId="6112" priority="8909">
      <formula>AE317=10</formula>
    </cfRule>
  </conditionalFormatting>
  <conditionalFormatting sqref="AC323:AD323">
    <cfRule type="expression" dxfId="6111" priority="8778">
      <formula>AA323=25</formula>
    </cfRule>
  </conditionalFormatting>
  <conditionalFormatting sqref="AC323:AD327 AC329:AD333">
    <cfRule type="expression" dxfId="6110" priority="8776">
      <formula>AC323=15</formula>
    </cfRule>
  </conditionalFormatting>
  <conditionalFormatting sqref="AC329:AD329">
    <cfRule type="expression" dxfId="6109" priority="1352">
      <formula>AA329=25</formula>
    </cfRule>
  </conditionalFormatting>
  <conditionalFormatting sqref="AC335:AD335">
    <cfRule type="expression" dxfId="6108" priority="8646">
      <formula>AA335=25</formula>
    </cfRule>
  </conditionalFormatting>
  <conditionalFormatting sqref="AC335:AD339">
    <cfRule type="expression" dxfId="6107" priority="8644">
      <formula>AC335=15</formula>
    </cfRule>
    <cfRule type="expression" dxfId="6106" priority="8645">
      <formula>AE335=10</formula>
    </cfRule>
  </conditionalFormatting>
  <conditionalFormatting sqref="AC341:AD341">
    <cfRule type="expression" dxfId="6105" priority="8514">
      <formula>AA341=25</formula>
    </cfRule>
  </conditionalFormatting>
  <conditionalFormatting sqref="AC341:AD345">
    <cfRule type="expression" dxfId="6104" priority="8512">
      <formula>AC341=15</formula>
    </cfRule>
    <cfRule type="expression" dxfId="6103" priority="8513">
      <formula>AE341=10</formula>
    </cfRule>
  </conditionalFormatting>
  <conditionalFormatting sqref="AC347:AD347">
    <cfRule type="expression" dxfId="6102" priority="8382">
      <formula>AA347=25</formula>
    </cfRule>
  </conditionalFormatting>
  <conditionalFormatting sqref="AC347:AD351">
    <cfRule type="expression" dxfId="6101" priority="8380">
      <formula>AC347=15</formula>
    </cfRule>
    <cfRule type="expression" dxfId="6100" priority="8381">
      <formula>AE347=10</formula>
    </cfRule>
  </conditionalFormatting>
  <conditionalFormatting sqref="AC353:AD353">
    <cfRule type="expression" dxfId="6099" priority="8250">
      <formula>AA353=25</formula>
    </cfRule>
  </conditionalFormatting>
  <conditionalFormatting sqref="AC353:AD357">
    <cfRule type="expression" dxfId="6098" priority="8248">
      <formula>AC353=15</formula>
    </cfRule>
    <cfRule type="expression" dxfId="6097" priority="8249">
      <formula>AE353=10</formula>
    </cfRule>
  </conditionalFormatting>
  <conditionalFormatting sqref="AC359:AD359">
    <cfRule type="expression" dxfId="6096" priority="8118">
      <formula>AA359=25</formula>
    </cfRule>
  </conditionalFormatting>
  <conditionalFormatting sqref="AC359:AD363">
    <cfRule type="expression" dxfId="6095" priority="8116">
      <formula>AC359=15</formula>
    </cfRule>
    <cfRule type="expression" dxfId="6094" priority="8117">
      <formula>AE359=10</formula>
    </cfRule>
  </conditionalFormatting>
  <conditionalFormatting sqref="AC365:AD365">
    <cfRule type="expression" dxfId="6093" priority="7986">
      <formula>AA365=25</formula>
    </cfRule>
  </conditionalFormatting>
  <conditionalFormatting sqref="AC365:AD369">
    <cfRule type="expression" dxfId="6092" priority="7984">
      <formula>AC365=15</formula>
    </cfRule>
  </conditionalFormatting>
  <conditionalFormatting sqref="AC371:AD371">
    <cfRule type="expression" dxfId="6091" priority="7854">
      <formula>AA371=25</formula>
    </cfRule>
  </conditionalFormatting>
  <conditionalFormatting sqref="AC371:AD375">
    <cfRule type="expression" dxfId="6090" priority="7852">
      <formula>AC371=15</formula>
    </cfRule>
    <cfRule type="expression" dxfId="6089" priority="7853">
      <formula>AE371=10</formula>
    </cfRule>
  </conditionalFormatting>
  <conditionalFormatting sqref="AC377:AD377">
    <cfRule type="expression" dxfId="6088" priority="7722">
      <formula>AA377=25</formula>
    </cfRule>
  </conditionalFormatting>
  <conditionalFormatting sqref="AC377:AD381">
    <cfRule type="expression" dxfId="6087" priority="7720">
      <formula>AC377=15</formula>
    </cfRule>
    <cfRule type="expression" dxfId="6086" priority="7721">
      <formula>AE377=10</formula>
    </cfRule>
  </conditionalFormatting>
  <conditionalFormatting sqref="AC383:AD383">
    <cfRule type="expression" dxfId="6085" priority="7590">
      <formula>AA383=25</formula>
    </cfRule>
  </conditionalFormatting>
  <conditionalFormatting sqref="AC383:AD387">
    <cfRule type="expression" dxfId="6084" priority="7588">
      <formula>AC383=15</formula>
    </cfRule>
    <cfRule type="expression" dxfId="6083" priority="7589">
      <formula>AE383=10</formula>
    </cfRule>
  </conditionalFormatting>
  <conditionalFormatting sqref="AC389:AD389">
    <cfRule type="expression" dxfId="6082" priority="7373">
      <formula>AA389=25</formula>
    </cfRule>
  </conditionalFormatting>
  <conditionalFormatting sqref="AC389:AD393">
    <cfRule type="expression" dxfId="6081" priority="7371">
      <formula>AC389=15</formula>
    </cfRule>
    <cfRule type="expression" dxfId="6080" priority="7372">
      <formula>AE389=10</formula>
    </cfRule>
  </conditionalFormatting>
  <conditionalFormatting sqref="AC395:AD395">
    <cfRule type="expression" dxfId="6079" priority="7241">
      <formula>AA395=25</formula>
    </cfRule>
  </conditionalFormatting>
  <conditionalFormatting sqref="AC395:AD399">
    <cfRule type="expression" dxfId="6078" priority="7239">
      <formula>AC395=15</formula>
    </cfRule>
    <cfRule type="expression" dxfId="6077" priority="7240">
      <formula>AE395=10</formula>
    </cfRule>
  </conditionalFormatting>
  <conditionalFormatting sqref="AC401:AD401">
    <cfRule type="expression" dxfId="6076" priority="7109">
      <formula>AA401=25</formula>
    </cfRule>
  </conditionalFormatting>
  <conditionalFormatting sqref="AC401:AD405 AC407:AD411">
    <cfRule type="expression" dxfId="6075" priority="7107">
      <formula>AC401=15</formula>
    </cfRule>
  </conditionalFormatting>
  <conditionalFormatting sqref="AC407:AD407">
    <cfRule type="expression" dxfId="6074" priority="1281">
      <formula>AA407=25</formula>
    </cfRule>
  </conditionalFormatting>
  <conditionalFormatting sqref="AC413:AD413">
    <cfRule type="expression" dxfId="6073" priority="6977">
      <formula>AA413=25</formula>
    </cfRule>
  </conditionalFormatting>
  <conditionalFormatting sqref="AC413:AD417">
    <cfRule type="expression" dxfId="6072" priority="6975">
      <formula>AC413=15</formula>
    </cfRule>
    <cfRule type="expression" dxfId="6071" priority="6976">
      <formula>AE413=10</formula>
    </cfRule>
  </conditionalFormatting>
  <conditionalFormatting sqref="AC419:AD419">
    <cfRule type="expression" dxfId="6070" priority="6845">
      <formula>AA419=25</formula>
    </cfRule>
  </conditionalFormatting>
  <conditionalFormatting sqref="AC419:AD423">
    <cfRule type="expression" dxfId="6069" priority="6843">
      <formula>AC419=15</formula>
    </cfRule>
    <cfRule type="expression" dxfId="6068" priority="6844">
      <formula>AE419=10</formula>
    </cfRule>
  </conditionalFormatting>
  <conditionalFormatting sqref="AC425:AD425">
    <cfRule type="expression" dxfId="6067" priority="6713">
      <formula>AA425=25</formula>
    </cfRule>
  </conditionalFormatting>
  <conditionalFormatting sqref="AC425:AD429">
    <cfRule type="expression" dxfId="6066" priority="6711">
      <formula>AC425=15</formula>
    </cfRule>
  </conditionalFormatting>
  <conditionalFormatting sqref="AC431:AD435">
    <cfRule type="expression" dxfId="6065" priority="5169">
      <formula>AC431=15</formula>
    </cfRule>
  </conditionalFormatting>
  <conditionalFormatting sqref="AC431:AD431">
    <cfRule type="expression" dxfId="6064" priority="1191">
      <formula>AA431=25</formula>
    </cfRule>
  </conditionalFormatting>
  <conditionalFormatting sqref="AC437:AD437">
    <cfRule type="expression" dxfId="6063" priority="6581">
      <formula>AA437=25</formula>
    </cfRule>
  </conditionalFormatting>
  <conditionalFormatting sqref="AC437:AD441">
    <cfRule type="expression" dxfId="6062" priority="6579">
      <formula>AC437=15</formula>
    </cfRule>
    <cfRule type="expression" dxfId="6061" priority="6580">
      <formula>AE437=10</formula>
    </cfRule>
  </conditionalFormatting>
  <conditionalFormatting sqref="AC443:AD443">
    <cfRule type="expression" dxfId="6060" priority="6449">
      <formula>AA443=25</formula>
    </cfRule>
  </conditionalFormatting>
  <conditionalFormatting sqref="AC443:AD446">
    <cfRule type="expression" dxfId="6059" priority="6447">
      <formula>AC443=15</formula>
    </cfRule>
    <cfRule type="expression" dxfId="6058" priority="6448">
      <formula>AE443=10</formula>
    </cfRule>
  </conditionalFormatting>
  <conditionalFormatting sqref="AC447:AD447">
    <cfRule type="expression" dxfId="6057" priority="1174">
      <formula>AC447=15</formula>
    </cfRule>
    <cfRule type="expression" dxfId="6056" priority="1175">
      <formula>AE447=10</formula>
    </cfRule>
  </conditionalFormatting>
  <conditionalFormatting sqref="AC449:AD449">
    <cfRule type="expression" dxfId="6055" priority="6317">
      <formula>AA449=25</formula>
    </cfRule>
  </conditionalFormatting>
  <conditionalFormatting sqref="AC449:AD453">
    <cfRule type="expression" dxfId="6054" priority="6315">
      <formula>AC449=15</formula>
    </cfRule>
    <cfRule type="expression" dxfId="6053" priority="6316">
      <formula>AE449=10</formula>
    </cfRule>
  </conditionalFormatting>
  <conditionalFormatting sqref="AC455:AD455">
    <cfRule type="expression" dxfId="6052" priority="6185">
      <formula>AA455=25</formula>
    </cfRule>
  </conditionalFormatting>
  <conditionalFormatting sqref="AC455:AD459">
    <cfRule type="expression" dxfId="6051" priority="6183">
      <formula>AC455=15</formula>
    </cfRule>
    <cfRule type="expression" dxfId="6050" priority="6184">
      <formula>AE455=10</formula>
    </cfRule>
  </conditionalFormatting>
  <conditionalFormatting sqref="AC461:AD461">
    <cfRule type="expression" dxfId="6049" priority="5435">
      <formula>AA461=25</formula>
    </cfRule>
  </conditionalFormatting>
  <conditionalFormatting sqref="AC461:AD465">
    <cfRule type="expression" dxfId="6048" priority="5433">
      <formula>AC461=15</formula>
    </cfRule>
    <cfRule type="expression" dxfId="6047" priority="5434">
      <formula>AE461=10</formula>
    </cfRule>
  </conditionalFormatting>
  <conditionalFormatting sqref="AC467:AD467">
    <cfRule type="expression" dxfId="6046" priority="5303">
      <formula>AA467=25</formula>
    </cfRule>
  </conditionalFormatting>
  <conditionalFormatting sqref="AC467:AD471">
    <cfRule type="expression" dxfId="6045" priority="5301">
      <formula>AC467=15</formula>
    </cfRule>
    <cfRule type="expression" dxfId="6044" priority="5302">
      <formula>AE467=10</formula>
    </cfRule>
  </conditionalFormatting>
  <conditionalFormatting sqref="AE17:AF17">
    <cfRule type="cellIs" dxfId="6043" priority="14882" operator="equal">
      <formula>25</formula>
    </cfRule>
    <cfRule type="expression" dxfId="6042" priority="14883">
      <formula>AG17=15</formula>
    </cfRule>
    <cfRule type="expression" dxfId="6041" priority="14885">
      <formula>AG17=15</formula>
    </cfRule>
  </conditionalFormatting>
  <conditionalFormatting sqref="AE29:AF33 AA30:AB33 AE41:AF45 AA42:AB45 AE281:AF281 AA284:AB285 AE323:AF327 AA324:AB327 AE365:AF369 AA366:AB369 AE401:AF405 AA402:AB405 AE329:AF333 AA330:AB333 AE407:AF411 AA408:AB411 AE431:AF435 AA432:AB435 AE284:AF285 AE425:AF429 AA426:AB429 AE17:AF21 AA18:AB21">
    <cfRule type="expression" dxfId="6040" priority="14884">
      <formula>AE17=10</formula>
    </cfRule>
  </conditionalFormatting>
  <conditionalFormatting sqref="AE29:AF33 AE41:AF45 AE281:AF281 AE323:AF327 AE365:AF369 AE401:AF405 AE329:AF333 AE407:AF411 AE431:AF435 AE284:AF285 AE425:AF429 AE17:AF21">
    <cfRule type="expression" dxfId="6039" priority="14880">
      <formula>AC17=15</formula>
    </cfRule>
    <cfRule type="expression" dxfId="6038" priority="14881">
      <formula>AA17=25</formula>
    </cfRule>
  </conditionalFormatting>
  <conditionalFormatting sqref="AE17:AF21">
    <cfRule type="expression" dxfId="6037" priority="14879">
      <formula>AE17=10</formula>
    </cfRule>
  </conditionalFormatting>
  <conditionalFormatting sqref="AE23:AF23">
    <cfRule type="cellIs" dxfId="6036" priority="14472" operator="equal">
      <formula>25</formula>
    </cfRule>
    <cfRule type="expression" dxfId="6035" priority="14473">
      <formula>AG23=15</formula>
    </cfRule>
    <cfRule type="expression" dxfId="6034" priority="14475">
      <formula>AG23=15</formula>
    </cfRule>
  </conditionalFormatting>
  <conditionalFormatting sqref="AE23:AF27 AA24:AB27">
    <cfRule type="expression" dxfId="6033" priority="14474">
      <formula>AE23=10</formula>
    </cfRule>
  </conditionalFormatting>
  <conditionalFormatting sqref="AE23:AF27 AE221:AF225">
    <cfRule type="expression" dxfId="6032" priority="14469">
      <formula>AE23=10</formula>
    </cfRule>
    <cfRule type="expression" dxfId="6031" priority="14470">
      <formula>AC23=15</formula>
    </cfRule>
    <cfRule type="expression" dxfId="6030" priority="14471">
      <formula>AA23=25</formula>
    </cfRule>
  </conditionalFormatting>
  <conditionalFormatting sqref="AE29:AF29">
    <cfRule type="cellIs" dxfId="6029" priority="13604" operator="equal">
      <formula>25</formula>
    </cfRule>
    <cfRule type="expression" dxfId="6028" priority="13605">
      <formula>AG29=15</formula>
    </cfRule>
    <cfRule type="expression" dxfId="6027" priority="13607">
      <formula>AG29=15</formula>
    </cfRule>
  </conditionalFormatting>
  <conditionalFormatting sqref="AE29:AF33 AE41:AF45 AE53:AF57 AE47:AF51">
    <cfRule type="expression" dxfId="6026" priority="13601">
      <formula>AE29=10</formula>
    </cfRule>
  </conditionalFormatting>
  <conditionalFormatting sqref="AE41:AF41">
    <cfRule type="cellIs" dxfId="6025" priority="5030" operator="equal">
      <formula>25</formula>
    </cfRule>
    <cfRule type="expression" dxfId="6024" priority="5031">
      <formula>AG41=15</formula>
    </cfRule>
    <cfRule type="expression" dxfId="6023" priority="5033">
      <formula>AG41=15</formula>
    </cfRule>
  </conditionalFormatting>
  <conditionalFormatting sqref="AE41:AF45 AE53:AF57 AE47:AF51">
    <cfRule type="expression" dxfId="6022" priority="5027">
      <formula>AE41=10</formula>
    </cfRule>
  </conditionalFormatting>
  <conditionalFormatting sqref="AE47:AF47">
    <cfRule type="cellIs" dxfId="6021" priority="4614" operator="equal">
      <formula>25</formula>
    </cfRule>
    <cfRule type="expression" dxfId="6020" priority="4615">
      <formula>AG47=15</formula>
    </cfRule>
    <cfRule type="expression" dxfId="6019" priority="4617">
      <formula>AG47=15</formula>
    </cfRule>
  </conditionalFormatting>
  <conditionalFormatting sqref="AE47:AF51 AA47:AB51">
    <cfRule type="expression" dxfId="6018" priority="4616">
      <formula>AE47=10</formula>
    </cfRule>
  </conditionalFormatting>
  <conditionalFormatting sqref="AE47:AF51">
    <cfRule type="expression" dxfId="6017" priority="4611">
      <formula>AE47=10</formula>
    </cfRule>
    <cfRule type="expression" dxfId="6016" priority="4612">
      <formula>AC47=15</formula>
    </cfRule>
    <cfRule type="expression" dxfId="6015" priority="4613">
      <formula>AA47=25</formula>
    </cfRule>
  </conditionalFormatting>
  <conditionalFormatting sqref="AE53:AF53">
    <cfRule type="cellIs" dxfId="6014" priority="4350" operator="equal">
      <formula>25</formula>
    </cfRule>
    <cfRule type="expression" dxfId="6013" priority="4351">
      <formula>AG53=15</formula>
    </cfRule>
    <cfRule type="expression" dxfId="6012" priority="4353">
      <formula>AG53=15</formula>
    </cfRule>
  </conditionalFormatting>
  <conditionalFormatting sqref="AE53:AF57 AA54:AB57">
    <cfRule type="expression" dxfId="6011" priority="4352">
      <formula>AE53=10</formula>
    </cfRule>
  </conditionalFormatting>
  <conditionalFormatting sqref="AE53:AF57">
    <cfRule type="expression" dxfId="6010" priority="4347">
      <formula>AE53=10</formula>
    </cfRule>
    <cfRule type="expression" dxfId="6009" priority="4348">
      <formula>AC53=15</formula>
    </cfRule>
    <cfRule type="expression" dxfId="6008" priority="4349">
      <formula>AA53=25</formula>
    </cfRule>
  </conditionalFormatting>
  <conditionalFormatting sqref="AE59:AF59">
    <cfRule type="cellIs" dxfId="6007" priority="14397" operator="equal">
      <formula>25</formula>
    </cfRule>
    <cfRule type="expression" dxfId="6006" priority="14398">
      <formula>AG59=15</formula>
    </cfRule>
    <cfRule type="expression" dxfId="6005" priority="14400">
      <formula>AG59=15</formula>
    </cfRule>
  </conditionalFormatting>
  <conditionalFormatting sqref="AE59:AF63 AA60:AB63">
    <cfRule type="expression" dxfId="6004" priority="14399">
      <formula>AE59=10</formula>
    </cfRule>
  </conditionalFormatting>
  <conditionalFormatting sqref="AE59:AF63">
    <cfRule type="expression" dxfId="6003" priority="14394">
      <formula>AE59=10</formula>
    </cfRule>
    <cfRule type="expression" dxfId="6002" priority="14395">
      <formula>AC59=15</formula>
    </cfRule>
    <cfRule type="expression" dxfId="6001" priority="14396">
      <formula>AA59=25</formula>
    </cfRule>
  </conditionalFormatting>
  <conditionalFormatting sqref="AE65:AF65">
    <cfRule type="cellIs" dxfId="6000" priority="629" operator="equal">
      <formula>25</formula>
    </cfRule>
    <cfRule type="expression" dxfId="5999" priority="630">
      <formula>AG65=15</formula>
    </cfRule>
    <cfRule type="expression" dxfId="5998" priority="632">
      <formula>AG65=15</formula>
    </cfRule>
  </conditionalFormatting>
  <conditionalFormatting sqref="AE65:AF69 AA66:AB69">
    <cfRule type="expression" dxfId="5997" priority="631">
      <formula>AE65=10</formula>
    </cfRule>
  </conditionalFormatting>
  <conditionalFormatting sqref="AE65:AF69">
    <cfRule type="expression" dxfId="5996" priority="626">
      <formula>AE65=10</formula>
    </cfRule>
    <cfRule type="expression" dxfId="5995" priority="627">
      <formula>AC65=15</formula>
    </cfRule>
    <cfRule type="expression" dxfId="5994" priority="628">
      <formula>AA65=25</formula>
    </cfRule>
  </conditionalFormatting>
  <conditionalFormatting sqref="AE71:AF71">
    <cfRule type="cellIs" dxfId="5993" priority="465" operator="equal">
      <formula>25</formula>
    </cfRule>
    <cfRule type="expression" dxfId="5992" priority="466">
      <formula>AG71=15</formula>
    </cfRule>
    <cfRule type="expression" dxfId="5991" priority="468">
      <formula>AG71=15</formula>
    </cfRule>
  </conditionalFormatting>
  <conditionalFormatting sqref="AE71:AF75 AA72:AB75">
    <cfRule type="expression" dxfId="5990" priority="467">
      <formula>AE71=10</formula>
    </cfRule>
  </conditionalFormatting>
  <conditionalFormatting sqref="AE71:AF75">
    <cfRule type="expression" dxfId="5989" priority="462">
      <formula>AE71=10</formula>
    </cfRule>
    <cfRule type="expression" dxfId="5988" priority="463">
      <formula>AC71=15</formula>
    </cfRule>
    <cfRule type="expression" dxfId="5987" priority="464">
      <formula>AA71=25</formula>
    </cfRule>
  </conditionalFormatting>
  <conditionalFormatting sqref="AE77:AF77">
    <cfRule type="cellIs" dxfId="5986" priority="14372" operator="equal">
      <formula>25</formula>
    </cfRule>
    <cfRule type="expression" dxfId="5985" priority="14373">
      <formula>AG77=15</formula>
    </cfRule>
    <cfRule type="expression" dxfId="5984" priority="14375">
      <formula>AG77=15</formula>
    </cfRule>
  </conditionalFormatting>
  <conditionalFormatting sqref="AE77:AF81 AA78:AB81">
    <cfRule type="expression" dxfId="5983" priority="14374">
      <formula>AE77=10</formula>
    </cfRule>
  </conditionalFormatting>
  <conditionalFormatting sqref="AE77:AF81">
    <cfRule type="expression" dxfId="5982" priority="14369">
      <formula>AE77=10</formula>
    </cfRule>
    <cfRule type="expression" dxfId="5981" priority="14370">
      <formula>AC77=15</formula>
    </cfRule>
    <cfRule type="expression" dxfId="5980" priority="14371">
      <formula>AA77=25</formula>
    </cfRule>
  </conditionalFormatting>
  <conditionalFormatting sqref="AE83:AF83">
    <cfRule type="cellIs" dxfId="5979" priority="13517" operator="equal">
      <formula>25</formula>
    </cfRule>
    <cfRule type="expression" dxfId="5978" priority="13518">
      <formula>AG83=15</formula>
    </cfRule>
    <cfRule type="expression" dxfId="5977" priority="13520">
      <formula>AG83=15</formula>
    </cfRule>
  </conditionalFormatting>
  <conditionalFormatting sqref="AE83:AF87 AA84:AB87">
    <cfRule type="expression" dxfId="5976" priority="13519">
      <formula>AE83=10</formula>
    </cfRule>
  </conditionalFormatting>
  <conditionalFormatting sqref="AE83:AF87">
    <cfRule type="expression" dxfId="5975" priority="13514">
      <formula>AE83=10</formula>
    </cfRule>
    <cfRule type="expression" dxfId="5974" priority="13515">
      <formula>AC83=15</formula>
    </cfRule>
    <cfRule type="expression" dxfId="5973" priority="13516">
      <formula>AA83=25</formula>
    </cfRule>
  </conditionalFormatting>
  <conditionalFormatting sqref="AE89:AF89">
    <cfRule type="cellIs" dxfId="5972" priority="13385" operator="equal">
      <formula>25</formula>
    </cfRule>
    <cfRule type="expression" dxfId="5971" priority="13386">
      <formula>AG89=15</formula>
    </cfRule>
    <cfRule type="expression" dxfId="5970" priority="13388">
      <formula>AG89=15</formula>
    </cfRule>
  </conditionalFormatting>
  <conditionalFormatting sqref="AE89:AF93 AA90:AB93">
    <cfRule type="expression" dxfId="5969" priority="13387">
      <formula>AE89=10</formula>
    </cfRule>
  </conditionalFormatting>
  <conditionalFormatting sqref="AE89:AF93">
    <cfRule type="expression" dxfId="5968" priority="13382">
      <formula>AE89=10</formula>
    </cfRule>
    <cfRule type="expression" dxfId="5967" priority="13383">
      <formula>AC89=15</formula>
    </cfRule>
    <cfRule type="expression" dxfId="5966" priority="13384">
      <formula>AA89=25</formula>
    </cfRule>
  </conditionalFormatting>
  <conditionalFormatting sqref="AE95:AF95">
    <cfRule type="cellIs" dxfId="5965" priority="13253" operator="equal">
      <formula>25</formula>
    </cfRule>
    <cfRule type="expression" dxfId="5964" priority="13254">
      <formula>AG95=15</formula>
    </cfRule>
    <cfRule type="expression" dxfId="5963" priority="13256">
      <formula>AG95=15</formula>
    </cfRule>
  </conditionalFormatting>
  <conditionalFormatting sqref="AE95:AF99 AA96:AB99">
    <cfRule type="expression" dxfId="5962" priority="13255">
      <formula>AE95=10</formula>
    </cfRule>
  </conditionalFormatting>
  <conditionalFormatting sqref="AE95:AF99">
    <cfRule type="expression" dxfId="5961" priority="13250">
      <formula>AE95=10</formula>
    </cfRule>
    <cfRule type="expression" dxfId="5960" priority="13251">
      <formula>AC95=15</formula>
    </cfRule>
    <cfRule type="expression" dxfId="5959" priority="13252">
      <formula>AA95=25</formula>
    </cfRule>
  </conditionalFormatting>
  <conditionalFormatting sqref="AE101:AF101">
    <cfRule type="cellIs" dxfId="5958" priority="13121" operator="equal">
      <formula>25</formula>
    </cfRule>
    <cfRule type="expression" dxfId="5957" priority="13122">
      <formula>AG101=15</formula>
    </cfRule>
    <cfRule type="expression" dxfId="5956" priority="13124">
      <formula>AG101=15</formula>
    </cfRule>
  </conditionalFormatting>
  <conditionalFormatting sqref="AE101:AF105 AA102:AB105">
    <cfRule type="expression" dxfId="5955" priority="13123">
      <formula>AE101=10</formula>
    </cfRule>
  </conditionalFormatting>
  <conditionalFormatting sqref="AE101:AF105">
    <cfRule type="expression" dxfId="5954" priority="13118">
      <formula>AE101=10</formula>
    </cfRule>
    <cfRule type="expression" dxfId="5953" priority="13119">
      <formula>AC101=15</formula>
    </cfRule>
    <cfRule type="expression" dxfId="5952" priority="13120">
      <formula>AA101=25</formula>
    </cfRule>
  </conditionalFormatting>
  <conditionalFormatting sqref="AE107:AF107">
    <cfRule type="cellIs" dxfId="5951" priority="12989" operator="equal">
      <formula>25</formula>
    </cfRule>
    <cfRule type="expression" dxfId="5950" priority="12990">
      <formula>AG107=15</formula>
    </cfRule>
    <cfRule type="expression" dxfId="5949" priority="12992">
      <formula>AG107=15</formula>
    </cfRule>
  </conditionalFormatting>
  <conditionalFormatting sqref="AE107:AF111 AA108:AB111">
    <cfRule type="expression" dxfId="5948" priority="12991">
      <formula>AE107=10</formula>
    </cfRule>
  </conditionalFormatting>
  <conditionalFormatting sqref="AE107:AF111">
    <cfRule type="expression" dxfId="5947" priority="12986">
      <formula>AE107=10</formula>
    </cfRule>
    <cfRule type="expression" dxfId="5946" priority="12987">
      <formula>AC107=15</formula>
    </cfRule>
    <cfRule type="expression" dxfId="5945" priority="12988">
      <formula>AA107=25</formula>
    </cfRule>
  </conditionalFormatting>
  <conditionalFormatting sqref="AE113:AF113">
    <cfRule type="cellIs" dxfId="5944" priority="12039" operator="equal">
      <formula>25</formula>
    </cfRule>
    <cfRule type="expression" dxfId="5943" priority="12040">
      <formula>AG113=15</formula>
    </cfRule>
    <cfRule type="expression" dxfId="5942" priority="12042">
      <formula>AG113=15</formula>
    </cfRule>
  </conditionalFormatting>
  <conditionalFormatting sqref="AE113:AF114 AA114:AB114">
    <cfRule type="expression" dxfId="5941" priority="12041">
      <formula>AE113=10</formula>
    </cfRule>
  </conditionalFormatting>
  <conditionalFormatting sqref="AE113:AF114">
    <cfRule type="expression" dxfId="5940" priority="12036">
      <formula>AE113=10</formula>
    </cfRule>
    <cfRule type="expression" dxfId="5939" priority="12037">
      <formula>AC113=15</formula>
    </cfRule>
    <cfRule type="expression" dxfId="5938" priority="12038">
      <formula>AA113=25</formula>
    </cfRule>
  </conditionalFormatting>
  <conditionalFormatting sqref="AE115:AF117 AA115:AB117">
    <cfRule type="expression" dxfId="5937" priority="12859">
      <formula>AE115=10</formula>
    </cfRule>
  </conditionalFormatting>
  <conditionalFormatting sqref="AE115:AF117">
    <cfRule type="expression" dxfId="5936" priority="12854">
      <formula>AE115=10</formula>
    </cfRule>
    <cfRule type="expression" dxfId="5935" priority="12855">
      <formula>AC115=15</formula>
    </cfRule>
    <cfRule type="expression" dxfId="5934" priority="12856">
      <formula>AA115=25</formula>
    </cfRule>
  </conditionalFormatting>
  <conditionalFormatting sqref="AE119:AF119">
    <cfRule type="cellIs" dxfId="5933" priority="12725" operator="equal">
      <formula>25</formula>
    </cfRule>
    <cfRule type="expression" dxfId="5932" priority="12726">
      <formula>AG119=15</formula>
    </cfRule>
    <cfRule type="expression" dxfId="5931" priority="12728">
      <formula>AG119=15</formula>
    </cfRule>
  </conditionalFormatting>
  <conditionalFormatting sqref="AE119:AF123 AA120:AB123">
    <cfRule type="expression" dxfId="5930" priority="12727">
      <formula>AE119=10</formula>
    </cfRule>
  </conditionalFormatting>
  <conditionalFormatting sqref="AE119:AF123">
    <cfRule type="expression" dxfId="5929" priority="12722">
      <formula>AE119=10</formula>
    </cfRule>
    <cfRule type="expression" dxfId="5928" priority="12723">
      <formula>AC119=15</formula>
    </cfRule>
    <cfRule type="expression" dxfId="5927" priority="12724">
      <formula>AA119=25</formula>
    </cfRule>
  </conditionalFormatting>
  <conditionalFormatting sqref="AE125:AF125">
    <cfRule type="cellIs" dxfId="5926" priority="12593" operator="equal">
      <formula>25</formula>
    </cfRule>
    <cfRule type="expression" dxfId="5925" priority="12594">
      <formula>AG125=15</formula>
    </cfRule>
    <cfRule type="expression" dxfId="5924" priority="12596">
      <formula>AG125=15</formula>
    </cfRule>
  </conditionalFormatting>
  <conditionalFormatting sqref="AE125:AF129 AA126:AB129">
    <cfRule type="expression" dxfId="5923" priority="12595">
      <formula>AE125=10</formula>
    </cfRule>
  </conditionalFormatting>
  <conditionalFormatting sqref="AE125:AF129">
    <cfRule type="expression" dxfId="5922" priority="12590">
      <formula>AE125=10</formula>
    </cfRule>
    <cfRule type="expression" dxfId="5921" priority="12591">
      <formula>AC125=15</formula>
    </cfRule>
    <cfRule type="expression" dxfId="5920" priority="12592">
      <formula>AA125=25</formula>
    </cfRule>
  </conditionalFormatting>
  <conditionalFormatting sqref="AE131:AF131">
    <cfRule type="cellIs" dxfId="5919" priority="12461" operator="equal">
      <formula>25</formula>
    </cfRule>
    <cfRule type="expression" dxfId="5918" priority="12462">
      <formula>AG131=15</formula>
    </cfRule>
    <cfRule type="expression" dxfId="5917" priority="12464">
      <formula>AG131=15</formula>
    </cfRule>
  </conditionalFormatting>
  <conditionalFormatting sqref="AE131:AF135 AA132:AB135 AE137:AF141 AA138:AB141">
    <cfRule type="expression" dxfId="5916" priority="12463">
      <formula>AE131=10</formula>
    </cfRule>
  </conditionalFormatting>
  <conditionalFormatting sqref="AE131:AF135 AE137:AF141">
    <cfRule type="expression" dxfId="5915" priority="12458">
      <formula>AE131=10</formula>
    </cfRule>
    <cfRule type="expression" dxfId="5914" priority="12459">
      <formula>AC131=15</formula>
    </cfRule>
    <cfRule type="expression" dxfId="5913" priority="12460">
      <formula>AA131=25</formula>
    </cfRule>
  </conditionalFormatting>
  <conditionalFormatting sqref="AE137:AF137">
    <cfRule type="cellIs" dxfId="5912" priority="1881" operator="equal">
      <formula>25</formula>
    </cfRule>
    <cfRule type="expression" dxfId="5911" priority="1882">
      <formula>AG137=15</formula>
    </cfRule>
    <cfRule type="expression" dxfId="5910" priority="1883">
      <formula>AG137=15</formula>
    </cfRule>
  </conditionalFormatting>
  <conditionalFormatting sqref="AE143:AF143">
    <cfRule type="cellIs" dxfId="5909" priority="12329" operator="equal">
      <formula>25</formula>
    </cfRule>
    <cfRule type="expression" dxfId="5908" priority="12330">
      <formula>AG143=15</formula>
    </cfRule>
    <cfRule type="expression" dxfId="5907" priority="12332">
      <formula>AG143=15</formula>
    </cfRule>
  </conditionalFormatting>
  <conditionalFormatting sqref="AE143:AF147 AA144:AB147">
    <cfRule type="expression" dxfId="5906" priority="12331">
      <formula>AE143=10</formula>
    </cfRule>
  </conditionalFormatting>
  <conditionalFormatting sqref="AE143:AF147">
    <cfRule type="expression" dxfId="5905" priority="12326">
      <formula>AE143=10</formula>
    </cfRule>
    <cfRule type="expression" dxfId="5904" priority="12327">
      <formula>AC143=15</formula>
    </cfRule>
    <cfRule type="expression" dxfId="5903" priority="12328">
      <formula>AA143=25</formula>
    </cfRule>
  </conditionalFormatting>
  <conditionalFormatting sqref="AE149:AF149">
    <cfRule type="cellIs" dxfId="5902" priority="12197" operator="equal">
      <formula>25</formula>
    </cfRule>
    <cfRule type="expression" dxfId="5901" priority="12198">
      <formula>AG149=15</formula>
    </cfRule>
    <cfRule type="expression" dxfId="5900" priority="12200">
      <formula>AG149=15</formula>
    </cfRule>
  </conditionalFormatting>
  <conditionalFormatting sqref="AE149:AF153 AA150:AB153">
    <cfRule type="expression" dxfId="5899" priority="12199">
      <formula>AE149=10</formula>
    </cfRule>
  </conditionalFormatting>
  <conditionalFormatting sqref="AE149:AF153">
    <cfRule type="expression" dxfId="5898" priority="12194">
      <formula>AE149=10</formula>
    </cfRule>
    <cfRule type="expression" dxfId="5897" priority="12195">
      <formula>AC149=15</formula>
    </cfRule>
    <cfRule type="expression" dxfId="5896" priority="12196">
      <formula>AA149=25</formula>
    </cfRule>
  </conditionalFormatting>
  <conditionalFormatting sqref="AE155:AF155">
    <cfRule type="cellIs" dxfId="5895" priority="11935" operator="equal">
      <formula>25</formula>
    </cfRule>
    <cfRule type="expression" dxfId="5894" priority="11936">
      <formula>AG155=15</formula>
    </cfRule>
    <cfRule type="expression" dxfId="5893" priority="11938">
      <formula>AG155=15</formula>
    </cfRule>
  </conditionalFormatting>
  <conditionalFormatting sqref="AE155:AF156 AA156:AB156">
    <cfRule type="expression" dxfId="5892" priority="11937">
      <formula>AE155=10</formula>
    </cfRule>
  </conditionalFormatting>
  <conditionalFormatting sqref="AE155:AF156">
    <cfRule type="expression" dxfId="5891" priority="11932">
      <formula>AE155=10</formula>
    </cfRule>
    <cfRule type="expression" dxfId="5890" priority="11933">
      <formula>AC155=15</formula>
    </cfRule>
    <cfRule type="expression" dxfId="5889" priority="11934">
      <formula>AA155=25</formula>
    </cfRule>
  </conditionalFormatting>
  <conditionalFormatting sqref="AE157:AF157 AA157:AB157">
    <cfRule type="expression" dxfId="5888" priority="1811">
      <formula>AE157=10</formula>
    </cfRule>
  </conditionalFormatting>
  <conditionalFormatting sqref="AE157:AF157">
    <cfRule type="expression" dxfId="5887" priority="1808">
      <formula>AE157=10</formula>
    </cfRule>
    <cfRule type="expression" dxfId="5886" priority="1809">
      <formula>AC157=15</formula>
    </cfRule>
    <cfRule type="expression" dxfId="5885" priority="1810">
      <formula>AA157=25</formula>
    </cfRule>
  </conditionalFormatting>
  <conditionalFormatting sqref="AE158:AF158 AA158:AB158">
    <cfRule type="expression" dxfId="5884" priority="1794">
      <formula>AE158=10</formula>
    </cfRule>
  </conditionalFormatting>
  <conditionalFormatting sqref="AE158:AF158">
    <cfRule type="expression" dxfId="5883" priority="1791">
      <formula>AE158=10</formula>
    </cfRule>
    <cfRule type="expression" dxfId="5882" priority="1792">
      <formula>AC158=15</formula>
    </cfRule>
    <cfRule type="expression" dxfId="5881" priority="1793">
      <formula>AA158=25</formula>
    </cfRule>
  </conditionalFormatting>
  <conditionalFormatting sqref="AE159:AF159 AA159:AB159">
    <cfRule type="expression" dxfId="5880" priority="1777">
      <formula>AE159=10</formula>
    </cfRule>
  </conditionalFormatting>
  <conditionalFormatting sqref="AE159:AF159">
    <cfRule type="expression" dxfId="5879" priority="1774">
      <formula>AE159=10</formula>
    </cfRule>
    <cfRule type="expression" dxfId="5878" priority="1775">
      <formula>AC159=15</formula>
    </cfRule>
    <cfRule type="expression" dxfId="5877" priority="1776">
      <formula>AA159=25</formula>
    </cfRule>
  </conditionalFormatting>
  <conditionalFormatting sqref="AE161:AF161">
    <cfRule type="cellIs" dxfId="5876" priority="11803" operator="equal">
      <formula>25</formula>
    </cfRule>
    <cfRule type="expression" dxfId="5875" priority="11804">
      <formula>AG161=15</formula>
    </cfRule>
    <cfRule type="expression" dxfId="5874" priority="11806">
      <formula>AG161=15</formula>
    </cfRule>
  </conditionalFormatting>
  <conditionalFormatting sqref="AE161:AF165 AA162:AB165">
    <cfRule type="expression" dxfId="5873" priority="11805">
      <formula>AE161=10</formula>
    </cfRule>
  </conditionalFormatting>
  <conditionalFormatting sqref="AE161:AF165">
    <cfRule type="expression" dxfId="5872" priority="11800">
      <formula>AE161=10</formula>
    </cfRule>
    <cfRule type="expression" dxfId="5871" priority="11801">
      <formula>AC161=15</formula>
    </cfRule>
    <cfRule type="expression" dxfId="5870" priority="11802">
      <formula>AA161=25</formula>
    </cfRule>
  </conditionalFormatting>
  <conditionalFormatting sqref="AE167:AF167">
    <cfRule type="cellIs" dxfId="5869" priority="11671" operator="equal">
      <formula>25</formula>
    </cfRule>
    <cfRule type="expression" dxfId="5868" priority="11672">
      <formula>AG167=15</formula>
    </cfRule>
    <cfRule type="expression" dxfId="5867" priority="11674">
      <formula>AG167=15</formula>
    </cfRule>
  </conditionalFormatting>
  <conditionalFormatting sqref="AE167:AF171 AA168:AB171">
    <cfRule type="expression" dxfId="5866" priority="11673">
      <formula>AE167=10</formula>
    </cfRule>
  </conditionalFormatting>
  <conditionalFormatting sqref="AE167:AF171">
    <cfRule type="expression" dxfId="5865" priority="11668">
      <formula>AE167=10</formula>
    </cfRule>
    <cfRule type="expression" dxfId="5864" priority="11669">
      <formula>AC167=15</formula>
    </cfRule>
    <cfRule type="expression" dxfId="5863" priority="11670">
      <formula>AA167=25</formula>
    </cfRule>
  </conditionalFormatting>
  <conditionalFormatting sqref="AE173:AF173">
    <cfRule type="cellIs" dxfId="5862" priority="11539" operator="equal">
      <formula>25</formula>
    </cfRule>
    <cfRule type="expression" dxfId="5861" priority="11540">
      <formula>AG173=15</formula>
    </cfRule>
    <cfRule type="expression" dxfId="5860" priority="11542">
      <formula>AG173=15</formula>
    </cfRule>
  </conditionalFormatting>
  <conditionalFormatting sqref="AE173:AF177 AA174:AB177">
    <cfRule type="expression" dxfId="5859" priority="11541">
      <formula>AE173=10</formula>
    </cfRule>
  </conditionalFormatting>
  <conditionalFormatting sqref="AE173:AF177">
    <cfRule type="expression" dxfId="5858" priority="11536">
      <formula>AE173=10</formula>
    </cfRule>
    <cfRule type="expression" dxfId="5857" priority="11537">
      <formula>AC173=15</formula>
    </cfRule>
    <cfRule type="expression" dxfId="5856" priority="11538">
      <formula>AA173=25</formula>
    </cfRule>
  </conditionalFormatting>
  <conditionalFormatting sqref="AE179:AF179 AA182:AB183 AE182:AF183">
    <cfRule type="expression" dxfId="5855" priority="1711">
      <formula>AE179=10</formula>
    </cfRule>
  </conditionalFormatting>
  <conditionalFormatting sqref="AE179:AF179 AE182:AF183">
    <cfRule type="expression" dxfId="5854" priority="1706">
      <formula>AE179=10</formula>
    </cfRule>
    <cfRule type="expression" dxfId="5853" priority="1707">
      <formula>AC179=15</formula>
    </cfRule>
    <cfRule type="expression" dxfId="5852" priority="1708">
      <formula>AA179=25</formula>
    </cfRule>
  </conditionalFormatting>
  <conditionalFormatting sqref="AE179:AF179">
    <cfRule type="cellIs" dxfId="5851" priority="1709" operator="equal">
      <formula>25</formula>
    </cfRule>
    <cfRule type="expression" dxfId="5850" priority="1710">
      <formula>AG179=15</formula>
    </cfRule>
    <cfRule type="expression" dxfId="5849" priority="1712">
      <formula>AG179=15</formula>
    </cfRule>
  </conditionalFormatting>
  <conditionalFormatting sqref="AE180:AF180 AA180:AB180">
    <cfRule type="expression" dxfId="5848" priority="1618">
      <formula>AE180=10</formula>
    </cfRule>
  </conditionalFormatting>
  <conditionalFormatting sqref="AE180:AF180">
    <cfRule type="expression" dxfId="5847" priority="1615">
      <formula>AE180=10</formula>
    </cfRule>
    <cfRule type="expression" dxfId="5846" priority="1616">
      <formula>AC180=15</formula>
    </cfRule>
    <cfRule type="expression" dxfId="5845" priority="1617">
      <formula>AA180=25</formula>
    </cfRule>
  </conditionalFormatting>
  <conditionalFormatting sqref="AE181:AF181 AA181:AB181">
    <cfRule type="expression" dxfId="5844" priority="1601">
      <formula>AE181=10</formula>
    </cfRule>
  </conditionalFormatting>
  <conditionalFormatting sqref="AE181:AF181">
    <cfRule type="expression" dxfId="5843" priority="1598">
      <formula>AE181=10</formula>
    </cfRule>
    <cfRule type="expression" dxfId="5842" priority="1599">
      <formula>AC181=15</formula>
    </cfRule>
    <cfRule type="expression" dxfId="5841" priority="1600">
      <formula>AA181=25</formula>
    </cfRule>
  </conditionalFormatting>
  <conditionalFormatting sqref="AE185:AF185">
    <cfRule type="cellIs" dxfId="5840" priority="11275" operator="equal">
      <formula>25</formula>
    </cfRule>
    <cfRule type="expression" dxfId="5839" priority="11276">
      <formula>AG185=15</formula>
    </cfRule>
    <cfRule type="expression" dxfId="5838" priority="11278">
      <formula>AG185=15</formula>
    </cfRule>
  </conditionalFormatting>
  <conditionalFormatting sqref="AE185:AF189 AA186:AB189">
    <cfRule type="expression" dxfId="5837" priority="11277">
      <formula>AE185=10</formula>
    </cfRule>
  </conditionalFormatting>
  <conditionalFormatting sqref="AE185:AF189">
    <cfRule type="expression" dxfId="5836" priority="11272">
      <formula>AE185=10</formula>
    </cfRule>
    <cfRule type="expression" dxfId="5835" priority="11273">
      <formula>AC185=15</formula>
    </cfRule>
    <cfRule type="expression" dxfId="5834" priority="11274">
      <formula>AA185=25</formula>
    </cfRule>
  </conditionalFormatting>
  <conditionalFormatting sqref="AE191:AF191">
    <cfRule type="cellIs" dxfId="5833" priority="11143" operator="equal">
      <formula>25</formula>
    </cfRule>
    <cfRule type="expression" dxfId="5832" priority="11144">
      <formula>AG191=15</formula>
    </cfRule>
    <cfRule type="expression" dxfId="5831" priority="11146">
      <formula>AG191=15</formula>
    </cfRule>
  </conditionalFormatting>
  <conditionalFormatting sqref="AE191:AF195 AA192:AB195 AE197:AF201 AA198:AB201">
    <cfRule type="expression" dxfId="5830" priority="11145">
      <formula>AE191=10</formula>
    </cfRule>
  </conditionalFormatting>
  <conditionalFormatting sqref="AE191:AF195 AE197:AF201">
    <cfRule type="expression" dxfId="5829" priority="11140">
      <formula>AE191=10</formula>
    </cfRule>
    <cfRule type="expression" dxfId="5828" priority="11141">
      <formula>AC191=15</formula>
    </cfRule>
    <cfRule type="expression" dxfId="5827" priority="11142">
      <formula>AA191=25</formula>
    </cfRule>
  </conditionalFormatting>
  <conditionalFormatting sqref="AE197:AF197">
    <cfRule type="cellIs" dxfId="5826" priority="1558" operator="equal">
      <formula>25</formula>
    </cfRule>
    <cfRule type="expression" dxfId="5825" priority="1559">
      <formula>AG197=15</formula>
    </cfRule>
    <cfRule type="expression" dxfId="5824" priority="1560">
      <formula>AG197=15</formula>
    </cfRule>
  </conditionalFormatting>
  <conditionalFormatting sqref="AE203:AF203">
    <cfRule type="cellIs" dxfId="5823" priority="5887" operator="equal">
      <formula>25</formula>
    </cfRule>
    <cfRule type="expression" dxfId="5822" priority="5888">
      <formula>AG203=15</formula>
    </cfRule>
    <cfRule type="expression" dxfId="5821" priority="5890">
      <formula>AG203=15</formula>
    </cfRule>
  </conditionalFormatting>
  <conditionalFormatting sqref="AE203:AF207 AA204:AB207">
    <cfRule type="expression" dxfId="5820" priority="5889">
      <formula>AE203=10</formula>
    </cfRule>
  </conditionalFormatting>
  <conditionalFormatting sqref="AE203:AF207">
    <cfRule type="expression" dxfId="5819" priority="5884">
      <formula>AE203=10</formula>
    </cfRule>
    <cfRule type="expression" dxfId="5818" priority="5885">
      <formula>AC203=15</formula>
    </cfRule>
    <cfRule type="expression" dxfId="5817" priority="5886">
      <formula>AA203=25</formula>
    </cfRule>
  </conditionalFormatting>
  <conditionalFormatting sqref="AE208:AF208">
    <cfRule type="expression" dxfId="5816" priority="5651">
      <formula>AE208=10</formula>
    </cfRule>
    <cfRule type="expression" dxfId="5815" priority="5652">
      <formula>AC208=15</formula>
    </cfRule>
    <cfRule type="expression" dxfId="5814" priority="5653">
      <formula>AA208=25</formula>
    </cfRule>
  </conditionalFormatting>
  <conditionalFormatting sqref="AE209:AF209">
    <cfRule type="cellIs" dxfId="5813" priority="11011" operator="equal">
      <formula>25</formula>
    </cfRule>
    <cfRule type="expression" dxfId="5812" priority="11012">
      <formula>AG209=15</formula>
    </cfRule>
    <cfRule type="expression" dxfId="5811" priority="11014">
      <formula>AG209=15</formula>
    </cfRule>
  </conditionalFormatting>
  <conditionalFormatting sqref="AE209:AF213 AA210:AB213">
    <cfRule type="expression" dxfId="5810" priority="11013">
      <formula>AE209=10</formula>
    </cfRule>
  </conditionalFormatting>
  <conditionalFormatting sqref="AE209:AF213">
    <cfRule type="expression" dxfId="5809" priority="11008">
      <formula>AE209=10</formula>
    </cfRule>
    <cfRule type="expression" dxfId="5808" priority="11009">
      <formula>AC209=15</formula>
    </cfRule>
    <cfRule type="expression" dxfId="5807" priority="11010">
      <formula>AA209=25</formula>
    </cfRule>
  </conditionalFormatting>
  <conditionalFormatting sqref="AE215:AF215">
    <cfRule type="cellIs" dxfId="5806" priority="10879" operator="equal">
      <formula>25</formula>
    </cfRule>
    <cfRule type="expression" dxfId="5805" priority="10880">
      <formula>AG215=15</formula>
    </cfRule>
    <cfRule type="expression" dxfId="5804" priority="10882">
      <formula>AG215=15</formula>
    </cfRule>
  </conditionalFormatting>
  <conditionalFormatting sqref="AE215:AF219 AA216:AB219">
    <cfRule type="expression" dxfId="5803" priority="10881">
      <formula>AE215=10</formula>
    </cfRule>
  </conditionalFormatting>
  <conditionalFormatting sqref="AE215:AF219">
    <cfRule type="expression" dxfId="5802" priority="10876">
      <formula>AE215=10</formula>
    </cfRule>
    <cfRule type="expression" dxfId="5801" priority="10877">
      <formula>AC215=15</formula>
    </cfRule>
    <cfRule type="expression" dxfId="5800" priority="10878">
      <formula>AA215=25</formula>
    </cfRule>
  </conditionalFormatting>
  <conditionalFormatting sqref="AE221:AF221">
    <cfRule type="cellIs" dxfId="5799" priority="986" operator="equal">
      <formula>25</formula>
    </cfRule>
    <cfRule type="expression" dxfId="5798" priority="987">
      <formula>AG221=15</formula>
    </cfRule>
    <cfRule type="expression" dxfId="5797" priority="988">
      <formula>AG221=15</formula>
    </cfRule>
  </conditionalFormatting>
  <conditionalFormatting sqref="AE227:AF227">
    <cfRule type="cellIs" dxfId="5796" priority="10615" operator="equal">
      <formula>25</formula>
    </cfRule>
    <cfRule type="expression" dxfId="5795" priority="10616">
      <formula>AG227=15</formula>
    </cfRule>
    <cfRule type="expression" dxfId="5794" priority="10618">
      <formula>AG227=15</formula>
    </cfRule>
  </conditionalFormatting>
  <conditionalFormatting sqref="AE227:AF231 AA228:AB231">
    <cfRule type="expression" dxfId="5793" priority="10617">
      <formula>AE227=10</formula>
    </cfRule>
  </conditionalFormatting>
  <conditionalFormatting sqref="AE227:AF231">
    <cfRule type="expression" dxfId="5792" priority="10612">
      <formula>AE227=10</formula>
    </cfRule>
    <cfRule type="expression" dxfId="5791" priority="10613">
      <formula>AC227=15</formula>
    </cfRule>
    <cfRule type="expression" dxfId="5790" priority="10614">
      <formula>AA227=25</formula>
    </cfRule>
  </conditionalFormatting>
  <conditionalFormatting sqref="AE233:AF233">
    <cfRule type="cellIs" dxfId="5789" priority="10483" operator="equal">
      <formula>25</formula>
    </cfRule>
    <cfRule type="expression" dxfId="5788" priority="10484">
      <formula>AG233=15</formula>
    </cfRule>
    <cfRule type="expression" dxfId="5787" priority="10486">
      <formula>AG233=15</formula>
    </cfRule>
  </conditionalFormatting>
  <conditionalFormatting sqref="AE233:AF237 AA234:AB237">
    <cfRule type="expression" dxfId="5786" priority="10485">
      <formula>AE233=10</formula>
    </cfRule>
  </conditionalFormatting>
  <conditionalFormatting sqref="AE233:AF237">
    <cfRule type="expression" dxfId="5785" priority="10480">
      <formula>AE233=10</formula>
    </cfRule>
    <cfRule type="expression" dxfId="5784" priority="10481">
      <formula>AC233=15</formula>
    </cfRule>
    <cfRule type="expression" dxfId="5783" priority="10482">
      <formula>AA233=25</formula>
    </cfRule>
  </conditionalFormatting>
  <conditionalFormatting sqref="AE239:AF239">
    <cfRule type="cellIs" dxfId="5782" priority="10351" operator="equal">
      <formula>25</formula>
    </cfRule>
    <cfRule type="expression" dxfId="5781" priority="10352">
      <formula>AG239=15</formula>
    </cfRule>
    <cfRule type="expression" dxfId="5780" priority="10354">
      <formula>AG239=15</formula>
    </cfRule>
  </conditionalFormatting>
  <conditionalFormatting sqref="AE239:AF243 AE245:AF249">
    <cfRule type="expression" dxfId="5779" priority="10348">
      <formula>AE239=10</formula>
    </cfRule>
    <cfRule type="expression" dxfId="5778" priority="10349">
      <formula>AC239=15</formula>
    </cfRule>
    <cfRule type="expression" dxfId="5777" priority="10350">
      <formula>AA239=25</formula>
    </cfRule>
  </conditionalFormatting>
  <conditionalFormatting sqref="AE245:AF245">
    <cfRule type="cellIs" dxfId="5776" priority="1099" operator="equal">
      <formula>25</formula>
    </cfRule>
    <cfRule type="expression" dxfId="5775" priority="1100">
      <formula>AG245=15</formula>
    </cfRule>
    <cfRule type="expression" dxfId="5774" priority="1101">
      <formula>AG245=15</formula>
    </cfRule>
  </conditionalFormatting>
  <conditionalFormatting sqref="AE251:AF251">
    <cfRule type="cellIs" dxfId="5773" priority="10219" operator="equal">
      <formula>25</formula>
    </cfRule>
    <cfRule type="expression" dxfId="5772" priority="10220">
      <formula>AG251=15</formula>
    </cfRule>
    <cfRule type="expression" dxfId="5771" priority="10222">
      <formula>AG251=15</formula>
    </cfRule>
  </conditionalFormatting>
  <conditionalFormatting sqref="AE251:AF252 AA252:AB252 AA254:AB255 AE254:AF255">
    <cfRule type="expression" dxfId="5770" priority="10221">
      <formula>AE251=10</formula>
    </cfRule>
  </conditionalFormatting>
  <conditionalFormatting sqref="AE251:AF252 AE254:AF255">
    <cfRule type="expression" dxfId="5769" priority="10216">
      <formula>AE251=10</formula>
    </cfRule>
    <cfRule type="expression" dxfId="5768" priority="10217">
      <formula>AC251=15</formula>
    </cfRule>
    <cfRule type="expression" dxfId="5767" priority="10218">
      <formula>AA251=25</formula>
    </cfRule>
  </conditionalFormatting>
  <conditionalFormatting sqref="AE253:AF253 AA253:AB253">
    <cfRule type="expression" dxfId="5766" priority="788">
      <formula>AE253=10</formula>
    </cfRule>
  </conditionalFormatting>
  <conditionalFormatting sqref="AE253:AF253">
    <cfRule type="expression" dxfId="5765" priority="785">
      <formula>AE253=10</formula>
    </cfRule>
    <cfRule type="expression" dxfId="5764" priority="786">
      <formula>AC253=15</formula>
    </cfRule>
    <cfRule type="expression" dxfId="5763" priority="787">
      <formula>AA253=25</formula>
    </cfRule>
  </conditionalFormatting>
  <conditionalFormatting sqref="AE257:AF257">
    <cfRule type="cellIs" dxfId="5762" priority="10087" operator="equal">
      <formula>25</formula>
    </cfRule>
    <cfRule type="expression" dxfId="5761" priority="10088">
      <formula>AG257=15</formula>
    </cfRule>
    <cfRule type="expression" dxfId="5760" priority="10090">
      <formula>AG257=15</formula>
    </cfRule>
  </conditionalFormatting>
  <conditionalFormatting sqref="AE257:AF261 AA258:AB261">
    <cfRule type="expression" dxfId="5759" priority="10089">
      <formula>AE257=10</formula>
    </cfRule>
  </conditionalFormatting>
  <conditionalFormatting sqref="AE257:AF261">
    <cfRule type="expression" dxfId="5758" priority="10084">
      <formula>AE257=10</formula>
    </cfRule>
    <cfRule type="expression" dxfId="5757" priority="10085">
      <formula>AC257=15</formula>
    </cfRule>
    <cfRule type="expression" dxfId="5756" priority="10086">
      <formula>AA257=25</formula>
    </cfRule>
  </conditionalFormatting>
  <conditionalFormatting sqref="AE263:AF263 AA266:AB267 AE266:AF267">
    <cfRule type="expression" dxfId="5755" priority="9957">
      <formula>AE263=10</formula>
    </cfRule>
  </conditionalFormatting>
  <conditionalFormatting sqref="AE263:AF263 AE266:AF267">
    <cfRule type="expression" dxfId="5754" priority="9952">
      <formula>AE263=10</formula>
    </cfRule>
    <cfRule type="expression" dxfId="5753" priority="9953">
      <formula>AC263=15</formula>
    </cfRule>
    <cfRule type="expression" dxfId="5752" priority="9954">
      <formula>AA263=25</formula>
    </cfRule>
  </conditionalFormatting>
  <conditionalFormatting sqref="AE263:AF263">
    <cfRule type="cellIs" dxfId="5751" priority="9955" operator="equal">
      <formula>25</formula>
    </cfRule>
    <cfRule type="expression" dxfId="5750" priority="9956">
      <formula>AG263=15</formula>
    </cfRule>
    <cfRule type="expression" dxfId="5749" priority="9958">
      <formula>AG263=15</formula>
    </cfRule>
  </conditionalFormatting>
  <conditionalFormatting sqref="AE264:AF264">
    <cfRule type="expression" dxfId="5748" priority="766">
      <formula>AE264=10</formula>
    </cfRule>
    <cfRule type="expression" dxfId="5747" priority="767">
      <formula>AC264=15</formula>
    </cfRule>
    <cfRule type="expression" dxfId="5746" priority="768">
      <formula>AA264=25</formula>
    </cfRule>
  </conditionalFormatting>
  <conditionalFormatting sqref="AE265:AF265">
    <cfRule type="expression" dxfId="5745" priority="749">
      <formula>AE265=10</formula>
    </cfRule>
    <cfRule type="expression" dxfId="5744" priority="750">
      <formula>AC265=15</formula>
    </cfRule>
    <cfRule type="expression" dxfId="5743" priority="751">
      <formula>AA265=25</formula>
    </cfRule>
  </conditionalFormatting>
  <conditionalFormatting sqref="AE269:AF269">
    <cfRule type="cellIs" dxfId="5742" priority="9823" operator="equal">
      <formula>25</formula>
    </cfRule>
    <cfRule type="expression" dxfId="5741" priority="9824">
      <formula>AG269=15</formula>
    </cfRule>
    <cfRule type="expression" dxfId="5740" priority="9826">
      <formula>AG269=15</formula>
    </cfRule>
  </conditionalFormatting>
  <conditionalFormatting sqref="AE269:AF273 AA270:AB273">
    <cfRule type="expression" dxfId="5739" priority="9825">
      <formula>AE269=10</formula>
    </cfRule>
  </conditionalFormatting>
  <conditionalFormatting sqref="AE269:AF273">
    <cfRule type="expression" dxfId="5738" priority="9820">
      <formula>AE269=10</formula>
    </cfRule>
    <cfRule type="expression" dxfId="5737" priority="9821">
      <formula>AC269=15</formula>
    </cfRule>
    <cfRule type="expression" dxfId="5736" priority="9822">
      <formula>AA269=25</formula>
    </cfRule>
  </conditionalFormatting>
  <conditionalFormatting sqref="AE275:AF275">
    <cfRule type="cellIs" dxfId="5735" priority="9691" operator="equal">
      <formula>25</formula>
    </cfRule>
    <cfRule type="expression" dxfId="5734" priority="9692">
      <formula>AG275=15</formula>
    </cfRule>
    <cfRule type="expression" dxfId="5733" priority="9694">
      <formula>AG275=15</formula>
    </cfRule>
  </conditionalFormatting>
  <conditionalFormatting sqref="AE275:AF279 AA276:AB279">
    <cfRule type="expression" dxfId="5732" priority="9693">
      <formula>AE275=10</formula>
    </cfRule>
  </conditionalFormatting>
  <conditionalFormatting sqref="AE275:AF279">
    <cfRule type="expression" dxfId="5731" priority="9688">
      <formula>AE275=10</formula>
    </cfRule>
    <cfRule type="expression" dxfId="5730" priority="9689">
      <formula>AC275=15</formula>
    </cfRule>
    <cfRule type="expression" dxfId="5729" priority="9690">
      <formula>AA275=25</formula>
    </cfRule>
  </conditionalFormatting>
  <conditionalFormatting sqref="AE281:AF281 AE284:AF285">
    <cfRule type="expression" dxfId="5728" priority="9556">
      <formula>AE281=10</formula>
    </cfRule>
  </conditionalFormatting>
  <conditionalFormatting sqref="AE281:AF281">
    <cfRule type="cellIs" dxfId="5727" priority="9559" operator="equal">
      <formula>25</formula>
    </cfRule>
    <cfRule type="expression" dxfId="5726" priority="9560">
      <formula>AG281=15</formula>
    </cfRule>
    <cfRule type="expression" dxfId="5725" priority="9562">
      <formula>AG281=15</formula>
    </cfRule>
  </conditionalFormatting>
  <conditionalFormatting sqref="AE282:AF282">
    <cfRule type="expression" dxfId="5724" priority="722">
      <formula>AE282=10</formula>
    </cfRule>
    <cfRule type="cellIs" dxfId="5723" priority="723" operator="equal">
      <formula>25</formula>
    </cfRule>
    <cfRule type="expression" dxfId="5722" priority="724">
      <formula>AG282=15</formula>
    </cfRule>
    <cfRule type="expression" dxfId="5721" priority="725">
      <formula>AG282=15</formula>
    </cfRule>
    <cfRule type="expression" dxfId="5720" priority="735">
      <formula>AC282=15</formula>
    </cfRule>
    <cfRule type="expression" dxfId="5719" priority="736">
      <formula>AA282=25</formula>
    </cfRule>
    <cfRule type="expression" dxfId="5718" priority="737">
      <formula>AI282=10</formula>
    </cfRule>
  </conditionalFormatting>
  <conditionalFormatting sqref="AE283:AF283">
    <cfRule type="expression" dxfId="5717" priority="699">
      <formula>AE283=10</formula>
    </cfRule>
    <cfRule type="cellIs" dxfId="5716" priority="700" operator="equal">
      <formula>25</formula>
    </cfRule>
    <cfRule type="expression" dxfId="5715" priority="701">
      <formula>AG283=15</formula>
    </cfRule>
    <cfRule type="expression" dxfId="5714" priority="702">
      <formula>AG283=15</formula>
    </cfRule>
    <cfRule type="expression" dxfId="5713" priority="712">
      <formula>AC283=15</formula>
    </cfRule>
    <cfRule type="expression" dxfId="5712" priority="713">
      <formula>AA283=25</formula>
    </cfRule>
    <cfRule type="expression" dxfId="5711" priority="714">
      <formula>AI283=10</formula>
    </cfRule>
  </conditionalFormatting>
  <conditionalFormatting sqref="AE287:AF287">
    <cfRule type="cellIs" dxfId="5710" priority="9427" operator="equal">
      <formula>25</formula>
    </cfRule>
    <cfRule type="expression" dxfId="5709" priority="9428">
      <formula>AG287=15</formula>
    </cfRule>
    <cfRule type="expression" dxfId="5708" priority="9430">
      <formula>AG287=15</formula>
    </cfRule>
  </conditionalFormatting>
  <conditionalFormatting sqref="AE287:AF289 AA288:AB289 AA291:AB291 AE291:AF291">
    <cfRule type="expression" dxfId="5707" priority="9429">
      <formula>AE287=10</formula>
    </cfRule>
  </conditionalFormatting>
  <conditionalFormatting sqref="AE287:AF289 AE291:AF291">
    <cfRule type="expression" dxfId="5706" priority="9424">
      <formula>AE287=10</formula>
    </cfRule>
    <cfRule type="expression" dxfId="5705" priority="9425">
      <formula>AC287=15</formula>
    </cfRule>
    <cfRule type="expression" dxfId="5704" priority="9426">
      <formula>AA287=25</formula>
    </cfRule>
  </conditionalFormatting>
  <conditionalFormatting sqref="AE293:AF293">
    <cfRule type="cellIs" dxfId="5703" priority="9295" operator="equal">
      <formula>25</formula>
    </cfRule>
    <cfRule type="expression" dxfId="5702" priority="9296">
      <formula>AG293=15</formula>
    </cfRule>
    <cfRule type="expression" dxfId="5701" priority="9298">
      <formula>AG293=15</formula>
    </cfRule>
  </conditionalFormatting>
  <conditionalFormatting sqref="AE293:AF297 AA294:AB297 AE299:AF303 AA300:AB303 AE305:AF309 AA306:AB309">
    <cfRule type="expression" dxfId="5700" priority="9297">
      <formula>AE293=10</formula>
    </cfRule>
  </conditionalFormatting>
  <conditionalFormatting sqref="AE293:AF297 AE299:AF303 AE305:AF309">
    <cfRule type="expression" dxfId="5699" priority="9292">
      <formula>AE293=10</formula>
    </cfRule>
    <cfRule type="expression" dxfId="5698" priority="9293">
      <formula>AC293=15</formula>
    </cfRule>
    <cfRule type="expression" dxfId="5697" priority="9294">
      <formula>AA293=25</formula>
    </cfRule>
  </conditionalFormatting>
  <conditionalFormatting sqref="AE299:AF299">
    <cfRule type="cellIs" dxfId="5696" priority="1487" operator="equal">
      <formula>25</formula>
    </cfRule>
    <cfRule type="expression" dxfId="5695" priority="1488">
      <formula>AG299=15</formula>
    </cfRule>
    <cfRule type="expression" dxfId="5694" priority="1489">
      <formula>AG299=15</formula>
    </cfRule>
  </conditionalFormatting>
  <conditionalFormatting sqref="AE305:AF305">
    <cfRule type="cellIs" dxfId="5693" priority="1417" operator="equal">
      <formula>25</formula>
    </cfRule>
    <cfRule type="expression" dxfId="5692" priority="1418">
      <formula>AG305=15</formula>
    </cfRule>
    <cfRule type="expression" dxfId="5691" priority="1419">
      <formula>AG305=15</formula>
    </cfRule>
  </conditionalFormatting>
  <conditionalFormatting sqref="AE311:AF311">
    <cfRule type="cellIs" dxfId="5690" priority="9163" operator="equal">
      <formula>25</formula>
    </cfRule>
    <cfRule type="expression" dxfId="5689" priority="9164">
      <formula>AG311=15</formula>
    </cfRule>
    <cfRule type="expression" dxfId="5688" priority="9166">
      <formula>AG311=15</formula>
    </cfRule>
  </conditionalFormatting>
  <conditionalFormatting sqref="AE311:AF313 AA312:AB313 AA315:AB315 AE315:AF315">
    <cfRule type="expression" dxfId="5687" priority="9165">
      <formula>AE311=10</formula>
    </cfRule>
  </conditionalFormatting>
  <conditionalFormatting sqref="AE311:AF313 AE315:AF315">
    <cfRule type="expression" dxfId="5686" priority="9160">
      <formula>AE311=10</formula>
    </cfRule>
    <cfRule type="expression" dxfId="5685" priority="9161">
      <formula>AC311=15</formula>
    </cfRule>
    <cfRule type="expression" dxfId="5684" priority="9162">
      <formula>AA311=25</formula>
    </cfRule>
  </conditionalFormatting>
  <conditionalFormatting sqref="AE314:AF314 AA314:AB314">
    <cfRule type="expression" dxfId="5683" priority="2411">
      <formula>AE314=10</formula>
    </cfRule>
  </conditionalFormatting>
  <conditionalFormatting sqref="AE314:AF314">
    <cfRule type="expression" dxfId="5682" priority="2408">
      <formula>AE314=10</formula>
    </cfRule>
    <cfRule type="expression" dxfId="5681" priority="2409">
      <formula>AC314=15</formula>
    </cfRule>
    <cfRule type="expression" dxfId="5680" priority="2410">
      <formula>AA314=25</formula>
    </cfRule>
  </conditionalFormatting>
  <conditionalFormatting sqref="AE317:AF317">
    <cfRule type="cellIs" dxfId="5679" priority="8901" operator="equal">
      <formula>25</formula>
    </cfRule>
    <cfRule type="expression" dxfId="5678" priority="8902">
      <formula>AG317=15</formula>
    </cfRule>
    <cfRule type="expression" dxfId="5677" priority="8904">
      <formula>AG317=15</formula>
    </cfRule>
  </conditionalFormatting>
  <conditionalFormatting sqref="AE317:AF321 AA318:AB321">
    <cfRule type="expression" dxfId="5676" priority="8903">
      <formula>AE317=10</formula>
    </cfRule>
  </conditionalFormatting>
  <conditionalFormatting sqref="AE317:AF321">
    <cfRule type="expression" dxfId="5675" priority="8898">
      <formula>AE317=10</formula>
    </cfRule>
    <cfRule type="expression" dxfId="5674" priority="8899">
      <formula>AC317=15</formula>
    </cfRule>
    <cfRule type="expression" dxfId="5673" priority="8900">
      <formula>AA317=25</formula>
    </cfRule>
  </conditionalFormatting>
  <conditionalFormatting sqref="AE323:AF323">
    <cfRule type="cellIs" dxfId="5672" priority="8769" operator="equal">
      <formula>25</formula>
    </cfRule>
    <cfRule type="expression" dxfId="5671" priority="8770">
      <formula>AG323=15</formula>
    </cfRule>
    <cfRule type="expression" dxfId="5670" priority="8772">
      <formula>AG323=15</formula>
    </cfRule>
  </conditionalFormatting>
  <conditionalFormatting sqref="AE323:AF327 AE329:AF333">
    <cfRule type="expression" dxfId="5669" priority="8766">
      <formula>AE323=10</formula>
    </cfRule>
  </conditionalFormatting>
  <conditionalFormatting sqref="AE329:AF329">
    <cfRule type="cellIs" dxfId="5668" priority="1347" operator="equal">
      <formula>25</formula>
    </cfRule>
    <cfRule type="expression" dxfId="5667" priority="1348">
      <formula>AG329=15</formula>
    </cfRule>
    <cfRule type="expression" dxfId="5666" priority="1349">
      <formula>AG329=15</formula>
    </cfRule>
  </conditionalFormatting>
  <conditionalFormatting sqref="AE335:AF335">
    <cfRule type="cellIs" dxfId="5665" priority="8637" operator="equal">
      <formula>25</formula>
    </cfRule>
    <cfRule type="expression" dxfId="5664" priority="8638">
      <formula>AG335=15</formula>
    </cfRule>
    <cfRule type="expression" dxfId="5663" priority="8640">
      <formula>AG335=15</formula>
    </cfRule>
  </conditionalFormatting>
  <conditionalFormatting sqref="AE335:AF339 AA336:AB339">
    <cfRule type="expression" dxfId="5662" priority="8639">
      <formula>AE335=10</formula>
    </cfRule>
  </conditionalFormatting>
  <conditionalFormatting sqref="AE335:AF339">
    <cfRule type="expression" dxfId="5661" priority="8634">
      <formula>AE335=10</formula>
    </cfRule>
    <cfRule type="expression" dxfId="5660" priority="8635">
      <formula>AC335=15</formula>
    </cfRule>
    <cfRule type="expression" dxfId="5659" priority="8636">
      <formula>AA335=25</formula>
    </cfRule>
  </conditionalFormatting>
  <conditionalFormatting sqref="AE341:AF341">
    <cfRule type="cellIs" dxfId="5658" priority="8505" operator="equal">
      <formula>25</formula>
    </cfRule>
    <cfRule type="expression" dxfId="5657" priority="8506">
      <formula>AG341=15</formula>
    </cfRule>
    <cfRule type="expression" dxfId="5656" priority="8508">
      <formula>AG341=15</formula>
    </cfRule>
  </conditionalFormatting>
  <conditionalFormatting sqref="AE341:AF345 AA342:AB345">
    <cfRule type="expression" dxfId="5655" priority="8507">
      <formula>AE341=10</formula>
    </cfRule>
  </conditionalFormatting>
  <conditionalFormatting sqref="AE341:AF345">
    <cfRule type="expression" dxfId="5654" priority="8502">
      <formula>AE341=10</formula>
    </cfRule>
    <cfRule type="expression" dxfId="5653" priority="8503">
      <formula>AC341=15</formula>
    </cfRule>
    <cfRule type="expression" dxfId="5652" priority="8504">
      <formula>AA341=25</formula>
    </cfRule>
  </conditionalFormatting>
  <conditionalFormatting sqref="AE347:AF347">
    <cfRule type="cellIs" dxfId="5651" priority="8373" operator="equal">
      <formula>25</formula>
    </cfRule>
    <cfRule type="expression" dxfId="5650" priority="8374">
      <formula>AG347=15</formula>
    </cfRule>
    <cfRule type="expression" dxfId="5649" priority="8376">
      <formula>AG347=15</formula>
    </cfRule>
  </conditionalFormatting>
  <conditionalFormatting sqref="AE347:AF351 AA348:AB351">
    <cfRule type="expression" dxfId="5648" priority="8375">
      <formula>AE347=10</formula>
    </cfRule>
  </conditionalFormatting>
  <conditionalFormatting sqref="AE347:AF351">
    <cfRule type="expression" dxfId="5647" priority="8370">
      <formula>AE347=10</formula>
    </cfRule>
    <cfRule type="expression" dxfId="5646" priority="8371">
      <formula>AC347=15</formula>
    </cfRule>
    <cfRule type="expression" dxfId="5645" priority="8372">
      <formula>AA347=25</formula>
    </cfRule>
  </conditionalFormatting>
  <conditionalFormatting sqref="AE353:AF353">
    <cfRule type="cellIs" dxfId="5644" priority="8241" operator="equal">
      <formula>25</formula>
    </cfRule>
    <cfRule type="expression" dxfId="5643" priority="8242">
      <formula>AG353=15</formula>
    </cfRule>
    <cfRule type="expression" dxfId="5642" priority="8244">
      <formula>AG353=15</formula>
    </cfRule>
  </conditionalFormatting>
  <conditionalFormatting sqref="AE353:AF357 AA354:AB357">
    <cfRule type="expression" dxfId="5641" priority="8243">
      <formula>AE353=10</formula>
    </cfRule>
  </conditionalFormatting>
  <conditionalFormatting sqref="AE353:AF357">
    <cfRule type="expression" dxfId="5640" priority="8238">
      <formula>AE353=10</formula>
    </cfRule>
    <cfRule type="expression" dxfId="5639" priority="8239">
      <formula>AC353=15</formula>
    </cfRule>
    <cfRule type="expression" dxfId="5638" priority="8240">
      <formula>AA353=25</formula>
    </cfRule>
  </conditionalFormatting>
  <conditionalFormatting sqref="AE359:AF359">
    <cfRule type="cellIs" dxfId="5637" priority="8109" operator="equal">
      <formula>25</formula>
    </cfRule>
    <cfRule type="expression" dxfId="5636" priority="8110">
      <formula>AG359=15</formula>
    </cfRule>
    <cfRule type="expression" dxfId="5635" priority="8112">
      <formula>AG359=15</formula>
    </cfRule>
  </conditionalFormatting>
  <conditionalFormatting sqref="AE359:AF363 AA360:AB363">
    <cfRule type="expression" dxfId="5634" priority="8111">
      <formula>AE359=10</formula>
    </cfRule>
  </conditionalFormatting>
  <conditionalFormatting sqref="AE359:AF363">
    <cfRule type="expression" dxfId="5633" priority="8106">
      <formula>AE359=10</formula>
    </cfRule>
    <cfRule type="expression" dxfId="5632" priority="8107">
      <formula>AC359=15</formula>
    </cfRule>
    <cfRule type="expression" dxfId="5631" priority="8108">
      <formula>AA359=25</formula>
    </cfRule>
  </conditionalFormatting>
  <conditionalFormatting sqref="AE365:AF365">
    <cfRule type="cellIs" dxfId="5630" priority="7977" operator="equal">
      <formula>25</formula>
    </cfRule>
    <cfRule type="expression" dxfId="5629" priority="7978">
      <formula>AG365=15</formula>
    </cfRule>
    <cfRule type="expression" dxfId="5628" priority="7980">
      <formula>AG365=15</formula>
    </cfRule>
  </conditionalFormatting>
  <conditionalFormatting sqref="AE365:AF369">
    <cfRule type="expression" dxfId="5627" priority="7974">
      <formula>AE365=10</formula>
    </cfRule>
  </conditionalFormatting>
  <conditionalFormatting sqref="AE371:AF371">
    <cfRule type="cellIs" dxfId="5626" priority="7845" operator="equal">
      <formula>25</formula>
    </cfRule>
    <cfRule type="expression" dxfId="5625" priority="7846">
      <formula>AG371=15</formula>
    </cfRule>
    <cfRule type="expression" dxfId="5624" priority="7848">
      <formula>AG371=15</formula>
    </cfRule>
  </conditionalFormatting>
  <conditionalFormatting sqref="AE371:AF375 AA372:AB375">
    <cfRule type="expression" dxfId="5623" priority="7847">
      <formula>AE371=10</formula>
    </cfRule>
  </conditionalFormatting>
  <conditionalFormatting sqref="AE371:AF375">
    <cfRule type="expression" dxfId="5622" priority="7842">
      <formula>AE371=10</formula>
    </cfRule>
    <cfRule type="expression" dxfId="5621" priority="7843">
      <formula>AC371=15</formula>
    </cfRule>
    <cfRule type="expression" dxfId="5620" priority="7844">
      <formula>AA371=25</formula>
    </cfRule>
  </conditionalFormatting>
  <conditionalFormatting sqref="AE377:AF377">
    <cfRule type="cellIs" dxfId="5619" priority="7713" operator="equal">
      <formula>25</formula>
    </cfRule>
    <cfRule type="expression" dxfId="5618" priority="7714">
      <formula>AG377=15</formula>
    </cfRule>
    <cfRule type="expression" dxfId="5617" priority="7716">
      <formula>AG377=15</formula>
    </cfRule>
  </conditionalFormatting>
  <conditionalFormatting sqref="AE377:AF381 AA378:AB381">
    <cfRule type="expression" dxfId="5616" priority="7715">
      <formula>AE377=10</formula>
    </cfRule>
  </conditionalFormatting>
  <conditionalFormatting sqref="AE377:AF381">
    <cfRule type="expression" dxfId="5615" priority="7710">
      <formula>AE377=10</formula>
    </cfRule>
    <cfRule type="expression" dxfId="5614" priority="7711">
      <formula>AC377=15</formula>
    </cfRule>
    <cfRule type="expression" dxfId="5613" priority="7712">
      <formula>AA377=25</formula>
    </cfRule>
  </conditionalFormatting>
  <conditionalFormatting sqref="AE383:AF383">
    <cfRule type="cellIs" dxfId="5612" priority="7581" operator="equal">
      <formula>25</formula>
    </cfRule>
    <cfRule type="expression" dxfId="5611" priority="7582">
      <formula>AG383=15</formula>
    </cfRule>
    <cfRule type="expression" dxfId="5610" priority="7584">
      <formula>AG383=15</formula>
    </cfRule>
  </conditionalFormatting>
  <conditionalFormatting sqref="AE383:AF387 AA384:AB387">
    <cfRule type="expression" dxfId="5609" priority="7583">
      <formula>AE383=10</formula>
    </cfRule>
  </conditionalFormatting>
  <conditionalFormatting sqref="AE383:AF387">
    <cfRule type="expression" dxfId="5608" priority="7578">
      <formula>AE383=10</formula>
    </cfRule>
    <cfRule type="expression" dxfId="5607" priority="7579">
      <formula>AC383=15</formula>
    </cfRule>
    <cfRule type="expression" dxfId="5606" priority="7580">
      <formula>AA383=25</formula>
    </cfRule>
  </conditionalFormatting>
  <conditionalFormatting sqref="AE389:AF389">
    <cfRule type="cellIs" dxfId="5605" priority="7364" operator="equal">
      <formula>25</formula>
    </cfRule>
    <cfRule type="expression" dxfId="5604" priority="7365">
      <formula>AG389=15</formula>
    </cfRule>
    <cfRule type="expression" dxfId="5603" priority="7367">
      <formula>AG389=15</formula>
    </cfRule>
  </conditionalFormatting>
  <conditionalFormatting sqref="AE389:AF393 AA390:AB393">
    <cfRule type="expression" dxfId="5602" priority="7366">
      <formula>AE389=10</formula>
    </cfRule>
  </conditionalFormatting>
  <conditionalFormatting sqref="AE389:AF393">
    <cfRule type="expression" dxfId="5601" priority="7361">
      <formula>AE389=10</formula>
    </cfRule>
    <cfRule type="expression" dxfId="5600" priority="7362">
      <formula>AC389=15</formula>
    </cfRule>
    <cfRule type="expression" dxfId="5599" priority="7363">
      <formula>AA389=25</formula>
    </cfRule>
  </conditionalFormatting>
  <conditionalFormatting sqref="AE395:AF395">
    <cfRule type="cellIs" dxfId="5598" priority="7232" operator="equal">
      <formula>25</formula>
    </cfRule>
    <cfRule type="expression" dxfId="5597" priority="7233">
      <formula>AG395=15</formula>
    </cfRule>
    <cfRule type="expression" dxfId="5596" priority="7235">
      <formula>AG395=15</formula>
    </cfRule>
  </conditionalFormatting>
  <conditionalFormatting sqref="AE395:AF399 AA396:AB399">
    <cfRule type="expression" dxfId="5595" priority="7234">
      <formula>AE395=10</formula>
    </cfRule>
  </conditionalFormatting>
  <conditionalFormatting sqref="AE395:AF399">
    <cfRule type="expression" dxfId="5594" priority="7229">
      <formula>AE395=10</formula>
    </cfRule>
    <cfRule type="expression" dxfId="5593" priority="7230">
      <formula>AC395=15</formula>
    </cfRule>
    <cfRule type="expression" dxfId="5592" priority="7231">
      <formula>AA395=25</formula>
    </cfRule>
  </conditionalFormatting>
  <conditionalFormatting sqref="AE401:AF401">
    <cfRule type="cellIs" dxfId="5591" priority="7100" operator="equal">
      <formula>25</formula>
    </cfRule>
    <cfRule type="expression" dxfId="5590" priority="7101">
      <formula>AG401=15</formula>
    </cfRule>
    <cfRule type="expression" dxfId="5589" priority="7103">
      <formula>AG401=15</formula>
    </cfRule>
  </conditionalFormatting>
  <conditionalFormatting sqref="AE401:AF405 AE407:AF411">
    <cfRule type="expression" dxfId="5588" priority="7097">
      <formula>AE401=10</formula>
    </cfRule>
  </conditionalFormatting>
  <conditionalFormatting sqref="AE407:AF407">
    <cfRule type="cellIs" dxfId="5587" priority="1276" operator="equal">
      <formula>25</formula>
    </cfRule>
    <cfRule type="expression" dxfId="5586" priority="1277">
      <formula>AG407=15</formula>
    </cfRule>
    <cfRule type="expression" dxfId="5585" priority="1278">
      <formula>AG407=15</formula>
    </cfRule>
  </conditionalFormatting>
  <conditionalFormatting sqref="AE413:AF413">
    <cfRule type="cellIs" dxfId="5584" priority="6968" operator="equal">
      <formula>25</formula>
    </cfRule>
    <cfRule type="expression" dxfId="5583" priority="6969">
      <formula>AG413=15</formula>
    </cfRule>
    <cfRule type="expression" dxfId="5582" priority="6971">
      <formula>AG413=15</formula>
    </cfRule>
  </conditionalFormatting>
  <conditionalFormatting sqref="AE413:AF417 AA414:AB417">
    <cfRule type="expression" dxfId="5581" priority="6970">
      <formula>AE413=10</formula>
    </cfRule>
  </conditionalFormatting>
  <conditionalFormatting sqref="AE413:AF417">
    <cfRule type="expression" dxfId="5580" priority="6965">
      <formula>AE413=10</formula>
    </cfRule>
    <cfRule type="expression" dxfId="5579" priority="6966">
      <formula>AC413=15</formula>
    </cfRule>
    <cfRule type="expression" dxfId="5578" priority="6967">
      <formula>AA413=25</formula>
    </cfRule>
  </conditionalFormatting>
  <conditionalFormatting sqref="AE419:AF419">
    <cfRule type="cellIs" dxfId="5577" priority="6836" operator="equal">
      <formula>25</formula>
    </cfRule>
    <cfRule type="expression" dxfId="5576" priority="6837">
      <formula>AG419=15</formula>
    </cfRule>
    <cfRule type="expression" dxfId="5575" priority="6839">
      <formula>AG419=15</formula>
    </cfRule>
  </conditionalFormatting>
  <conditionalFormatting sqref="AE419:AF423 AA420:AB423">
    <cfRule type="expression" dxfId="5574" priority="6838">
      <formula>AE419=10</formula>
    </cfRule>
  </conditionalFormatting>
  <conditionalFormatting sqref="AE419:AF423">
    <cfRule type="expression" dxfId="5573" priority="6833">
      <formula>AE419=10</formula>
    </cfRule>
    <cfRule type="expression" dxfId="5572" priority="6834">
      <formula>AC419=15</formula>
    </cfRule>
    <cfRule type="expression" dxfId="5571" priority="6835">
      <formula>AA419=25</formula>
    </cfRule>
  </conditionalFormatting>
  <conditionalFormatting sqref="AE425:AF425">
    <cfRule type="cellIs" dxfId="5570" priority="6704" operator="equal">
      <formula>25</formula>
    </cfRule>
    <cfRule type="expression" dxfId="5569" priority="6705">
      <formula>AG425=15</formula>
    </cfRule>
    <cfRule type="expression" dxfId="5568" priority="6707">
      <formula>AG425=15</formula>
    </cfRule>
  </conditionalFormatting>
  <conditionalFormatting sqref="AE425:AF429">
    <cfRule type="expression" dxfId="5567" priority="6701">
      <formula>AE425=10</formula>
    </cfRule>
  </conditionalFormatting>
  <conditionalFormatting sqref="AE431:AF435">
    <cfRule type="expression" dxfId="5566" priority="5159">
      <formula>AE431=10</formula>
    </cfRule>
  </conditionalFormatting>
  <conditionalFormatting sqref="AE431:AF431">
    <cfRule type="cellIs" dxfId="5565" priority="1186" operator="equal">
      <formula>25</formula>
    </cfRule>
    <cfRule type="expression" dxfId="5564" priority="1187">
      <formula>AG431=15</formula>
    </cfRule>
    <cfRule type="expression" dxfId="5563" priority="1188">
      <formula>AG431=15</formula>
    </cfRule>
  </conditionalFormatting>
  <conditionalFormatting sqref="AE437:AF437">
    <cfRule type="cellIs" dxfId="5562" priority="6572" operator="equal">
      <formula>25</formula>
    </cfRule>
    <cfRule type="expression" dxfId="5561" priority="6573">
      <formula>AG437=15</formula>
    </cfRule>
    <cfRule type="expression" dxfId="5560" priority="6575">
      <formula>AG437=15</formula>
    </cfRule>
  </conditionalFormatting>
  <conditionalFormatting sqref="AE437:AF441 AA438:AB441">
    <cfRule type="expression" dxfId="5559" priority="6574">
      <formula>AE437=10</formula>
    </cfRule>
  </conditionalFormatting>
  <conditionalFormatting sqref="AE437:AF441">
    <cfRule type="expression" dxfId="5558" priority="6569">
      <formula>AE437=10</formula>
    </cfRule>
    <cfRule type="expression" dxfId="5557" priority="6570">
      <formula>AC437=15</formula>
    </cfRule>
    <cfRule type="expression" dxfId="5556" priority="6571">
      <formula>AA437=25</formula>
    </cfRule>
  </conditionalFormatting>
  <conditionalFormatting sqref="AE443:AF443">
    <cfRule type="cellIs" dxfId="5555" priority="6440" operator="equal">
      <formula>25</formula>
    </cfRule>
    <cfRule type="expression" dxfId="5554" priority="6441">
      <formula>AG443=15</formula>
    </cfRule>
    <cfRule type="expression" dxfId="5553" priority="6443">
      <formula>AG443=15</formula>
    </cfRule>
  </conditionalFormatting>
  <conditionalFormatting sqref="AE443:AF446 AA444:AB446">
    <cfRule type="expression" dxfId="5552" priority="6442">
      <formula>AE443=10</formula>
    </cfRule>
  </conditionalFormatting>
  <conditionalFormatting sqref="AE443:AF446">
    <cfRule type="expression" dxfId="5551" priority="6437">
      <formula>AE443=10</formula>
    </cfRule>
    <cfRule type="expression" dxfId="5550" priority="6438">
      <formula>AC443=15</formula>
    </cfRule>
    <cfRule type="expression" dxfId="5549" priority="6439">
      <formula>AA443=25</formula>
    </cfRule>
  </conditionalFormatting>
  <conditionalFormatting sqref="AE447:AF447 AA447:AB447">
    <cfRule type="expression" dxfId="5548" priority="1172">
      <formula>AE447=10</formula>
    </cfRule>
  </conditionalFormatting>
  <conditionalFormatting sqref="AE447:AF447">
    <cfRule type="expression" dxfId="5547" priority="1169">
      <formula>AE447=10</formula>
    </cfRule>
    <cfRule type="expression" dxfId="5546" priority="1170">
      <formula>AC447=15</formula>
    </cfRule>
    <cfRule type="expression" dxfId="5545" priority="1171">
      <formula>AA447=25</formula>
    </cfRule>
  </conditionalFormatting>
  <conditionalFormatting sqref="AE449:AF449">
    <cfRule type="cellIs" dxfId="5544" priority="6308" operator="equal">
      <formula>25</formula>
    </cfRule>
    <cfRule type="expression" dxfId="5543" priority="6309">
      <formula>AG449=15</formula>
    </cfRule>
    <cfRule type="expression" dxfId="5542" priority="6311">
      <formula>AG449=15</formula>
    </cfRule>
  </conditionalFormatting>
  <conditionalFormatting sqref="AE449:AF453 AA450:AB453">
    <cfRule type="expression" dxfId="5541" priority="6310">
      <formula>AE449=10</formula>
    </cfRule>
  </conditionalFormatting>
  <conditionalFormatting sqref="AE449:AF453">
    <cfRule type="expression" dxfId="5540" priority="6305">
      <formula>AE449=10</formula>
    </cfRule>
    <cfRule type="expression" dxfId="5539" priority="6306">
      <formula>AC449=15</formula>
    </cfRule>
    <cfRule type="expression" dxfId="5538" priority="6307">
      <formula>AA449=25</formula>
    </cfRule>
  </conditionalFormatting>
  <conditionalFormatting sqref="AE455:AF455">
    <cfRule type="cellIs" dxfId="5537" priority="6176" operator="equal">
      <formula>25</formula>
    </cfRule>
    <cfRule type="expression" dxfId="5536" priority="6177">
      <formula>AG455=15</formula>
    </cfRule>
    <cfRule type="expression" dxfId="5535" priority="6179">
      <formula>AG455=15</formula>
    </cfRule>
  </conditionalFormatting>
  <conditionalFormatting sqref="AE455:AF459 AA456:AB459">
    <cfRule type="expression" dxfId="5534" priority="6178">
      <formula>AE455=10</formula>
    </cfRule>
  </conditionalFormatting>
  <conditionalFormatting sqref="AE455:AF459">
    <cfRule type="expression" dxfId="5533" priority="6173">
      <formula>AE455=10</formula>
    </cfRule>
    <cfRule type="expression" dxfId="5532" priority="6174">
      <formula>AC455=15</formula>
    </cfRule>
    <cfRule type="expression" dxfId="5531" priority="6175">
      <formula>AA455=25</formula>
    </cfRule>
  </conditionalFormatting>
  <conditionalFormatting sqref="AE461:AF461">
    <cfRule type="cellIs" dxfId="5530" priority="5426" operator="equal">
      <formula>25</formula>
    </cfRule>
    <cfRule type="expression" dxfId="5529" priority="5427">
      <formula>AG461=15</formula>
    </cfRule>
    <cfRule type="expression" dxfId="5528" priority="5429">
      <formula>AG461=15</formula>
    </cfRule>
  </conditionalFormatting>
  <conditionalFormatting sqref="AE461:AF465 AA462:AB465">
    <cfRule type="expression" dxfId="5527" priority="5428">
      <formula>AE461=10</formula>
    </cfRule>
  </conditionalFormatting>
  <conditionalFormatting sqref="AE461:AF465">
    <cfRule type="expression" dxfId="5526" priority="5423">
      <formula>AE461=10</formula>
    </cfRule>
    <cfRule type="expression" dxfId="5525" priority="5424">
      <formula>AC461=15</formula>
    </cfRule>
    <cfRule type="expression" dxfId="5524" priority="5425">
      <formula>AA461=25</formula>
    </cfRule>
  </conditionalFormatting>
  <conditionalFormatting sqref="AE467:AF467">
    <cfRule type="cellIs" dxfId="5523" priority="5294" operator="equal">
      <formula>25</formula>
    </cfRule>
    <cfRule type="expression" dxfId="5522" priority="5295">
      <formula>AG467=15</formula>
    </cfRule>
    <cfRule type="expression" dxfId="5521" priority="5297">
      <formula>AG467=15</formula>
    </cfRule>
  </conditionalFormatting>
  <conditionalFormatting sqref="AE467:AF471 AA468:AB471">
    <cfRule type="expression" dxfId="5520" priority="5296">
      <formula>AE467=10</formula>
    </cfRule>
  </conditionalFormatting>
  <conditionalFormatting sqref="AE467:AF471">
    <cfRule type="expression" dxfId="5519" priority="5291">
      <formula>AE467=10</formula>
    </cfRule>
    <cfRule type="expression" dxfId="5518" priority="5292">
      <formula>AC467=15</formula>
    </cfRule>
    <cfRule type="expression" dxfId="5517" priority="5293">
      <formula>AA467=25</formula>
    </cfRule>
  </conditionalFormatting>
  <conditionalFormatting sqref="AE115:AH117 AA115:AB117">
    <cfRule type="expression" dxfId="5516" priority="12848">
      <formula>AC115=15</formula>
    </cfRule>
  </conditionalFormatting>
  <conditionalFormatting sqref="AE115:AH117">
    <cfRule type="cellIs" dxfId="5515" priority="12844" operator="equal">
      <formula>25</formula>
    </cfRule>
  </conditionalFormatting>
  <conditionalFormatting sqref="AE157:AH157 AA157:AB157">
    <cfRule type="expression" dxfId="5514" priority="1804">
      <formula>AC157=15</formula>
    </cfRule>
  </conditionalFormatting>
  <conditionalFormatting sqref="AE157:AH157">
    <cfRule type="cellIs" dxfId="5513" priority="1800" operator="equal">
      <formula>25</formula>
    </cfRule>
  </conditionalFormatting>
  <conditionalFormatting sqref="AE158:AH158 AA158:AB158">
    <cfRule type="expression" dxfId="5512" priority="1787">
      <formula>AC158=15</formula>
    </cfRule>
  </conditionalFormatting>
  <conditionalFormatting sqref="AE158:AH158">
    <cfRule type="cellIs" dxfId="5511" priority="1783" operator="equal">
      <formula>25</formula>
    </cfRule>
  </conditionalFormatting>
  <conditionalFormatting sqref="AE159:AH159 AA159:AB159">
    <cfRule type="expression" dxfId="5510" priority="1770">
      <formula>AC159=15</formula>
    </cfRule>
  </conditionalFormatting>
  <conditionalFormatting sqref="AE159:AH159">
    <cfRule type="cellIs" dxfId="5509" priority="1766" operator="equal">
      <formula>25</formula>
    </cfRule>
  </conditionalFormatting>
  <conditionalFormatting sqref="AE180:AH180 AA180:AB180">
    <cfRule type="expression" dxfId="5508" priority="1611">
      <formula>AC180=15</formula>
    </cfRule>
  </conditionalFormatting>
  <conditionalFormatting sqref="AE180:AH180">
    <cfRule type="cellIs" dxfId="5507" priority="1607" operator="equal">
      <formula>25</formula>
    </cfRule>
  </conditionalFormatting>
  <conditionalFormatting sqref="AE181:AH181 AA181:AB181">
    <cfRule type="expression" dxfId="5506" priority="1594">
      <formula>AC181=15</formula>
    </cfRule>
  </conditionalFormatting>
  <conditionalFormatting sqref="AE181:AH181">
    <cfRule type="cellIs" dxfId="5505" priority="1590" operator="equal">
      <formula>25</formula>
    </cfRule>
  </conditionalFormatting>
  <conditionalFormatting sqref="AE208:AH208">
    <cfRule type="cellIs" dxfId="5504" priority="5643" operator="equal">
      <formula>25</formula>
    </cfRule>
  </conditionalFormatting>
  <conditionalFormatting sqref="AE253:AH253 AA253:AB253">
    <cfRule type="expression" dxfId="5503" priority="779">
      <formula>AC253=15</formula>
    </cfRule>
  </conditionalFormatting>
  <conditionalFormatting sqref="AE253:AH253">
    <cfRule type="cellIs" dxfId="5502" priority="775" operator="equal">
      <formula>25</formula>
    </cfRule>
  </conditionalFormatting>
  <conditionalFormatting sqref="AE264:AH264">
    <cfRule type="cellIs" dxfId="5501" priority="758" operator="equal">
      <formula>25</formula>
    </cfRule>
  </conditionalFormatting>
  <conditionalFormatting sqref="AE265:AH265">
    <cfRule type="cellIs" dxfId="5500" priority="741" operator="equal">
      <formula>25</formula>
    </cfRule>
  </conditionalFormatting>
  <conditionalFormatting sqref="AE314:AH314 AA314:AB314">
    <cfRule type="expression" dxfId="5499" priority="2404">
      <formula>AC314=15</formula>
    </cfRule>
  </conditionalFormatting>
  <conditionalFormatting sqref="AE314:AH314">
    <cfRule type="cellIs" dxfId="5498" priority="2400" operator="equal">
      <formula>25</formula>
    </cfRule>
  </conditionalFormatting>
  <conditionalFormatting sqref="AE447:AH447 AA447:AB447">
    <cfRule type="expression" dxfId="5497" priority="1165">
      <formula>AC447=15</formula>
    </cfRule>
  </conditionalFormatting>
  <conditionalFormatting sqref="AE447:AH447">
    <cfRule type="cellIs" dxfId="5496" priority="1161" operator="equal">
      <formula>25</formula>
    </cfRule>
  </conditionalFormatting>
  <conditionalFormatting sqref="AG17:AH18 AE18:AF18 AG29:AH33 AE30:AF33 AA30:AB33 AG41:AH45 AE42:AF45 AA42:AB45 AG281:AH281 AA284:AB285 AG323:AH327 AE324:AF327 AA324:AB327 AG365:AH369 AE366:AF369 AA366:AB369 AG425:AH426 AE426:AF426 AG401:AH405 AE402:AF405 AA402:AB405 AG329:AH330 AE330:AF330 AE331:AH333 AA330:AB333 AG407:AH411 AE408:AF411 AA408:AB411 AG431:AH432 AE432:AF432 AE433:AH435 AA432:AB435 AE284:AH285 AE427:AH429 AA426:AB429 AE19:AH21 AA18:AB21">
    <cfRule type="expression" dxfId="5495" priority="14873">
      <formula>AC17=15</formula>
    </cfRule>
  </conditionalFormatting>
  <conditionalFormatting sqref="AG17:AH18 AE18:AF18 AE19:AH21">
    <cfRule type="cellIs" dxfId="5494" priority="14869" operator="equal">
      <formula>25</formula>
    </cfRule>
  </conditionalFormatting>
  <conditionalFormatting sqref="AG23:AH27 AE24:AF27 AA24:AB27">
    <cfRule type="expression" dxfId="5493" priority="14463">
      <formula>AC23=15</formula>
    </cfRule>
  </conditionalFormatting>
  <conditionalFormatting sqref="AG23:AH27 AE24:AF27">
    <cfRule type="cellIs" dxfId="5492" priority="14459" operator="equal">
      <formula>25</formula>
    </cfRule>
  </conditionalFormatting>
  <conditionalFormatting sqref="AG29:AH33 AE30:AF33 AE41:AH45 AE53:AH57 AE47:AH51">
    <cfRule type="cellIs" dxfId="5491" priority="13591" operator="equal">
      <formula>25</formula>
    </cfRule>
  </conditionalFormatting>
  <conditionalFormatting sqref="AG41:AH45 AE42:AF45 AE53:AH57 AE47:AH51">
    <cfRule type="cellIs" dxfId="5490" priority="5017" operator="equal">
      <formula>25</formula>
    </cfRule>
  </conditionalFormatting>
  <conditionalFormatting sqref="AG47:AH51 AE48:AF51 AE47:AH49 AA47:AB51">
    <cfRule type="expression" dxfId="5489" priority="4605">
      <formula>AC47=15</formula>
    </cfRule>
  </conditionalFormatting>
  <conditionalFormatting sqref="AG47:AH51 AE48:AF51 AE47:AH49">
    <cfRule type="cellIs" dxfId="5488" priority="4601" operator="equal">
      <formula>25</formula>
    </cfRule>
  </conditionalFormatting>
  <conditionalFormatting sqref="AG53:AH57 AE54:AF57 AA54:AB57">
    <cfRule type="expression" dxfId="5487" priority="4341">
      <formula>AC53=15</formula>
    </cfRule>
  </conditionalFormatting>
  <conditionalFormatting sqref="AG53:AH57 AE54:AF57">
    <cfRule type="cellIs" dxfId="5486" priority="4337" operator="equal">
      <formula>25</formula>
    </cfRule>
  </conditionalFormatting>
  <conditionalFormatting sqref="AG59:AH63 AE60:AF63 AA60:AB63">
    <cfRule type="expression" dxfId="5485" priority="14388">
      <formula>AC59=15</formula>
    </cfRule>
  </conditionalFormatting>
  <conditionalFormatting sqref="AG59:AH63 AE60:AF63">
    <cfRule type="cellIs" dxfId="5484" priority="14384" operator="equal">
      <formula>25</formula>
    </cfRule>
  </conditionalFormatting>
  <conditionalFormatting sqref="AG65:AH66 AE66:AF66 AE67:AH69 AA66:AB69">
    <cfRule type="expression" dxfId="5483" priority="620">
      <formula>AC65=15</formula>
    </cfRule>
  </conditionalFormatting>
  <conditionalFormatting sqref="AG65:AH66 AE66:AF66 AE67:AH69">
    <cfRule type="cellIs" dxfId="5482" priority="616" operator="equal">
      <formula>25</formula>
    </cfRule>
  </conditionalFormatting>
  <conditionalFormatting sqref="AG71:AH72 AE72:AF72 AE73:AH75 AA72:AB75">
    <cfRule type="expression" dxfId="5481" priority="456">
      <formula>AC71=15</formula>
    </cfRule>
  </conditionalFormatting>
  <conditionalFormatting sqref="AG71:AH72 AE72:AF72 AE73:AH75">
    <cfRule type="cellIs" dxfId="5480" priority="452" operator="equal">
      <formula>25</formula>
    </cfRule>
  </conditionalFormatting>
  <conditionalFormatting sqref="AG77:AH81 AE78:AF81 AA78:AB81">
    <cfRule type="expression" dxfId="5479" priority="14363">
      <formula>AC77=15</formula>
    </cfRule>
  </conditionalFormatting>
  <conditionalFormatting sqref="AG77:AH81 AE78:AF81">
    <cfRule type="cellIs" dxfId="5478" priority="14359" operator="equal">
      <formula>25</formula>
    </cfRule>
  </conditionalFormatting>
  <conditionalFormatting sqref="AG83:AH87 AE84:AF87 AA84:AB87">
    <cfRule type="expression" dxfId="5477" priority="13508">
      <formula>AC83=15</formula>
    </cfRule>
  </conditionalFormatting>
  <conditionalFormatting sqref="AG83:AH87 AE84:AF87">
    <cfRule type="cellIs" dxfId="5476" priority="13504" operator="equal">
      <formula>25</formula>
    </cfRule>
  </conditionalFormatting>
  <conditionalFormatting sqref="AG89:AH93 AE90:AF93 AA90:AB93">
    <cfRule type="expression" dxfId="5475" priority="13376">
      <formula>AC89=15</formula>
    </cfRule>
  </conditionalFormatting>
  <conditionalFormatting sqref="AG89:AH93 AE90:AF93">
    <cfRule type="cellIs" dxfId="5474" priority="13372" operator="equal">
      <formula>25</formula>
    </cfRule>
  </conditionalFormatting>
  <conditionalFormatting sqref="AG95:AH99 AE96:AF99 AA96:AB99">
    <cfRule type="expression" dxfId="5473" priority="13244">
      <formula>AC95=15</formula>
    </cfRule>
  </conditionalFormatting>
  <conditionalFormatting sqref="AG95:AH99 AE96:AF99">
    <cfRule type="cellIs" dxfId="5472" priority="13240" operator="equal">
      <formula>25</formula>
    </cfRule>
  </conditionalFormatting>
  <conditionalFormatting sqref="AG101:AH105 AE102:AF105 AA102:AB105">
    <cfRule type="expression" dxfId="5471" priority="13112">
      <formula>AC101=15</formula>
    </cfRule>
  </conditionalFormatting>
  <conditionalFormatting sqref="AG101:AH105 AE102:AF105">
    <cfRule type="cellIs" dxfId="5470" priority="13108" operator="equal">
      <formula>25</formula>
    </cfRule>
  </conditionalFormatting>
  <conditionalFormatting sqref="AG107:AH111 AE108:AF111 AA108:AB111">
    <cfRule type="expression" dxfId="5469" priority="12980">
      <formula>AC107=15</formula>
    </cfRule>
  </conditionalFormatting>
  <conditionalFormatting sqref="AG107:AH111 AE108:AF111">
    <cfRule type="cellIs" dxfId="5468" priority="12976" operator="equal">
      <formula>25</formula>
    </cfRule>
  </conditionalFormatting>
  <conditionalFormatting sqref="AG113:AH114 AE114:AF114 AA114:AB114">
    <cfRule type="expression" dxfId="5467" priority="12030">
      <formula>AC113=15</formula>
    </cfRule>
  </conditionalFormatting>
  <conditionalFormatting sqref="AG113:AH114 AE114:AF114">
    <cfRule type="cellIs" dxfId="5466" priority="12026" operator="equal">
      <formula>25</formula>
    </cfRule>
  </conditionalFormatting>
  <conditionalFormatting sqref="AG119:AH123 AE120:AF123 AA120:AB123">
    <cfRule type="expression" dxfId="5465" priority="12716">
      <formula>AC119=15</formula>
    </cfRule>
  </conditionalFormatting>
  <conditionalFormatting sqref="AG119:AH123 AE120:AF123">
    <cfRule type="cellIs" dxfId="5464" priority="12712" operator="equal">
      <formula>25</formula>
    </cfRule>
  </conditionalFormatting>
  <conditionalFormatting sqref="AG125:AH129 AE126:AF129 AA126:AB129">
    <cfRule type="expression" dxfId="5463" priority="12584">
      <formula>AC125=15</formula>
    </cfRule>
  </conditionalFormatting>
  <conditionalFormatting sqref="AG125:AH129 AE126:AF129">
    <cfRule type="cellIs" dxfId="5462" priority="12580" operator="equal">
      <formula>25</formula>
    </cfRule>
  </conditionalFormatting>
  <conditionalFormatting sqref="AG131:AH135 AE132:AF135 AA132:AB135 AG137:AH141 AE138:AF141 AA138:AB141">
    <cfRule type="expression" dxfId="5461" priority="12452">
      <formula>AC131=15</formula>
    </cfRule>
  </conditionalFormatting>
  <conditionalFormatting sqref="AG131:AH135 AE132:AF135 AG137:AH141 AE138:AF141">
    <cfRule type="cellIs" dxfId="5460" priority="12448" operator="equal">
      <formula>25</formula>
    </cfRule>
  </conditionalFormatting>
  <conditionalFormatting sqref="AG143:AH147 AE144:AF147 AA144:AB147">
    <cfRule type="expression" dxfId="5459" priority="12320">
      <formula>AC143=15</formula>
    </cfRule>
  </conditionalFormatting>
  <conditionalFormatting sqref="AG143:AH147 AE144:AF147">
    <cfRule type="cellIs" dxfId="5458" priority="12316" operator="equal">
      <formula>25</formula>
    </cfRule>
  </conditionalFormatting>
  <conditionalFormatting sqref="AG149:AH153 AE150:AF153 AA150:AB153">
    <cfRule type="expression" dxfId="5457" priority="12188">
      <formula>AC149=15</formula>
    </cfRule>
  </conditionalFormatting>
  <conditionalFormatting sqref="AG149:AH153 AE150:AF153">
    <cfRule type="cellIs" dxfId="5456" priority="12184" operator="equal">
      <formula>25</formula>
    </cfRule>
  </conditionalFormatting>
  <conditionalFormatting sqref="AG155:AH156 AE156:AF156 AA156:AB156">
    <cfRule type="expression" dxfId="5455" priority="11926">
      <formula>AC155=15</formula>
    </cfRule>
  </conditionalFormatting>
  <conditionalFormatting sqref="AG155:AH156 AE156:AF156">
    <cfRule type="cellIs" dxfId="5454" priority="11922" operator="equal">
      <formula>25</formula>
    </cfRule>
  </conditionalFormatting>
  <conditionalFormatting sqref="AG161:AH165 AE162:AF165 AA162:AB165">
    <cfRule type="expression" dxfId="5453" priority="11794">
      <formula>AC161=15</formula>
    </cfRule>
  </conditionalFormatting>
  <conditionalFormatting sqref="AG161:AH165 AE162:AF165">
    <cfRule type="cellIs" dxfId="5452" priority="11790" operator="equal">
      <formula>25</formula>
    </cfRule>
  </conditionalFormatting>
  <conditionalFormatting sqref="AG167:AH167 AE168:AH171 AA168:AB171">
    <cfRule type="expression" dxfId="5451" priority="11662">
      <formula>AC167=15</formula>
    </cfRule>
  </conditionalFormatting>
  <conditionalFormatting sqref="AG167:AH167 AE168:AH171">
    <cfRule type="cellIs" dxfId="5450" priority="11658" operator="equal">
      <formula>25</formula>
    </cfRule>
  </conditionalFormatting>
  <conditionalFormatting sqref="AG173:AH177 AE174:AF177 AA174:AB177">
    <cfRule type="expression" dxfId="5449" priority="11530">
      <formula>AC173=15</formula>
    </cfRule>
  </conditionalFormatting>
  <conditionalFormatting sqref="AG173:AH177 AE174:AF177">
    <cfRule type="cellIs" dxfId="5448" priority="11526" operator="equal">
      <formula>25</formula>
    </cfRule>
  </conditionalFormatting>
  <conditionalFormatting sqref="AG179:AH179 AA182:AB183 AE182:AH183">
    <cfRule type="expression" dxfId="5447" priority="1700">
      <formula>AC179=15</formula>
    </cfRule>
  </conditionalFormatting>
  <conditionalFormatting sqref="AG179:AH179 AE182:AH183">
    <cfRule type="cellIs" dxfId="5446" priority="1696" operator="equal">
      <formula>25</formula>
    </cfRule>
  </conditionalFormatting>
  <conditionalFormatting sqref="AG185:AH189 AE186:AF189 AA186:AB189">
    <cfRule type="expression" dxfId="5445" priority="11266">
      <formula>AC185=15</formula>
    </cfRule>
  </conditionalFormatting>
  <conditionalFormatting sqref="AG185:AH189 AE186:AF189">
    <cfRule type="cellIs" dxfId="5444" priority="11262" operator="equal">
      <formula>25</formula>
    </cfRule>
  </conditionalFormatting>
  <conditionalFormatting sqref="AG191:AH195 AE192:AF195 AA192:AB195 AG197:AH201 AE198:AF201 AA198:AB201">
    <cfRule type="expression" dxfId="5443" priority="11134">
      <formula>AC191=15</formula>
    </cfRule>
  </conditionalFormatting>
  <conditionalFormatting sqref="AG191:AH195 AE192:AF195 AG197:AH201 AE198:AF201">
    <cfRule type="cellIs" dxfId="5442" priority="11130" operator="equal">
      <formula>25</formula>
    </cfRule>
  </conditionalFormatting>
  <conditionalFormatting sqref="AG203:AH207 AE204:AF207 AA204:AB207">
    <cfRule type="expression" dxfId="5441" priority="5878">
      <formula>AC203=15</formula>
    </cfRule>
  </conditionalFormatting>
  <conditionalFormatting sqref="AG203:AH207 AE204:AF207">
    <cfRule type="cellIs" dxfId="5440" priority="5874" operator="equal">
      <formula>25</formula>
    </cfRule>
  </conditionalFormatting>
  <conditionalFormatting sqref="AG209:AH213 AE210:AF213 AA210:AB213">
    <cfRule type="expression" dxfId="5439" priority="11002">
      <formula>AC209=15</formula>
    </cfRule>
  </conditionalFormatting>
  <conditionalFormatting sqref="AG209:AH213 AE210:AF213">
    <cfRule type="cellIs" dxfId="5438" priority="10998" operator="equal">
      <formula>25</formula>
    </cfRule>
  </conditionalFormatting>
  <conditionalFormatting sqref="AG215:AH219 AE216:AF219 AA216:AB219">
    <cfRule type="expression" dxfId="5437" priority="10870">
      <formula>AC215=15</formula>
    </cfRule>
  </conditionalFormatting>
  <conditionalFormatting sqref="AG215:AH219 AE216:AF219">
    <cfRule type="cellIs" dxfId="5436" priority="10866" operator="equal">
      <formula>25</formula>
    </cfRule>
  </conditionalFormatting>
  <conditionalFormatting sqref="AG221:AH225 AE222:AF225">
    <cfRule type="expression" dxfId="5435" priority="10738">
      <formula>AG221=15</formula>
    </cfRule>
  </conditionalFormatting>
  <conditionalFormatting sqref="AG221:AH225 AE222:AF225">
    <cfRule type="cellIs" dxfId="5434" priority="10734" operator="equal">
      <formula>25</formula>
    </cfRule>
  </conditionalFormatting>
  <conditionalFormatting sqref="AG227:AH231 AE228:AF231 AA228:AB231">
    <cfRule type="expression" dxfId="5433" priority="10606">
      <formula>AC227=15</formula>
    </cfRule>
  </conditionalFormatting>
  <conditionalFormatting sqref="AG227:AH231 AE228:AF231">
    <cfRule type="cellIs" dxfId="5432" priority="10602" operator="equal">
      <formula>25</formula>
    </cfRule>
  </conditionalFormatting>
  <conditionalFormatting sqref="AG233:AH237 AE234:AF237 AA234:AB237">
    <cfRule type="expression" dxfId="5431" priority="10474">
      <formula>AC233=15</formula>
    </cfRule>
  </conditionalFormatting>
  <conditionalFormatting sqref="AG233:AH237 AE234:AF237">
    <cfRule type="cellIs" dxfId="5430" priority="10470" operator="equal">
      <formula>25</formula>
    </cfRule>
  </conditionalFormatting>
  <conditionalFormatting sqref="AG239:AH241 AE240:AF241 AA240:AB241 AA243:AB243 AE242:AH243 AG245:AH247 AE246:AF247 AA246:AB246 AE248:AH249 AA248:AB249">
    <cfRule type="expression" dxfId="5429" priority="10342">
      <formula>AC239=15</formula>
    </cfRule>
  </conditionalFormatting>
  <conditionalFormatting sqref="AG239:AH241 AE240:AF241 AE242:AH243 AG245:AH247 AE246:AF247 AE248:AH249">
    <cfRule type="cellIs" dxfId="5428" priority="10338" operator="equal">
      <formula>25</formula>
    </cfRule>
  </conditionalFormatting>
  <conditionalFormatting sqref="AG251:AH252 AE252:AF252 AA252:AB252 AA254:AB255 AE254:AH255">
    <cfRule type="expression" dxfId="5427" priority="10210">
      <formula>AC251=15</formula>
    </cfRule>
  </conditionalFormatting>
  <conditionalFormatting sqref="AG251:AH252 AE252:AF252 AE254:AH255">
    <cfRule type="cellIs" dxfId="5426" priority="10206" operator="equal">
      <formula>25</formula>
    </cfRule>
  </conditionalFormatting>
  <conditionalFormatting sqref="AG257:AH261 AE258:AF261 AA258:AB261">
    <cfRule type="expression" dxfId="5425" priority="10078">
      <formula>AC257=15</formula>
    </cfRule>
  </conditionalFormatting>
  <conditionalFormatting sqref="AG257:AH261 AE258:AF261">
    <cfRule type="cellIs" dxfId="5424" priority="10074" operator="equal">
      <formula>25</formula>
    </cfRule>
  </conditionalFormatting>
  <conditionalFormatting sqref="AG263:AH263 AA266:AB267 AE266:AH267">
    <cfRule type="expression" dxfId="5423" priority="9946">
      <formula>AC263=15</formula>
    </cfRule>
  </conditionalFormatting>
  <conditionalFormatting sqref="AG263:AH263 AE266:AH267">
    <cfRule type="cellIs" dxfId="5422" priority="9942" operator="equal">
      <formula>25</formula>
    </cfRule>
  </conditionalFormatting>
  <conditionalFormatting sqref="AG269:AH273 AE270:AF273 AA270:AB273">
    <cfRule type="expression" dxfId="5421" priority="9814">
      <formula>AC269=15</formula>
    </cfRule>
  </conditionalFormatting>
  <conditionalFormatting sqref="AG269:AH273 AE270:AF273">
    <cfRule type="cellIs" dxfId="5420" priority="9810" operator="equal">
      <formula>25</formula>
    </cfRule>
  </conditionalFormatting>
  <conditionalFormatting sqref="AG275:AH279 AE276:AF279 AA276:AB279">
    <cfRule type="expression" dxfId="5419" priority="9682">
      <formula>AC275=15</formula>
    </cfRule>
  </conditionalFormatting>
  <conditionalFormatting sqref="AG275:AH279 AE276:AF279">
    <cfRule type="cellIs" dxfId="5418" priority="9678" operator="equal">
      <formula>25</formula>
    </cfRule>
  </conditionalFormatting>
  <conditionalFormatting sqref="AG281:AH281 AE284:AH285">
    <cfRule type="cellIs" dxfId="5417" priority="9546" operator="equal">
      <formula>25</formula>
    </cfRule>
  </conditionalFormatting>
  <conditionalFormatting sqref="AG282:AH282">
    <cfRule type="cellIs" dxfId="5416" priority="718" operator="equal">
      <formula>25</formula>
    </cfRule>
    <cfRule type="expression" dxfId="5415" priority="731">
      <formula>AI282=15</formula>
    </cfRule>
  </conditionalFormatting>
  <conditionalFormatting sqref="AG283:AH283">
    <cfRule type="cellIs" dxfId="5414" priority="695" operator="equal">
      <formula>25</formula>
    </cfRule>
    <cfRule type="expression" dxfId="5413" priority="708">
      <formula>AI283=15</formula>
    </cfRule>
  </conditionalFormatting>
  <conditionalFormatting sqref="AG287:AH289 AE288:AF289 AA288:AB289 AA291:AB291 AE291:AH291">
    <cfRule type="expression" dxfId="5412" priority="9418">
      <formula>AC287=15</formula>
    </cfRule>
  </conditionalFormatting>
  <conditionalFormatting sqref="AG287:AH289 AE288:AF289 AE291:AH291">
    <cfRule type="cellIs" dxfId="5411" priority="9414" operator="equal">
      <formula>25</formula>
    </cfRule>
  </conditionalFormatting>
  <conditionalFormatting sqref="AG293:AH297 AE294:AF297 AA294:AB297 AG299:AH301 AE300:AF301 AG305:AH307 AE306:AF307 AE302:AH303 AA300:AB303 AE308:AH309 AA306:AB309">
    <cfRule type="expression" dxfId="5410" priority="9286">
      <formula>AC293=15</formula>
    </cfRule>
  </conditionalFormatting>
  <conditionalFormatting sqref="AG293:AH297 AE294:AF297 AG299:AH301 AE300:AF301 AG305:AH307 AE306:AF307 AE302:AH303 AE308:AH309">
    <cfRule type="cellIs" dxfId="5409" priority="9282" operator="equal">
      <formula>25</formula>
    </cfRule>
  </conditionalFormatting>
  <conditionalFormatting sqref="AG311:AH313 AE312:AF313 AA312:AB313 AA315:AB315 AE315:AH315">
    <cfRule type="expression" dxfId="5408" priority="9154">
      <formula>AC311=15</formula>
    </cfRule>
  </conditionalFormatting>
  <conditionalFormatting sqref="AG311:AH313 AE312:AF313 AE315:AH315">
    <cfRule type="cellIs" dxfId="5407" priority="9150" operator="equal">
      <formula>25</formula>
    </cfRule>
  </conditionalFormatting>
  <conditionalFormatting sqref="AG317:AH321 AE318:AF321 AA318:AB321">
    <cfRule type="expression" dxfId="5406" priority="8892">
      <formula>AC317=15</formula>
    </cfRule>
  </conditionalFormatting>
  <conditionalFormatting sqref="AG317:AH321 AE318:AF321">
    <cfRule type="cellIs" dxfId="5405" priority="8888" operator="equal">
      <formula>25</formula>
    </cfRule>
  </conditionalFormatting>
  <conditionalFormatting sqref="AG323:AH327 AE324:AF327 AG329:AH330 AE330:AF330 AE331:AH333">
    <cfRule type="cellIs" dxfId="5404" priority="8756" operator="equal">
      <formula>25</formula>
    </cfRule>
  </conditionalFormatting>
  <conditionalFormatting sqref="AG335:AH339 AE336:AF339 AA336:AB339">
    <cfRule type="expression" dxfId="5403" priority="8628">
      <formula>AC335=15</formula>
    </cfRule>
  </conditionalFormatting>
  <conditionalFormatting sqref="AG335:AH339 AE336:AF339">
    <cfRule type="cellIs" dxfId="5402" priority="8624" operator="equal">
      <formula>25</formula>
    </cfRule>
  </conditionalFormatting>
  <conditionalFormatting sqref="AG341:AH345 AE342:AF345 AA342:AB345">
    <cfRule type="expression" dxfId="5401" priority="8496">
      <formula>AC341=15</formula>
    </cfRule>
  </conditionalFormatting>
  <conditionalFormatting sqref="AG341:AH345 AE342:AF345">
    <cfRule type="cellIs" dxfId="5400" priority="8492" operator="equal">
      <formula>25</formula>
    </cfRule>
  </conditionalFormatting>
  <conditionalFormatting sqref="AG347:AH351 AE348:AF351 AA348:AB351">
    <cfRule type="expression" dxfId="5399" priority="8364">
      <formula>AC347=15</formula>
    </cfRule>
  </conditionalFormatting>
  <conditionalFormatting sqref="AG347:AH351 AE348:AF351">
    <cfRule type="cellIs" dxfId="5398" priority="8360" operator="equal">
      <formula>25</formula>
    </cfRule>
  </conditionalFormatting>
  <conditionalFormatting sqref="AG353:AH357 AE354:AF357 AA354:AB357">
    <cfRule type="expression" dxfId="5397" priority="8232">
      <formula>AC353=15</formula>
    </cfRule>
  </conditionalFormatting>
  <conditionalFormatting sqref="AG353:AH357 AE354:AF357">
    <cfRule type="cellIs" dxfId="5396" priority="8228" operator="equal">
      <formula>25</formula>
    </cfRule>
  </conditionalFormatting>
  <conditionalFormatting sqref="AG359:AH363 AE360:AF363 AA360:AB363">
    <cfRule type="expression" dxfId="5395" priority="8100">
      <formula>AC359=15</formula>
    </cfRule>
  </conditionalFormatting>
  <conditionalFormatting sqref="AG359:AH363 AE360:AF363">
    <cfRule type="cellIs" dxfId="5394" priority="8096" operator="equal">
      <formula>25</formula>
    </cfRule>
  </conditionalFormatting>
  <conditionalFormatting sqref="AG365:AH369 AE366:AF369">
    <cfRule type="cellIs" dxfId="5393" priority="7964" operator="equal">
      <formula>25</formula>
    </cfRule>
  </conditionalFormatting>
  <conditionalFormatting sqref="AG371:AH375 AE372:AF375 AA372:AB375">
    <cfRule type="expression" dxfId="5392" priority="7836">
      <formula>AC371=15</formula>
    </cfRule>
  </conditionalFormatting>
  <conditionalFormatting sqref="AG371:AH375 AE372:AF375">
    <cfRule type="cellIs" dxfId="5391" priority="7832" operator="equal">
      <formula>25</formula>
    </cfRule>
  </conditionalFormatting>
  <conditionalFormatting sqref="AG377:AH381 AE378:AF381 AA378:AB381">
    <cfRule type="expression" dxfId="5390" priority="7704">
      <formula>AC377=15</formula>
    </cfRule>
  </conditionalFormatting>
  <conditionalFormatting sqref="AG377:AH381 AE378:AF381">
    <cfRule type="cellIs" dxfId="5389" priority="7700" operator="equal">
      <formula>25</formula>
    </cfRule>
  </conditionalFormatting>
  <conditionalFormatting sqref="AG383:AH387 AE384:AF387 AA384:AB387">
    <cfRule type="expression" dxfId="5388" priority="7572">
      <formula>AC383=15</formula>
    </cfRule>
  </conditionalFormatting>
  <conditionalFormatting sqref="AG383:AH387 AE384:AF387">
    <cfRule type="cellIs" dxfId="5387" priority="7568" operator="equal">
      <formula>25</formula>
    </cfRule>
  </conditionalFormatting>
  <conditionalFormatting sqref="AG389:AH393 AE390:AF393 AA390:AB393">
    <cfRule type="expression" dxfId="5386" priority="7355">
      <formula>AC389=15</formula>
    </cfRule>
  </conditionalFormatting>
  <conditionalFormatting sqref="AG389:AH393 AE390:AF393">
    <cfRule type="cellIs" dxfId="5385" priority="7351" operator="equal">
      <formula>25</formula>
    </cfRule>
  </conditionalFormatting>
  <conditionalFormatting sqref="AG395:AH399 AE396:AF399 AA396:AB399">
    <cfRule type="expression" dxfId="5384" priority="7223">
      <formula>AC395=15</formula>
    </cfRule>
  </conditionalFormatting>
  <conditionalFormatting sqref="AG395:AH399 AE396:AF399">
    <cfRule type="cellIs" dxfId="5383" priority="7219" operator="equal">
      <formula>25</formula>
    </cfRule>
  </conditionalFormatting>
  <conditionalFormatting sqref="AG401:AH405 AE402:AF405 AG407:AH411 AE408:AF411">
    <cfRule type="cellIs" dxfId="5382" priority="7087" operator="equal">
      <formula>25</formula>
    </cfRule>
  </conditionalFormatting>
  <conditionalFormatting sqref="AG413:AH417 AE414:AF417 AA414:AB417">
    <cfRule type="expression" dxfId="5381" priority="6959">
      <formula>AC413=15</formula>
    </cfRule>
  </conditionalFormatting>
  <conditionalFormatting sqref="AG413:AH417 AE414:AF417">
    <cfRule type="cellIs" dxfId="5380" priority="6955" operator="equal">
      <formula>25</formula>
    </cfRule>
  </conditionalFormatting>
  <conditionalFormatting sqref="AG419:AH423 AE420:AF423 AA420:AB423">
    <cfRule type="expression" dxfId="5379" priority="6827">
      <formula>AC419=15</formula>
    </cfRule>
  </conditionalFormatting>
  <conditionalFormatting sqref="AG419:AH423 AE420:AF423">
    <cfRule type="cellIs" dxfId="5378" priority="6823" operator="equal">
      <formula>25</formula>
    </cfRule>
  </conditionalFormatting>
  <conditionalFormatting sqref="AG425:AH426 AE426:AF426 AE427:AH429">
    <cfRule type="cellIs" dxfId="5377" priority="6691" operator="equal">
      <formula>25</formula>
    </cfRule>
  </conditionalFormatting>
  <conditionalFormatting sqref="AG431:AH432 AE432:AF432 AE433:AH435">
    <cfRule type="cellIs" dxfId="5376" priority="5149" operator="equal">
      <formula>25</formula>
    </cfRule>
  </conditionalFormatting>
  <conditionalFormatting sqref="AG437:AH441 AE438:AF441 AA438:AB441">
    <cfRule type="expression" dxfId="5375" priority="6563">
      <formula>AC437=15</formula>
    </cfRule>
  </conditionalFormatting>
  <conditionalFormatting sqref="AG437:AH441 AE438:AF441">
    <cfRule type="cellIs" dxfId="5374" priority="6559" operator="equal">
      <formula>25</formula>
    </cfRule>
  </conditionalFormatting>
  <conditionalFormatting sqref="AG443:AH446 AE444:AF446 AA444:AB446">
    <cfRule type="expression" dxfId="5373" priority="6431">
      <formula>AC443=15</formula>
    </cfRule>
  </conditionalFormatting>
  <conditionalFormatting sqref="AG443:AH446 AE444:AF446">
    <cfRule type="cellIs" dxfId="5372" priority="6427" operator="equal">
      <formula>25</formula>
    </cfRule>
  </conditionalFormatting>
  <conditionalFormatting sqref="AG449:AH453 AE450:AF453 AA450:AB453">
    <cfRule type="expression" dxfId="5371" priority="6299">
      <formula>AC449=15</formula>
    </cfRule>
  </conditionalFormatting>
  <conditionalFormatting sqref="AG449:AH453 AE450:AF453">
    <cfRule type="cellIs" dxfId="5370" priority="6295" operator="equal">
      <formula>25</formula>
    </cfRule>
  </conditionalFormatting>
  <conditionalFormatting sqref="AG455:AH459 AE456:AF459 AA456:AB459">
    <cfRule type="expression" dxfId="5369" priority="6167">
      <formula>AC455=15</formula>
    </cfRule>
  </conditionalFormatting>
  <conditionalFormatting sqref="AG455:AH459 AE456:AF459">
    <cfRule type="cellIs" dxfId="5368" priority="6163" operator="equal">
      <formula>25</formula>
    </cfRule>
  </conditionalFormatting>
  <conditionalFormatting sqref="AG461:AH461 AE462:AH465 AA462:AB465">
    <cfRule type="expression" dxfId="5367" priority="5417">
      <formula>AC461=15</formula>
    </cfRule>
  </conditionalFormatting>
  <conditionalFormatting sqref="AG461:AH461 AE462:AH465">
    <cfRule type="cellIs" dxfId="5366" priority="5413" operator="equal">
      <formula>25</formula>
    </cfRule>
  </conditionalFormatting>
  <conditionalFormatting sqref="AG467:AH471 AE468:AF471 AA468:AB471">
    <cfRule type="expression" dxfId="5365" priority="5285">
      <formula>AC467=15</formula>
    </cfRule>
  </conditionalFormatting>
  <conditionalFormatting sqref="AG467:AH471 AE468:AF471">
    <cfRule type="cellIs" dxfId="5364" priority="5281" operator="equal">
      <formula>25</formula>
    </cfRule>
  </conditionalFormatting>
  <conditionalFormatting sqref="AI29:AJ33 AC30:AD33 AI41:AJ45 AC42:AD45 AI281:AJ281 AC284:AD285 AI323:AJ327 AC324:AD327 AI365:AJ369 AC366:AD369 AI401:AJ405 AC402:AD405 AI329:AJ333 AC330:AD333 AI407:AJ411 AC408:AD411 AI431:AJ435 AC432:AD435 AI284:AJ285 AI425:AJ429 AC426:AD429 AI17:AJ21 AC18:AD21">
    <cfRule type="expression" dxfId="5363" priority="14874">
      <formula>AA17=25</formula>
    </cfRule>
  </conditionalFormatting>
  <conditionalFormatting sqref="AI17:AJ21">
    <cfRule type="cellIs" dxfId="5362" priority="14870" operator="equal">
      <formula>15</formula>
    </cfRule>
  </conditionalFormatting>
  <conditionalFormatting sqref="AI23:AJ27 AC24:AD27">
    <cfRule type="expression" dxfId="5361" priority="14464">
      <formula>AA23=25</formula>
    </cfRule>
  </conditionalFormatting>
  <conditionalFormatting sqref="AI23:AJ27">
    <cfRule type="cellIs" dxfId="5360" priority="14460" operator="equal">
      <formula>15</formula>
    </cfRule>
  </conditionalFormatting>
  <conditionalFormatting sqref="AI29:AJ33 AI41:AJ45 AI53:AJ57 AI47:AJ51">
    <cfRule type="cellIs" dxfId="5359" priority="13592" operator="equal">
      <formula>15</formula>
    </cfRule>
  </conditionalFormatting>
  <conditionalFormatting sqref="AI41:AJ45 AI53:AJ57 AI47:AJ51">
    <cfRule type="cellIs" dxfId="5358" priority="5018" operator="equal">
      <formula>15</formula>
    </cfRule>
  </conditionalFormatting>
  <conditionalFormatting sqref="AI47:AJ51 AC47:AD51">
    <cfRule type="expression" dxfId="5357" priority="4606">
      <formula>AA47=25</formula>
    </cfRule>
  </conditionalFormatting>
  <conditionalFormatting sqref="AI47:AJ51">
    <cfRule type="cellIs" dxfId="5356" priority="4602" operator="equal">
      <formula>15</formula>
    </cfRule>
  </conditionalFormatting>
  <conditionalFormatting sqref="AI53:AJ57 AC54:AD57">
    <cfRule type="expression" dxfId="5355" priority="4342">
      <formula>AA53=25</formula>
    </cfRule>
  </conditionalFormatting>
  <conditionalFormatting sqref="AI53:AJ57">
    <cfRule type="cellIs" dxfId="5354" priority="4338" operator="equal">
      <formula>15</formula>
    </cfRule>
  </conditionalFormatting>
  <conditionalFormatting sqref="AI59:AJ63 AC60:AD63">
    <cfRule type="expression" dxfId="5353" priority="14389">
      <formula>AA59=25</formula>
    </cfRule>
  </conditionalFormatting>
  <conditionalFormatting sqref="AI59:AJ63">
    <cfRule type="cellIs" dxfId="5352" priority="14385" operator="equal">
      <formula>15</formula>
    </cfRule>
  </conditionalFormatting>
  <conditionalFormatting sqref="AI65:AJ69 AC66:AD69">
    <cfRule type="expression" dxfId="5351" priority="621">
      <formula>AA65=25</formula>
    </cfRule>
  </conditionalFormatting>
  <conditionalFormatting sqref="AI65:AJ69">
    <cfRule type="cellIs" dxfId="5350" priority="617" operator="equal">
      <formula>15</formula>
    </cfRule>
  </conditionalFormatting>
  <conditionalFormatting sqref="AI71:AJ75 AC72:AD75">
    <cfRule type="expression" dxfId="5349" priority="457">
      <formula>AA71=25</formula>
    </cfRule>
  </conditionalFormatting>
  <conditionalFormatting sqref="AI71:AJ75">
    <cfRule type="cellIs" dxfId="5348" priority="453" operator="equal">
      <formula>15</formula>
    </cfRule>
  </conditionalFormatting>
  <conditionalFormatting sqref="AI77:AJ81 AC78:AD81">
    <cfRule type="expression" dxfId="5347" priority="14364">
      <formula>AA77=25</formula>
    </cfRule>
  </conditionalFormatting>
  <conditionalFormatting sqref="AI77:AJ81">
    <cfRule type="cellIs" dxfId="5346" priority="14360" operator="equal">
      <formula>15</formula>
    </cfRule>
  </conditionalFormatting>
  <conditionalFormatting sqref="AI83:AJ87 AC84:AD87">
    <cfRule type="expression" dxfId="5345" priority="13509">
      <formula>AA83=25</formula>
    </cfRule>
  </conditionalFormatting>
  <conditionalFormatting sqref="AI83:AJ87">
    <cfRule type="cellIs" dxfId="5344" priority="13505" operator="equal">
      <formula>15</formula>
    </cfRule>
  </conditionalFormatting>
  <conditionalFormatting sqref="AI89:AJ93 AC90:AD93">
    <cfRule type="expression" dxfId="5343" priority="13377">
      <formula>AA89=25</formula>
    </cfRule>
  </conditionalFormatting>
  <conditionalFormatting sqref="AI89:AJ93">
    <cfRule type="cellIs" dxfId="5342" priority="13373" operator="equal">
      <formula>15</formula>
    </cfRule>
  </conditionalFormatting>
  <conditionalFormatting sqref="AI95:AJ99 AC96:AD99">
    <cfRule type="expression" dxfId="5341" priority="13245">
      <formula>AA95=25</formula>
    </cfRule>
  </conditionalFormatting>
  <conditionalFormatting sqref="AI95:AJ99">
    <cfRule type="cellIs" dxfId="5340" priority="13241" operator="equal">
      <formula>15</formula>
    </cfRule>
  </conditionalFormatting>
  <conditionalFormatting sqref="AI101:AJ105 AC102:AD105">
    <cfRule type="expression" dxfId="5339" priority="13113">
      <formula>AA101=25</formula>
    </cfRule>
  </conditionalFormatting>
  <conditionalFormatting sqref="AI101:AJ105">
    <cfRule type="cellIs" dxfId="5338" priority="13109" operator="equal">
      <formula>15</formula>
    </cfRule>
  </conditionalFormatting>
  <conditionalFormatting sqref="AI107:AJ111 AC108:AD111">
    <cfRule type="expression" dxfId="5337" priority="12981">
      <formula>AA107=25</formula>
    </cfRule>
  </conditionalFormatting>
  <conditionalFormatting sqref="AI107:AJ111">
    <cfRule type="cellIs" dxfId="5336" priority="12977" operator="equal">
      <formula>15</formula>
    </cfRule>
  </conditionalFormatting>
  <conditionalFormatting sqref="AI113:AJ114 AC114:AD114">
    <cfRule type="expression" dxfId="5335" priority="12031">
      <formula>AA113=25</formula>
    </cfRule>
  </conditionalFormatting>
  <conditionalFormatting sqref="AI113:AJ114">
    <cfRule type="cellIs" dxfId="5334" priority="12027" operator="equal">
      <formula>15</formula>
    </cfRule>
  </conditionalFormatting>
  <conditionalFormatting sqref="AI115:AJ117 AC115:AD117">
    <cfRule type="expression" dxfId="5333" priority="12849">
      <formula>AA115=25</formula>
    </cfRule>
  </conditionalFormatting>
  <conditionalFormatting sqref="AI115:AJ117">
    <cfRule type="cellIs" dxfId="5332" priority="12845" operator="equal">
      <formula>15</formula>
    </cfRule>
  </conditionalFormatting>
  <conditionalFormatting sqref="AI119:AJ123 AC120:AD123">
    <cfRule type="expression" dxfId="5331" priority="12717">
      <formula>AA119=25</formula>
    </cfRule>
  </conditionalFormatting>
  <conditionalFormatting sqref="AI119:AJ123">
    <cfRule type="cellIs" dxfId="5330" priority="12713" operator="equal">
      <formula>15</formula>
    </cfRule>
  </conditionalFormatting>
  <conditionalFormatting sqref="AI125:AJ129 AC126:AD129">
    <cfRule type="expression" dxfId="5329" priority="12585">
      <formula>AA125=25</formula>
    </cfRule>
  </conditionalFormatting>
  <conditionalFormatting sqref="AI125:AJ129">
    <cfRule type="cellIs" dxfId="5328" priority="12581" operator="equal">
      <formula>15</formula>
    </cfRule>
  </conditionalFormatting>
  <conditionalFormatting sqref="AI131:AJ135 AC132:AD135 AI137:AJ141 AC138:AD141">
    <cfRule type="expression" dxfId="5327" priority="12453">
      <formula>AA131=25</formula>
    </cfRule>
  </conditionalFormatting>
  <conditionalFormatting sqref="AI131:AJ135 AI137:AJ141">
    <cfRule type="cellIs" dxfId="5326" priority="12449" operator="equal">
      <formula>15</formula>
    </cfRule>
  </conditionalFormatting>
  <conditionalFormatting sqref="AI143:AJ147 AC144:AD147">
    <cfRule type="expression" dxfId="5325" priority="12321">
      <formula>AA143=25</formula>
    </cfRule>
  </conditionalFormatting>
  <conditionalFormatting sqref="AI143:AJ147">
    <cfRule type="cellIs" dxfId="5324" priority="12317" operator="equal">
      <formula>15</formula>
    </cfRule>
  </conditionalFormatting>
  <conditionalFormatting sqref="AI149:AJ153 AC150:AD153">
    <cfRule type="expression" dxfId="5323" priority="12189">
      <formula>AA149=25</formula>
    </cfRule>
  </conditionalFormatting>
  <conditionalFormatting sqref="AI149:AJ153">
    <cfRule type="cellIs" dxfId="5322" priority="12185" operator="equal">
      <formula>15</formula>
    </cfRule>
  </conditionalFormatting>
  <conditionalFormatting sqref="AI155:AJ156 AC156:AD156">
    <cfRule type="expression" dxfId="5321" priority="11927">
      <formula>AA155=25</formula>
    </cfRule>
  </conditionalFormatting>
  <conditionalFormatting sqref="AI155:AJ156">
    <cfRule type="cellIs" dxfId="5320" priority="11923" operator="equal">
      <formula>15</formula>
    </cfRule>
  </conditionalFormatting>
  <conditionalFormatting sqref="AI157:AJ157 AC157:AD157">
    <cfRule type="expression" dxfId="5319" priority="1805">
      <formula>AA157=25</formula>
    </cfRule>
  </conditionalFormatting>
  <conditionalFormatting sqref="AI157:AJ157">
    <cfRule type="cellIs" dxfId="5318" priority="1801" operator="equal">
      <formula>15</formula>
    </cfRule>
  </conditionalFormatting>
  <conditionalFormatting sqref="AI158:AJ158 AC158:AD158">
    <cfRule type="expression" dxfId="5317" priority="1788">
      <formula>AA158=25</formula>
    </cfRule>
  </conditionalFormatting>
  <conditionalFormatting sqref="AI158:AJ158">
    <cfRule type="cellIs" dxfId="5316" priority="1784" operator="equal">
      <formula>15</formula>
    </cfRule>
  </conditionalFormatting>
  <conditionalFormatting sqref="AI159:AJ159 AC159:AD159">
    <cfRule type="expression" dxfId="5315" priority="1771">
      <formula>AA159=25</formula>
    </cfRule>
  </conditionalFormatting>
  <conditionalFormatting sqref="AI159:AJ159">
    <cfRule type="cellIs" dxfId="5314" priority="1767" operator="equal">
      <formula>15</formula>
    </cfRule>
  </conditionalFormatting>
  <conditionalFormatting sqref="AI161:AJ165 AC162:AD165">
    <cfRule type="expression" dxfId="5313" priority="11795">
      <formula>AA161=25</formula>
    </cfRule>
  </conditionalFormatting>
  <conditionalFormatting sqref="AI161:AJ165">
    <cfRule type="cellIs" dxfId="5312" priority="11791" operator="equal">
      <formula>15</formula>
    </cfRule>
  </conditionalFormatting>
  <conditionalFormatting sqref="AI167:AJ171 AC168:AD171">
    <cfRule type="expression" dxfId="5311" priority="11663">
      <formula>AA167=25</formula>
    </cfRule>
  </conditionalFormatting>
  <conditionalFormatting sqref="AI167:AJ171">
    <cfRule type="cellIs" dxfId="5310" priority="11659" operator="equal">
      <formula>15</formula>
    </cfRule>
  </conditionalFormatting>
  <conditionalFormatting sqref="AI173:AJ177 AC174:AD177">
    <cfRule type="expression" dxfId="5309" priority="11531">
      <formula>AA173=25</formula>
    </cfRule>
  </conditionalFormatting>
  <conditionalFormatting sqref="AI173:AJ177">
    <cfRule type="cellIs" dxfId="5308" priority="11527" operator="equal">
      <formula>15</formula>
    </cfRule>
  </conditionalFormatting>
  <conditionalFormatting sqref="AI179:AJ179 AC182:AD183 AI182:AJ183">
    <cfRule type="expression" dxfId="5307" priority="1701">
      <formula>AA179=25</formula>
    </cfRule>
  </conditionalFormatting>
  <conditionalFormatting sqref="AI179:AJ179 AI182:AJ183">
    <cfRule type="cellIs" dxfId="5306" priority="1697" operator="equal">
      <formula>15</formula>
    </cfRule>
  </conditionalFormatting>
  <conditionalFormatting sqref="AI180:AJ180 AC180:AD180">
    <cfRule type="expression" dxfId="5305" priority="1612">
      <formula>AA180=25</formula>
    </cfRule>
  </conditionalFormatting>
  <conditionalFormatting sqref="AI180:AJ180">
    <cfRule type="cellIs" dxfId="5304" priority="1608" operator="equal">
      <formula>15</formula>
    </cfRule>
  </conditionalFormatting>
  <conditionalFormatting sqref="AI181:AJ181 AC181:AD181">
    <cfRule type="expression" dxfId="5303" priority="1595">
      <formula>AA181=25</formula>
    </cfRule>
  </conditionalFormatting>
  <conditionalFormatting sqref="AI181:AJ181">
    <cfRule type="cellIs" dxfId="5302" priority="1591" operator="equal">
      <formula>15</formula>
    </cfRule>
  </conditionalFormatting>
  <conditionalFormatting sqref="AI185:AJ189 AC186:AD189">
    <cfRule type="expression" dxfId="5301" priority="11267">
      <formula>AA185=25</formula>
    </cfRule>
  </conditionalFormatting>
  <conditionalFormatting sqref="AI185:AJ189">
    <cfRule type="cellIs" dxfId="5300" priority="11263" operator="equal">
      <formula>15</formula>
    </cfRule>
  </conditionalFormatting>
  <conditionalFormatting sqref="AI191:AJ195 AC192:AD195 AI197:AJ201 AC198:AD201">
    <cfRule type="expression" dxfId="5299" priority="11135">
      <formula>AA191=25</formula>
    </cfRule>
  </conditionalFormatting>
  <conditionalFormatting sqref="AI191:AJ195 AI197:AJ201">
    <cfRule type="cellIs" dxfId="5298" priority="11131" operator="equal">
      <formula>15</formula>
    </cfRule>
  </conditionalFormatting>
  <conditionalFormatting sqref="AI203:AJ207 AC204:AD207">
    <cfRule type="expression" dxfId="5297" priority="5879">
      <formula>AA203=25</formula>
    </cfRule>
  </conditionalFormatting>
  <conditionalFormatting sqref="AI203:AJ207">
    <cfRule type="cellIs" dxfId="5296" priority="5875" operator="equal">
      <formula>15</formula>
    </cfRule>
  </conditionalFormatting>
  <conditionalFormatting sqref="AI208:AJ208">
    <cfRule type="cellIs" dxfId="5295" priority="5644" operator="equal">
      <formula>15</formula>
    </cfRule>
  </conditionalFormatting>
  <conditionalFormatting sqref="AI209:AJ213 AC210:AD213">
    <cfRule type="expression" dxfId="5294" priority="11003">
      <formula>AA209=25</formula>
    </cfRule>
  </conditionalFormatting>
  <conditionalFormatting sqref="AI209:AJ213">
    <cfRule type="cellIs" dxfId="5293" priority="10999" operator="equal">
      <formula>15</formula>
    </cfRule>
  </conditionalFormatting>
  <conditionalFormatting sqref="AI215:AJ219 AC216:AD219">
    <cfRule type="expression" dxfId="5292" priority="10871">
      <formula>AA215=25</formula>
    </cfRule>
  </conditionalFormatting>
  <conditionalFormatting sqref="AI215:AJ219">
    <cfRule type="cellIs" dxfId="5291" priority="10867" operator="equal">
      <formula>15</formula>
    </cfRule>
  </conditionalFormatting>
  <conditionalFormatting sqref="AI221:AJ225">
    <cfRule type="cellIs" dxfId="5290" priority="10735" operator="equal">
      <formula>15</formula>
    </cfRule>
  </conditionalFormatting>
  <conditionalFormatting sqref="AI227:AJ231 AC228:AD231">
    <cfRule type="expression" dxfId="5289" priority="10607">
      <formula>AA227=25</formula>
    </cfRule>
  </conditionalFormatting>
  <conditionalFormatting sqref="AI227:AJ231">
    <cfRule type="cellIs" dxfId="5288" priority="10603" operator="equal">
      <formula>15</formula>
    </cfRule>
  </conditionalFormatting>
  <conditionalFormatting sqref="AI233:AJ237 AC234:AD237">
    <cfRule type="expression" dxfId="5287" priority="10475">
      <formula>AA233=25</formula>
    </cfRule>
  </conditionalFormatting>
  <conditionalFormatting sqref="AI233:AJ237">
    <cfRule type="cellIs" dxfId="5286" priority="10471" operator="equal">
      <formula>15</formula>
    </cfRule>
  </conditionalFormatting>
  <conditionalFormatting sqref="AI239:AJ243 AC240:AD241 AC243:AD243 AI245:AJ249 AC246:AD249">
    <cfRule type="expression" dxfId="5285" priority="10343">
      <formula>AA239=25</formula>
    </cfRule>
  </conditionalFormatting>
  <conditionalFormatting sqref="AI239:AJ243 AI245:AJ249">
    <cfRule type="cellIs" dxfId="5284" priority="10339" operator="equal">
      <formula>15</formula>
    </cfRule>
  </conditionalFormatting>
  <conditionalFormatting sqref="AI251:AJ252 AC252:AD252 AC254:AD255 AI254:AJ255">
    <cfRule type="expression" dxfId="5283" priority="10211">
      <formula>AA251=25</formula>
    </cfRule>
  </conditionalFormatting>
  <conditionalFormatting sqref="AI251:AJ252 AI254:AJ255">
    <cfRule type="cellIs" dxfId="5282" priority="10207" operator="equal">
      <formula>15</formula>
    </cfRule>
  </conditionalFormatting>
  <conditionalFormatting sqref="AI253:AJ253 AC253:AD253">
    <cfRule type="expression" dxfId="5281" priority="780">
      <formula>AA253=25</formula>
    </cfRule>
  </conditionalFormatting>
  <conditionalFormatting sqref="AI253:AJ253">
    <cfRule type="cellIs" dxfId="5280" priority="776" operator="equal">
      <formula>15</formula>
    </cfRule>
  </conditionalFormatting>
  <conditionalFormatting sqref="AI257:AJ261 AC258:AD261">
    <cfRule type="expression" dxfId="5279" priority="10079">
      <formula>AA257=25</formula>
    </cfRule>
  </conditionalFormatting>
  <conditionalFormatting sqref="AI257:AJ261">
    <cfRule type="cellIs" dxfId="5278" priority="10075" operator="equal">
      <formula>15</formula>
    </cfRule>
  </conditionalFormatting>
  <conditionalFormatting sqref="AI263:AJ263 AC266:AD267 AI266:AJ267">
    <cfRule type="expression" dxfId="5277" priority="9947">
      <formula>AA263=25</formula>
    </cfRule>
  </conditionalFormatting>
  <conditionalFormatting sqref="AI263:AJ263 AI266:AJ267">
    <cfRule type="cellIs" dxfId="5276" priority="9943" operator="equal">
      <formula>15</formula>
    </cfRule>
  </conditionalFormatting>
  <conditionalFormatting sqref="AI264:AJ264">
    <cfRule type="cellIs" dxfId="5275" priority="759" operator="equal">
      <formula>15</formula>
    </cfRule>
  </conditionalFormatting>
  <conditionalFormatting sqref="AI265:AJ265">
    <cfRule type="cellIs" dxfId="5274" priority="742" operator="equal">
      <formula>15</formula>
    </cfRule>
  </conditionalFormatting>
  <conditionalFormatting sqref="AI269:AJ273 AC270:AD273">
    <cfRule type="expression" dxfId="5273" priority="9815">
      <formula>AA269=25</formula>
    </cfRule>
  </conditionalFormatting>
  <conditionalFormatting sqref="AI269:AJ273">
    <cfRule type="cellIs" dxfId="5272" priority="9811" operator="equal">
      <formula>15</formula>
    </cfRule>
  </conditionalFormatting>
  <conditionalFormatting sqref="AI275:AJ279 AC276:AD279">
    <cfRule type="expression" dxfId="5271" priority="9683">
      <formula>AA275=25</formula>
    </cfRule>
  </conditionalFormatting>
  <conditionalFormatting sqref="AI275:AJ279">
    <cfRule type="cellIs" dxfId="5270" priority="9679" operator="equal">
      <formula>15</formula>
    </cfRule>
  </conditionalFormatting>
  <conditionalFormatting sqref="AI281:AJ281 AI284:AJ285">
    <cfRule type="cellIs" dxfId="5269" priority="9547" operator="equal">
      <formula>15</formula>
    </cfRule>
  </conditionalFormatting>
  <conditionalFormatting sqref="AI282:AJ282">
    <cfRule type="cellIs" dxfId="5268" priority="719" operator="equal">
      <formula>15</formula>
    </cfRule>
    <cfRule type="expression" dxfId="5267" priority="732">
      <formula>AG282=25</formula>
    </cfRule>
  </conditionalFormatting>
  <conditionalFormatting sqref="AI283:AJ283">
    <cfRule type="cellIs" dxfId="5266" priority="696" operator="equal">
      <formula>15</formula>
    </cfRule>
    <cfRule type="expression" dxfId="5265" priority="709">
      <formula>AG283=25</formula>
    </cfRule>
  </conditionalFormatting>
  <conditionalFormatting sqref="AI287:AJ289 AC288:AD289 AC291:AD291 AI291:AJ291">
    <cfRule type="expression" dxfId="5264" priority="9419">
      <formula>AA287=25</formula>
    </cfRule>
  </conditionalFormatting>
  <conditionalFormatting sqref="AI287:AJ289 AI291:AJ291">
    <cfRule type="cellIs" dxfId="5263" priority="9415" operator="equal">
      <formula>15</formula>
    </cfRule>
  </conditionalFormatting>
  <conditionalFormatting sqref="AI293:AJ297 AC294:AD297 AI299:AJ303 AC300:AD303 AI305:AJ309 AC306:AD309">
    <cfRule type="expression" dxfId="5262" priority="9287">
      <formula>AA293=25</formula>
    </cfRule>
  </conditionalFormatting>
  <conditionalFormatting sqref="AI293:AJ297 AI299:AJ303 AI305:AJ309">
    <cfRule type="cellIs" dxfId="5261" priority="9283" operator="equal">
      <formula>15</formula>
    </cfRule>
  </conditionalFormatting>
  <conditionalFormatting sqref="AI311:AJ313 AC312:AD313 AC315:AD315 AI315:AJ315">
    <cfRule type="expression" dxfId="5260" priority="9155">
      <formula>AA311=25</formula>
    </cfRule>
  </conditionalFormatting>
  <conditionalFormatting sqref="AI311:AJ313 AI315:AJ315">
    <cfRule type="cellIs" dxfId="5259" priority="9151" operator="equal">
      <formula>15</formula>
    </cfRule>
  </conditionalFormatting>
  <conditionalFormatting sqref="AI314:AJ314 AC314:AD314">
    <cfRule type="expression" dxfId="5258" priority="2405">
      <formula>AA314=25</formula>
    </cfRule>
  </conditionalFormatting>
  <conditionalFormatting sqref="AI314:AJ314">
    <cfRule type="cellIs" dxfId="5257" priority="2401" operator="equal">
      <formula>15</formula>
    </cfRule>
  </conditionalFormatting>
  <conditionalFormatting sqref="AI317:AJ321 AC318:AD321">
    <cfRule type="expression" dxfId="5256" priority="8893">
      <formula>AA317=25</formula>
    </cfRule>
  </conditionalFormatting>
  <conditionalFormatting sqref="AI317:AJ321">
    <cfRule type="cellIs" dxfId="5255" priority="8889" operator="equal">
      <formula>15</formula>
    </cfRule>
  </conditionalFormatting>
  <conditionalFormatting sqref="AI323:AJ327 AI329:AJ333">
    <cfRule type="cellIs" dxfId="5254" priority="8757" operator="equal">
      <formula>15</formula>
    </cfRule>
  </conditionalFormatting>
  <conditionalFormatting sqref="AI335:AJ339 AC336:AD339">
    <cfRule type="expression" dxfId="5253" priority="8629">
      <formula>AA335=25</formula>
    </cfRule>
  </conditionalFormatting>
  <conditionalFormatting sqref="AI335:AJ339">
    <cfRule type="cellIs" dxfId="5252" priority="8625" operator="equal">
      <formula>15</formula>
    </cfRule>
  </conditionalFormatting>
  <conditionalFormatting sqref="AI341:AJ345 AC342:AD345">
    <cfRule type="expression" dxfId="5251" priority="8497">
      <formula>AA341=25</formula>
    </cfRule>
  </conditionalFormatting>
  <conditionalFormatting sqref="AI341:AJ345">
    <cfRule type="cellIs" dxfId="5250" priority="8493" operator="equal">
      <formula>15</formula>
    </cfRule>
  </conditionalFormatting>
  <conditionalFormatting sqref="AI347:AJ351 AC348:AD351">
    <cfRule type="expression" dxfId="5249" priority="8365">
      <formula>AA347=25</formula>
    </cfRule>
  </conditionalFormatting>
  <conditionalFormatting sqref="AI347:AJ351">
    <cfRule type="cellIs" dxfId="5248" priority="8361" operator="equal">
      <formula>15</formula>
    </cfRule>
  </conditionalFormatting>
  <conditionalFormatting sqref="AI353:AJ357 AC354:AD357">
    <cfRule type="expression" dxfId="5247" priority="8233">
      <formula>AA353=25</formula>
    </cfRule>
  </conditionalFormatting>
  <conditionalFormatting sqref="AI353:AJ357">
    <cfRule type="cellIs" dxfId="5246" priority="8229" operator="equal">
      <formula>15</formula>
    </cfRule>
  </conditionalFormatting>
  <conditionalFormatting sqref="AI359:AJ363 AC360:AD363">
    <cfRule type="expression" dxfId="5245" priority="8101">
      <formula>AA359=25</formula>
    </cfRule>
  </conditionalFormatting>
  <conditionalFormatting sqref="AI359:AJ363">
    <cfRule type="cellIs" dxfId="5244" priority="8097" operator="equal">
      <formula>15</formula>
    </cfRule>
  </conditionalFormatting>
  <conditionalFormatting sqref="AI365:AJ369">
    <cfRule type="cellIs" dxfId="5243" priority="7965" operator="equal">
      <formula>15</formula>
    </cfRule>
  </conditionalFormatting>
  <conditionalFormatting sqref="AI371:AJ375 AC372:AD375">
    <cfRule type="expression" dxfId="5242" priority="7837">
      <formula>AA371=25</formula>
    </cfRule>
  </conditionalFormatting>
  <conditionalFormatting sqref="AI371:AJ375">
    <cfRule type="cellIs" dxfId="5241" priority="7833" operator="equal">
      <formula>15</formula>
    </cfRule>
  </conditionalFormatting>
  <conditionalFormatting sqref="AI377:AJ381 AC378:AD381">
    <cfRule type="expression" dxfId="5240" priority="7705">
      <formula>AA377=25</formula>
    </cfRule>
  </conditionalFormatting>
  <conditionalFormatting sqref="AI377:AJ381">
    <cfRule type="cellIs" dxfId="5239" priority="7701" operator="equal">
      <formula>15</formula>
    </cfRule>
  </conditionalFormatting>
  <conditionalFormatting sqref="AI383:AJ387 AC384:AD387">
    <cfRule type="expression" dxfId="5238" priority="7573">
      <formula>AA383=25</formula>
    </cfRule>
  </conditionalFormatting>
  <conditionalFormatting sqref="AI383:AJ387">
    <cfRule type="cellIs" dxfId="5237" priority="7569" operator="equal">
      <formula>15</formula>
    </cfRule>
  </conditionalFormatting>
  <conditionalFormatting sqref="AI389:AJ393 AC390:AD393">
    <cfRule type="expression" dxfId="5236" priority="7356">
      <formula>AA389=25</formula>
    </cfRule>
  </conditionalFormatting>
  <conditionalFormatting sqref="AI389:AJ393">
    <cfRule type="cellIs" dxfId="5235" priority="7352" operator="equal">
      <formula>15</formula>
    </cfRule>
  </conditionalFormatting>
  <conditionalFormatting sqref="AI395:AJ399 AC396:AD399">
    <cfRule type="expression" dxfId="5234" priority="7224">
      <formula>AA395=25</formula>
    </cfRule>
  </conditionalFormatting>
  <conditionalFormatting sqref="AI395:AJ399">
    <cfRule type="cellIs" dxfId="5233" priority="7220" operator="equal">
      <formula>15</formula>
    </cfRule>
  </conditionalFormatting>
  <conditionalFormatting sqref="AI401:AJ405 AI407:AJ411">
    <cfRule type="cellIs" dxfId="5232" priority="7088" operator="equal">
      <formula>15</formula>
    </cfRule>
  </conditionalFormatting>
  <conditionalFormatting sqref="AI413:AJ417 AC414:AD417">
    <cfRule type="expression" dxfId="5231" priority="6960">
      <formula>AA413=25</formula>
    </cfRule>
  </conditionalFormatting>
  <conditionalFormatting sqref="AI413:AJ417">
    <cfRule type="cellIs" dxfId="5230" priority="6956" operator="equal">
      <formula>15</formula>
    </cfRule>
  </conditionalFormatting>
  <conditionalFormatting sqref="AI419:AJ423 AC420:AD423">
    <cfRule type="expression" dxfId="5229" priority="6828">
      <formula>AA419=25</formula>
    </cfRule>
  </conditionalFormatting>
  <conditionalFormatting sqref="AI419:AJ423">
    <cfRule type="cellIs" dxfId="5228" priority="6824" operator="equal">
      <formula>15</formula>
    </cfRule>
  </conditionalFormatting>
  <conditionalFormatting sqref="AI425:AJ429">
    <cfRule type="cellIs" dxfId="5227" priority="6692" operator="equal">
      <formula>15</formula>
    </cfRule>
  </conditionalFormatting>
  <conditionalFormatting sqref="AI431:AJ435">
    <cfRule type="cellIs" dxfId="5226" priority="5150" operator="equal">
      <formula>15</formula>
    </cfRule>
  </conditionalFormatting>
  <conditionalFormatting sqref="AI437:AJ441 AC438:AD441">
    <cfRule type="expression" dxfId="5225" priority="6564">
      <formula>AA437=25</formula>
    </cfRule>
  </conditionalFormatting>
  <conditionalFormatting sqref="AI437:AJ441">
    <cfRule type="cellIs" dxfId="5224" priority="6560" operator="equal">
      <formula>15</formula>
    </cfRule>
  </conditionalFormatting>
  <conditionalFormatting sqref="AI443:AJ446 AC444:AD446">
    <cfRule type="expression" dxfId="5223" priority="6432">
      <formula>AA443=25</formula>
    </cfRule>
  </conditionalFormatting>
  <conditionalFormatting sqref="AI443:AJ446">
    <cfRule type="cellIs" dxfId="5222" priority="6428" operator="equal">
      <formula>15</formula>
    </cfRule>
  </conditionalFormatting>
  <conditionalFormatting sqref="AI447:AJ447 AC447:AD447">
    <cfRule type="expression" dxfId="5221" priority="1166">
      <formula>AA447=25</formula>
    </cfRule>
  </conditionalFormatting>
  <conditionalFormatting sqref="AI447:AJ447">
    <cfRule type="cellIs" dxfId="5220" priority="1162" operator="equal">
      <formula>15</formula>
    </cfRule>
  </conditionalFormatting>
  <conditionalFormatting sqref="AI449:AJ453 AC450:AD453">
    <cfRule type="expression" dxfId="5219" priority="6300">
      <formula>AA449=25</formula>
    </cfRule>
  </conditionalFormatting>
  <conditionalFormatting sqref="AI449:AJ453">
    <cfRule type="cellIs" dxfId="5218" priority="6296" operator="equal">
      <formula>15</formula>
    </cfRule>
  </conditionalFormatting>
  <conditionalFormatting sqref="AI455:AJ459 AC456:AD459">
    <cfRule type="expression" dxfId="5217" priority="6168">
      <formula>AA455=25</formula>
    </cfRule>
  </conditionalFormatting>
  <conditionalFormatting sqref="AI455:AJ459">
    <cfRule type="cellIs" dxfId="5216" priority="6164" operator="equal">
      <formula>15</formula>
    </cfRule>
  </conditionalFormatting>
  <conditionalFormatting sqref="AI461:AJ465 AC462:AD465">
    <cfRule type="expression" dxfId="5215" priority="5418">
      <formula>AA461=25</formula>
    </cfRule>
  </conditionalFormatting>
  <conditionalFormatting sqref="AI461:AJ465">
    <cfRule type="cellIs" dxfId="5214" priority="5414" operator="equal">
      <formula>15</formula>
    </cfRule>
  </conditionalFormatting>
  <conditionalFormatting sqref="AI467:AJ471 AC468:AD471">
    <cfRule type="expression" dxfId="5213" priority="5286">
      <formula>AA467=25</formula>
    </cfRule>
  </conditionalFormatting>
  <conditionalFormatting sqref="AI467:AJ471">
    <cfRule type="cellIs" dxfId="5212" priority="5282" operator="equal">
      <formula>15</formula>
    </cfRule>
  </conditionalFormatting>
  <conditionalFormatting sqref="AL20:AL21 AL208:AL213">
    <cfRule type="cellIs" dxfId="5211" priority="17524" operator="equal">
      <formula>0.58</formula>
    </cfRule>
  </conditionalFormatting>
  <conditionalFormatting sqref="AL23:AL27">
    <cfRule type="cellIs" dxfId="5210" priority="14275" operator="equal">
      <formula>0.58</formula>
    </cfRule>
  </conditionalFormatting>
  <conditionalFormatting sqref="AL41:AL45 AL53:AL57 AL29:AL33 AL47:AL51">
    <cfRule type="cellIs" dxfId="5209" priority="14247" operator="equal">
      <formula>0.58</formula>
    </cfRule>
  </conditionalFormatting>
  <conditionalFormatting sqref="AL53:AL57 AL41:AL45 AL47:AL51">
    <cfRule type="cellIs" dxfId="5208" priority="5008" operator="equal">
      <formula>0.58</formula>
    </cfRule>
  </conditionalFormatting>
  <conditionalFormatting sqref="AL47:AL51">
    <cfRule type="cellIs" dxfId="5207" priority="4592" operator="equal">
      <formula>0.58</formula>
    </cfRule>
  </conditionalFormatting>
  <conditionalFormatting sqref="AL53:AL57">
    <cfRule type="cellIs" dxfId="5206" priority="4328" operator="equal">
      <formula>0.58</formula>
    </cfRule>
  </conditionalFormatting>
  <conditionalFormatting sqref="AL59:AL63">
    <cfRule type="cellIs" dxfId="5205" priority="14233" operator="equal">
      <formula>0.58</formula>
    </cfRule>
  </conditionalFormatting>
  <conditionalFormatting sqref="AL65:AL67">
    <cfRule type="cellIs" dxfId="5204" priority="526" operator="equal">
      <formula>0</formula>
    </cfRule>
    <cfRule type="cellIs" dxfId="5203" priority="527" operator="between">
      <formula>0.1</formula>
      <formula>100</formula>
    </cfRule>
    <cfRule type="cellIs" dxfId="5202" priority="528" operator="between">
      <formula>0</formula>
      <formula>100</formula>
    </cfRule>
    <cfRule type="cellIs" dxfId="5201" priority="529" operator="between">
      <formula>0</formula>
      <formula>100</formula>
    </cfRule>
    <cfRule type="cellIs" dxfId="5200" priority="530" operator="equal">
      <formula>0.58</formula>
    </cfRule>
  </conditionalFormatting>
  <conditionalFormatting sqref="AL68:AL69">
    <cfRule type="cellIs" dxfId="5199" priority="607" operator="equal">
      <formula>0.58</formula>
    </cfRule>
  </conditionalFormatting>
  <conditionalFormatting sqref="AL71:AL73">
    <cfRule type="cellIs" dxfId="5198" priority="382" operator="equal">
      <formula>0</formula>
    </cfRule>
    <cfRule type="cellIs" dxfId="5197" priority="383" operator="between">
      <formula>0.1</formula>
      <formula>100</formula>
    </cfRule>
    <cfRule type="cellIs" dxfId="5196" priority="384" operator="between">
      <formula>0</formula>
      <formula>100</formula>
    </cfRule>
    <cfRule type="cellIs" dxfId="5195" priority="385" operator="between">
      <formula>0</formula>
      <formula>100</formula>
    </cfRule>
    <cfRule type="cellIs" dxfId="5194" priority="386" operator="equal">
      <formula>0.58</formula>
    </cfRule>
  </conditionalFormatting>
  <conditionalFormatting sqref="AL74:AL75">
    <cfRule type="cellIs" dxfId="5193" priority="443" operator="equal">
      <formula>0.58</formula>
    </cfRule>
  </conditionalFormatting>
  <conditionalFormatting sqref="AL77:AL81">
    <cfRule type="cellIs" dxfId="5192" priority="14219" operator="equal">
      <formula>0.58</formula>
    </cfRule>
  </conditionalFormatting>
  <conditionalFormatting sqref="AL83:AL87">
    <cfRule type="cellIs" dxfId="5191" priority="13495" operator="equal">
      <formula>0.58</formula>
    </cfRule>
  </conditionalFormatting>
  <conditionalFormatting sqref="AL89:AL93">
    <cfRule type="cellIs" dxfId="5190" priority="13363" operator="equal">
      <formula>0.58</formula>
    </cfRule>
  </conditionalFormatting>
  <conditionalFormatting sqref="AL95:AL99">
    <cfRule type="cellIs" dxfId="5189" priority="13231" operator="equal">
      <formula>0.58</formula>
    </cfRule>
  </conditionalFormatting>
  <conditionalFormatting sqref="AL101:AL105">
    <cfRule type="cellIs" dxfId="5188" priority="13099" operator="equal">
      <formula>0.58</formula>
    </cfRule>
  </conditionalFormatting>
  <conditionalFormatting sqref="AL107:AL108">
    <cfRule type="cellIs" dxfId="5187" priority="1913" operator="equal">
      <formula>0</formula>
    </cfRule>
    <cfRule type="cellIs" dxfId="5186" priority="1914" operator="between">
      <formula>"0.1"</formula>
      <formula>100</formula>
    </cfRule>
    <cfRule type="cellIs" dxfId="5185" priority="1915" operator="between">
      <formula>0</formula>
      <formula>100</formula>
    </cfRule>
    <cfRule type="cellIs" dxfId="5184" priority="1916" operator="between">
      <formula>0</formula>
      <formula>100</formula>
    </cfRule>
  </conditionalFormatting>
  <conditionalFormatting sqref="AL107:AL111">
    <cfRule type="cellIs" dxfId="5183" priority="1912" operator="equal">
      <formula>0.58</formula>
    </cfRule>
  </conditionalFormatting>
  <conditionalFormatting sqref="AL113:AL117">
    <cfRule type="cellIs" dxfId="5182" priority="12835" operator="equal">
      <formula>0.58</formula>
    </cfRule>
  </conditionalFormatting>
  <conditionalFormatting sqref="AL119:AL123">
    <cfRule type="cellIs" dxfId="5181" priority="12703" operator="equal">
      <formula>0.58</formula>
    </cfRule>
  </conditionalFormatting>
  <conditionalFormatting sqref="AL125:AL129">
    <cfRule type="cellIs" dxfId="5180" priority="12571" operator="equal">
      <formula>0.58</formula>
    </cfRule>
  </conditionalFormatting>
  <conditionalFormatting sqref="AL131:AL135 AL137:AL141">
    <cfRule type="cellIs" dxfId="5179" priority="12439" operator="equal">
      <formula>0.58</formula>
    </cfRule>
  </conditionalFormatting>
  <conditionalFormatting sqref="AL143:AL147">
    <cfRule type="cellIs" dxfId="5178" priority="12307" operator="equal">
      <formula>0.58</formula>
    </cfRule>
  </conditionalFormatting>
  <conditionalFormatting sqref="AL149:AL153">
    <cfRule type="cellIs" dxfId="5177" priority="12175" operator="equal">
      <formula>0.58</formula>
    </cfRule>
  </conditionalFormatting>
  <conditionalFormatting sqref="AL155:AL159">
    <cfRule type="cellIs" dxfId="5176" priority="11913" operator="equal">
      <formula>0.58</formula>
    </cfRule>
  </conditionalFormatting>
  <conditionalFormatting sqref="AL161:AL165">
    <cfRule type="cellIs" dxfId="5175" priority="11781" operator="equal">
      <formula>0.58</formula>
    </cfRule>
  </conditionalFormatting>
  <conditionalFormatting sqref="AL167:AL171">
    <cfRule type="cellIs" dxfId="5174" priority="11649" operator="equal">
      <formula>0.58</formula>
    </cfRule>
  </conditionalFormatting>
  <conditionalFormatting sqref="AL173:AL177">
    <cfRule type="cellIs" dxfId="5173" priority="11517" operator="equal">
      <formula>0.58</formula>
    </cfRule>
  </conditionalFormatting>
  <conditionalFormatting sqref="AL179:AL183">
    <cfRule type="cellIs" dxfId="5172" priority="1687" operator="equal">
      <formula>0.58</formula>
    </cfRule>
  </conditionalFormatting>
  <conditionalFormatting sqref="AL185:AL189">
    <cfRule type="cellIs" dxfId="5171" priority="11253" operator="equal">
      <formula>0.58</formula>
    </cfRule>
  </conditionalFormatting>
  <conditionalFormatting sqref="AL191:AL195 AL197:AL201">
    <cfRule type="cellIs" dxfId="5170" priority="11121" operator="equal">
      <formula>0.58</formula>
    </cfRule>
  </conditionalFormatting>
  <conditionalFormatting sqref="AL203:AL207">
    <cfRule type="cellIs" dxfId="5169" priority="5865" operator="equal">
      <formula>0.58</formula>
    </cfRule>
  </conditionalFormatting>
  <conditionalFormatting sqref="AL215:AL219">
    <cfRule type="cellIs" dxfId="5168" priority="10857" operator="equal">
      <formula>0.58</formula>
    </cfRule>
  </conditionalFormatting>
  <conditionalFormatting sqref="AL221:AL223">
    <cfRule type="cellIs" dxfId="5167" priority="942" operator="equal">
      <formula>0</formula>
    </cfRule>
    <cfRule type="cellIs" dxfId="5166" priority="943" operator="between">
      <formula>"0.1"</formula>
      <formula>100</formula>
    </cfRule>
    <cfRule type="cellIs" dxfId="5165" priority="944" operator="between">
      <formula>0</formula>
      <formula>100</formula>
    </cfRule>
    <cfRule type="cellIs" dxfId="5164" priority="945" operator="between">
      <formula>0</formula>
      <formula>100</formula>
    </cfRule>
  </conditionalFormatting>
  <conditionalFormatting sqref="AL221:AL225">
    <cfRule type="cellIs" dxfId="5163" priority="941" operator="equal">
      <formula>0.58</formula>
    </cfRule>
  </conditionalFormatting>
  <conditionalFormatting sqref="AL227:AL231">
    <cfRule type="cellIs" dxfId="5162" priority="10593" operator="equal">
      <formula>0.58</formula>
    </cfRule>
  </conditionalFormatting>
  <conditionalFormatting sqref="AL233:AL237">
    <cfRule type="cellIs" dxfId="5161" priority="10461" operator="equal">
      <formula>0.58</formula>
    </cfRule>
  </conditionalFormatting>
  <conditionalFormatting sqref="AL239">
    <cfRule type="cellIs" dxfId="5160" priority="1137" operator="between">
      <formula>"0.1"</formula>
      <formula>100</formula>
    </cfRule>
    <cfRule type="cellIs" dxfId="5159" priority="1138" operator="between">
      <formula>0</formula>
      <formula>100</formula>
    </cfRule>
    <cfRule type="cellIs" dxfId="5158" priority="1139" operator="between">
      <formula>0</formula>
      <formula>100</formula>
    </cfRule>
  </conditionalFormatting>
  <conditionalFormatting sqref="AL239:AL242">
    <cfRule type="cellIs" dxfId="5157" priority="1131" operator="equal">
      <formula>0</formula>
    </cfRule>
  </conditionalFormatting>
  <conditionalFormatting sqref="AL239:AL243">
    <cfRule type="cellIs" dxfId="5156" priority="1130" operator="equal">
      <formula>0.58</formula>
    </cfRule>
  </conditionalFormatting>
  <conditionalFormatting sqref="AL240:AL242">
    <cfRule type="cellIs" dxfId="5155" priority="1132" operator="between">
      <formula>"0.1"</formula>
      <formula>100</formula>
    </cfRule>
    <cfRule type="cellIs" dxfId="5154" priority="1133" operator="between">
      <formula>0</formula>
      <formula>100</formula>
    </cfRule>
    <cfRule type="cellIs" dxfId="5153" priority="1134" operator="between">
      <formula>0</formula>
      <formula>100</formula>
    </cfRule>
  </conditionalFormatting>
  <conditionalFormatting sqref="AL245:AL249">
    <cfRule type="cellIs" dxfId="5152" priority="1017" operator="equal">
      <formula>0.58</formula>
    </cfRule>
    <cfRule type="cellIs" dxfId="5151" priority="1018" operator="equal">
      <formula>0</formula>
    </cfRule>
    <cfRule type="cellIs" dxfId="5150" priority="1019" operator="between">
      <formula>"0.1"</formula>
      <formula>100</formula>
    </cfRule>
    <cfRule type="cellIs" dxfId="5149" priority="1020" operator="between">
      <formula>0</formula>
      <formula>100</formula>
    </cfRule>
    <cfRule type="cellIs" dxfId="5148" priority="1021" operator="between">
      <formula>0</formula>
      <formula>100</formula>
    </cfRule>
  </conditionalFormatting>
  <conditionalFormatting sqref="AL251:AL255">
    <cfRule type="cellIs" dxfId="5147" priority="10197" operator="equal">
      <formula>0.58</formula>
    </cfRule>
  </conditionalFormatting>
  <conditionalFormatting sqref="AL257:AL261">
    <cfRule type="cellIs" dxfId="5146" priority="10065" operator="equal">
      <formula>0.58</formula>
    </cfRule>
  </conditionalFormatting>
  <conditionalFormatting sqref="AL263:AL267">
    <cfRule type="cellIs" dxfId="5145" priority="9933" operator="equal">
      <formula>0.58</formula>
    </cfRule>
  </conditionalFormatting>
  <conditionalFormatting sqref="AL269:AL273">
    <cfRule type="cellIs" dxfId="5144" priority="9801" operator="equal">
      <formula>0.58</formula>
    </cfRule>
  </conditionalFormatting>
  <conditionalFormatting sqref="AL275:AL279">
    <cfRule type="cellIs" dxfId="5143" priority="9669" operator="equal">
      <formula>0.58</formula>
    </cfRule>
  </conditionalFormatting>
  <conditionalFormatting sqref="AL281:AL285">
    <cfRule type="cellIs" dxfId="5142" priority="686" operator="equal">
      <formula>0.58</formula>
    </cfRule>
  </conditionalFormatting>
  <conditionalFormatting sqref="AL287:AL290">
    <cfRule type="cellIs" dxfId="5141" priority="1156" operator="equal">
      <formula>0</formula>
    </cfRule>
    <cfRule type="cellIs" dxfId="5140" priority="1157" operator="between">
      <formula>"0.1"</formula>
      <formula>100</formula>
    </cfRule>
    <cfRule type="cellIs" dxfId="5139" priority="1158" operator="between">
      <formula>0</formula>
      <formula>100</formula>
    </cfRule>
    <cfRule type="cellIs" dxfId="5138" priority="1159" operator="between">
      <formula>0</formula>
      <formula>100</formula>
    </cfRule>
  </conditionalFormatting>
  <conditionalFormatting sqref="AL287:AL291">
    <cfRule type="cellIs" dxfId="5137" priority="1155" operator="equal">
      <formula>0.58</formula>
    </cfRule>
  </conditionalFormatting>
  <conditionalFormatting sqref="AL293:AL297 AL299:AL303 AL305:AL309">
    <cfRule type="cellIs" dxfId="5136" priority="9273" operator="equal">
      <formula>0.58</formula>
    </cfRule>
  </conditionalFormatting>
  <conditionalFormatting sqref="AL311:AL314">
    <cfRule type="cellIs" dxfId="5135" priority="362" operator="equal">
      <formula>0</formula>
    </cfRule>
    <cfRule type="cellIs" dxfId="5134" priority="363" operator="between">
      <formula>0.1</formula>
      <formula>100</formula>
    </cfRule>
    <cfRule type="cellIs" dxfId="5133" priority="364" operator="between">
      <formula>0</formula>
      <formula>100</formula>
    </cfRule>
    <cfRule type="cellIs" dxfId="5132" priority="365" operator="between">
      <formula>0</formula>
      <formula>100</formula>
    </cfRule>
    <cfRule type="cellIs" dxfId="5131" priority="366" operator="equal">
      <formula>0.58</formula>
    </cfRule>
  </conditionalFormatting>
  <conditionalFormatting sqref="AL315">
    <cfRule type="cellIs" dxfId="5130" priority="9141" operator="equal">
      <formula>0.58</formula>
    </cfRule>
  </conditionalFormatting>
  <conditionalFormatting sqref="AL317:AL319">
    <cfRule type="cellIs" dxfId="5129" priority="344" operator="equal">
      <formula>0</formula>
    </cfRule>
    <cfRule type="cellIs" dxfId="5128" priority="345" operator="between">
      <formula>0.1</formula>
      <formula>100</formula>
    </cfRule>
    <cfRule type="cellIs" dxfId="5127" priority="346" operator="between">
      <formula>0</formula>
      <formula>100</formula>
    </cfRule>
    <cfRule type="cellIs" dxfId="5126" priority="347" operator="between">
      <formula>0</formula>
      <formula>100</formula>
    </cfRule>
    <cfRule type="cellIs" dxfId="5125" priority="348" operator="equal">
      <formula>0.58</formula>
    </cfRule>
  </conditionalFormatting>
  <conditionalFormatting sqref="AL320:AL321">
    <cfRule type="cellIs" dxfId="5124" priority="8879" operator="equal">
      <formula>0.58</formula>
    </cfRule>
  </conditionalFormatting>
  <conditionalFormatting sqref="AL323:AL325">
    <cfRule type="cellIs" dxfId="5123" priority="326" operator="equal">
      <formula>0</formula>
    </cfRule>
    <cfRule type="cellIs" dxfId="5122" priority="327" operator="between">
      <formula>0.1</formula>
      <formula>100</formula>
    </cfRule>
    <cfRule type="cellIs" dxfId="5121" priority="328" operator="between">
      <formula>0</formula>
      <formula>100</formula>
    </cfRule>
    <cfRule type="cellIs" dxfId="5120" priority="329" operator="between">
      <formula>0</formula>
      <formula>100</formula>
    </cfRule>
    <cfRule type="cellIs" dxfId="5119" priority="330" operator="equal">
      <formula>0.58</formula>
    </cfRule>
  </conditionalFormatting>
  <conditionalFormatting sqref="AL326:AL327 AL331:AL333">
    <cfRule type="cellIs" dxfId="5118" priority="8747" operator="equal">
      <formula>0.58</formula>
    </cfRule>
  </conditionalFormatting>
  <conditionalFormatting sqref="AL329:AL330">
    <cfRule type="cellIs" dxfId="5117" priority="308" operator="equal">
      <formula>0</formula>
    </cfRule>
    <cfRule type="cellIs" dxfId="5116" priority="309" operator="between">
      <formula>0.1</formula>
      <formula>100</formula>
    </cfRule>
    <cfRule type="cellIs" dxfId="5115" priority="310" operator="between">
      <formula>0</formula>
      <formula>100</formula>
    </cfRule>
    <cfRule type="cellIs" dxfId="5114" priority="311" operator="between">
      <formula>0</formula>
      <formula>100</formula>
    </cfRule>
    <cfRule type="cellIs" dxfId="5113" priority="312" operator="equal">
      <formula>0.58</formula>
    </cfRule>
  </conditionalFormatting>
  <conditionalFormatting sqref="AL335:AL339">
    <cfRule type="cellIs" dxfId="5112" priority="8615" operator="equal">
      <formula>0.58</formula>
    </cfRule>
  </conditionalFormatting>
  <conditionalFormatting sqref="AL341:AL345">
    <cfRule type="cellIs" dxfId="5111" priority="8483" operator="equal">
      <formula>0.58</formula>
    </cfRule>
  </conditionalFormatting>
  <conditionalFormatting sqref="AL347:AL351">
    <cfRule type="cellIs" dxfId="5110" priority="8351" operator="equal">
      <formula>0.58</formula>
    </cfRule>
  </conditionalFormatting>
  <conditionalFormatting sqref="AL353:AL357">
    <cfRule type="cellIs" dxfId="5109" priority="8219" operator="equal">
      <formula>0.58</formula>
    </cfRule>
  </conditionalFormatting>
  <conditionalFormatting sqref="AL359:AL363">
    <cfRule type="cellIs" dxfId="5108" priority="8087" operator="equal">
      <formula>0.58</formula>
    </cfRule>
  </conditionalFormatting>
  <conditionalFormatting sqref="AL365:AL369">
    <cfRule type="cellIs" dxfId="5107" priority="7955" operator="equal">
      <formula>0.58</formula>
    </cfRule>
  </conditionalFormatting>
  <conditionalFormatting sqref="AL371:AL375">
    <cfRule type="cellIs" dxfId="5106" priority="7823" operator="equal">
      <formula>0.58</formula>
    </cfRule>
  </conditionalFormatting>
  <conditionalFormatting sqref="AL379:AL381">
    <cfRule type="cellIs" dxfId="5105" priority="7691" operator="equal">
      <formula>0.58</formula>
    </cfRule>
  </conditionalFormatting>
  <conditionalFormatting sqref="AL383:AL387">
    <cfRule type="cellIs" dxfId="5104" priority="7559" operator="equal">
      <formula>0.58</formula>
    </cfRule>
  </conditionalFormatting>
  <conditionalFormatting sqref="AL392:AL393">
    <cfRule type="cellIs" dxfId="5103" priority="7342" operator="equal">
      <formula>0.58</formula>
    </cfRule>
  </conditionalFormatting>
  <conditionalFormatting sqref="AL398:AL399">
    <cfRule type="cellIs" dxfId="5102" priority="7210" operator="equal">
      <formula>0.58</formula>
    </cfRule>
  </conditionalFormatting>
  <conditionalFormatting sqref="AL404:AL405 AL407:AL411">
    <cfRule type="cellIs" dxfId="5101" priority="7078" operator="equal">
      <formula>0.58</formula>
    </cfRule>
  </conditionalFormatting>
  <conditionalFormatting sqref="AL415:AL417">
    <cfRule type="cellIs" dxfId="5100" priority="6946" operator="equal">
      <formula>0.58</formula>
    </cfRule>
  </conditionalFormatting>
  <conditionalFormatting sqref="AL421:AL423">
    <cfRule type="cellIs" dxfId="5099" priority="6814" operator="equal">
      <formula>0.58</formula>
    </cfRule>
  </conditionalFormatting>
  <conditionalFormatting sqref="AL427:AL429">
    <cfRule type="cellIs" dxfId="5098" priority="6682" operator="equal">
      <formula>0.58</formula>
    </cfRule>
  </conditionalFormatting>
  <conditionalFormatting sqref="AL433:AL435">
    <cfRule type="cellIs" dxfId="5097" priority="5140" operator="equal">
      <formula>0.58</formula>
    </cfRule>
  </conditionalFormatting>
  <conditionalFormatting sqref="AL437:AL441">
    <cfRule type="cellIs" dxfId="5096" priority="541" operator="equal">
      <formula>0</formula>
    </cfRule>
    <cfRule type="cellIs" dxfId="5095" priority="542" operator="between">
      <formula>0.1</formula>
      <formula>100</formula>
    </cfRule>
    <cfRule type="cellIs" dxfId="5094" priority="543" operator="between">
      <formula>0</formula>
      <formula>100</formula>
    </cfRule>
    <cfRule type="cellIs" dxfId="5093" priority="544" operator="between">
      <formula>0</formula>
      <formula>100</formula>
    </cfRule>
    <cfRule type="cellIs" dxfId="5092" priority="545" operator="equal">
      <formula>0.58</formula>
    </cfRule>
  </conditionalFormatting>
  <conditionalFormatting sqref="AL443:AL447">
    <cfRule type="cellIs" dxfId="5091" priority="5521" operator="equal">
      <formula>0</formula>
    </cfRule>
    <cfRule type="cellIs" dxfId="5090" priority="5522" operator="between">
      <formula>0.1</formula>
      <formula>100</formula>
    </cfRule>
    <cfRule type="cellIs" dxfId="5089" priority="5523" operator="between">
      <formula>0</formula>
      <formula>100</formula>
    </cfRule>
    <cfRule type="cellIs" dxfId="5088" priority="5524" operator="between">
      <formula>0</formula>
      <formula>100</formula>
    </cfRule>
    <cfRule type="cellIs" dxfId="5087" priority="5525" operator="equal">
      <formula>0.58</formula>
    </cfRule>
  </conditionalFormatting>
  <conditionalFormatting sqref="AL449:AL453">
    <cfRule type="cellIs" dxfId="5086" priority="6286" operator="equal">
      <formula>0.58</formula>
    </cfRule>
  </conditionalFormatting>
  <conditionalFormatting sqref="AL455:AL459">
    <cfRule type="cellIs" dxfId="5085" priority="6154" operator="equal">
      <formula>0.58</formula>
    </cfRule>
  </conditionalFormatting>
  <conditionalFormatting sqref="AL461:AL465">
    <cfRule type="cellIs" dxfId="5084" priority="5404" operator="equal">
      <formula>0.58</formula>
    </cfRule>
  </conditionalFormatting>
  <conditionalFormatting sqref="AL467:AL471">
    <cfRule type="cellIs" dxfId="5083" priority="5272" operator="equal">
      <formula>0.58</formula>
    </cfRule>
  </conditionalFormatting>
  <conditionalFormatting sqref="AL20:AM21 AM17:AM19">
    <cfRule type="cellIs" dxfId="5082" priority="18099" operator="equal">
      <formula>0</formula>
    </cfRule>
    <cfRule type="cellIs" dxfId="5081" priority="18100" operator="between">
      <formula>"0.1"</formula>
      <formula>100</formula>
    </cfRule>
    <cfRule type="cellIs" dxfId="5080" priority="18101" operator="between">
      <formula>0</formula>
      <formula>100</formula>
    </cfRule>
    <cfRule type="cellIs" dxfId="5079" priority="18102" operator="between">
      <formula>0</formula>
      <formula>100</formula>
    </cfRule>
  </conditionalFormatting>
  <conditionalFormatting sqref="AL23:AM27">
    <cfRule type="cellIs" dxfId="5078" priority="14279" operator="equal">
      <formula>0</formula>
    </cfRule>
    <cfRule type="cellIs" dxfId="5077" priority="14280" operator="between">
      <formula>"0.1"</formula>
      <formula>100</formula>
    </cfRule>
    <cfRule type="cellIs" dxfId="5076" priority="14281" operator="between">
      <formula>0</formula>
      <formula>100</formula>
    </cfRule>
    <cfRule type="cellIs" dxfId="5075" priority="14282" operator="between">
      <formula>0</formula>
      <formula>100</formula>
    </cfRule>
  </conditionalFormatting>
  <conditionalFormatting sqref="AL29:AM33 AL41:AM45 AL53:AM57 AL47:AM51">
    <cfRule type="cellIs" dxfId="5074" priority="14251" operator="equal">
      <formula>0</formula>
    </cfRule>
    <cfRule type="cellIs" dxfId="5073" priority="14252" operator="between">
      <formula>"0.1"</formula>
      <formula>100</formula>
    </cfRule>
    <cfRule type="cellIs" dxfId="5072" priority="14253" operator="between">
      <formula>0</formula>
      <formula>100</formula>
    </cfRule>
    <cfRule type="cellIs" dxfId="5071" priority="14254" operator="between">
      <formula>0</formula>
      <formula>100</formula>
    </cfRule>
  </conditionalFormatting>
  <conditionalFormatting sqref="AL41:AM45 AL53:AM57 AL47:AM51">
    <cfRule type="cellIs" dxfId="5070" priority="5012" operator="equal">
      <formula>0</formula>
    </cfRule>
    <cfRule type="cellIs" dxfId="5069" priority="5013" operator="between">
      <formula>"0.1"</formula>
      <formula>100</formula>
    </cfRule>
    <cfRule type="cellIs" dxfId="5068" priority="5014" operator="between">
      <formula>0</formula>
      <formula>100</formula>
    </cfRule>
    <cfRule type="cellIs" dxfId="5067" priority="5015" operator="between">
      <formula>0</formula>
      <formula>100</formula>
    </cfRule>
  </conditionalFormatting>
  <conditionalFormatting sqref="AL47:AM51">
    <cfRule type="cellIs" dxfId="5066" priority="4596" operator="equal">
      <formula>0</formula>
    </cfRule>
    <cfRule type="cellIs" dxfId="5065" priority="4597" operator="between">
      <formula>"0.1"</formula>
      <formula>100</formula>
    </cfRule>
    <cfRule type="cellIs" dxfId="5064" priority="4598" operator="between">
      <formula>0</formula>
      <formula>100</formula>
    </cfRule>
    <cfRule type="cellIs" dxfId="5063" priority="4599" operator="between">
      <formula>0</formula>
      <formula>100</formula>
    </cfRule>
  </conditionalFormatting>
  <conditionalFormatting sqref="AL53:AM57">
    <cfRule type="cellIs" dxfId="5062" priority="4332" operator="equal">
      <formula>0</formula>
    </cfRule>
    <cfRule type="cellIs" dxfId="5061" priority="4333" operator="between">
      <formula>"0.1"</formula>
      <formula>100</formula>
    </cfRule>
    <cfRule type="cellIs" dxfId="5060" priority="4334" operator="between">
      <formula>0</formula>
      <formula>100</formula>
    </cfRule>
    <cfRule type="cellIs" dxfId="5059" priority="4335" operator="between">
      <formula>0</formula>
      <formula>100</formula>
    </cfRule>
  </conditionalFormatting>
  <conditionalFormatting sqref="AL59:AM63">
    <cfRule type="cellIs" dxfId="5058" priority="14237" operator="equal">
      <formula>0</formula>
    </cfRule>
    <cfRule type="cellIs" dxfId="5057" priority="14238" operator="between">
      <formula>"0.1"</formula>
      <formula>100</formula>
    </cfRule>
    <cfRule type="cellIs" dxfId="5056" priority="14239" operator="between">
      <formula>0</formula>
      <formula>100</formula>
    </cfRule>
    <cfRule type="cellIs" dxfId="5055" priority="14240" operator="between">
      <formula>0</formula>
      <formula>100</formula>
    </cfRule>
  </conditionalFormatting>
  <conditionalFormatting sqref="AL68:AM69 AM65:AM66">
    <cfRule type="cellIs" dxfId="5054" priority="612" operator="between">
      <formula>"0.1"</formula>
      <formula>100</formula>
    </cfRule>
    <cfRule type="cellIs" dxfId="5053" priority="613" operator="between">
      <formula>0</formula>
      <formula>100</formula>
    </cfRule>
    <cfRule type="cellIs" dxfId="5052" priority="614" operator="between">
      <formula>0</formula>
      <formula>100</formula>
    </cfRule>
  </conditionalFormatting>
  <conditionalFormatting sqref="AL74:AM75">
    <cfRule type="cellIs" dxfId="5051" priority="447" operator="equal">
      <formula>0</formula>
    </cfRule>
    <cfRule type="cellIs" dxfId="5050" priority="448" operator="between">
      <formula>"0.1"</formula>
      <formula>100</formula>
    </cfRule>
    <cfRule type="cellIs" dxfId="5049" priority="449" operator="between">
      <formula>0</formula>
      <formula>100</formula>
    </cfRule>
    <cfRule type="cellIs" dxfId="5048" priority="450" operator="between">
      <formula>0</formula>
      <formula>100</formula>
    </cfRule>
  </conditionalFormatting>
  <conditionalFormatting sqref="AL77:AM81">
    <cfRule type="cellIs" dxfId="5047" priority="14223" operator="equal">
      <formula>0</formula>
    </cfRule>
    <cfRule type="cellIs" dxfId="5046" priority="14224" operator="between">
      <formula>"0.1"</formula>
      <formula>100</formula>
    </cfRule>
    <cfRule type="cellIs" dxfId="5045" priority="14225" operator="between">
      <formula>0</formula>
      <formula>100</formula>
    </cfRule>
    <cfRule type="cellIs" dxfId="5044" priority="14226" operator="between">
      <formula>0</formula>
      <formula>100</formula>
    </cfRule>
  </conditionalFormatting>
  <conditionalFormatting sqref="AL83:AM87">
    <cfRule type="cellIs" dxfId="5043" priority="13499" operator="equal">
      <formula>0</formula>
    </cfRule>
    <cfRule type="cellIs" dxfId="5042" priority="13500" operator="between">
      <formula>"0.1"</formula>
      <formula>100</formula>
    </cfRule>
    <cfRule type="cellIs" dxfId="5041" priority="13501" operator="between">
      <formula>0</formula>
      <formula>100</formula>
    </cfRule>
    <cfRule type="cellIs" dxfId="5040" priority="13502" operator="between">
      <formula>0</formula>
      <formula>100</formula>
    </cfRule>
  </conditionalFormatting>
  <conditionalFormatting sqref="AL89:AM93">
    <cfRule type="cellIs" dxfId="5039" priority="13367" operator="equal">
      <formula>0</formula>
    </cfRule>
    <cfRule type="cellIs" dxfId="5038" priority="13368" operator="between">
      <formula>"0.1"</formula>
      <formula>100</formula>
    </cfRule>
    <cfRule type="cellIs" dxfId="5037" priority="13369" operator="between">
      <formula>0</formula>
      <formula>100</formula>
    </cfRule>
    <cfRule type="cellIs" dxfId="5036" priority="13370" operator="between">
      <formula>0</formula>
      <formula>100</formula>
    </cfRule>
  </conditionalFormatting>
  <conditionalFormatting sqref="AL95:AM99">
    <cfRule type="cellIs" dxfId="5035" priority="13235" operator="equal">
      <formula>0</formula>
    </cfRule>
    <cfRule type="cellIs" dxfId="5034" priority="13236" operator="between">
      <formula>"0.1"</formula>
      <formula>100</formula>
    </cfRule>
    <cfRule type="cellIs" dxfId="5033" priority="13237" operator="between">
      <formula>0</formula>
      <formula>100</formula>
    </cfRule>
    <cfRule type="cellIs" dxfId="5032" priority="13238" operator="between">
      <formula>0</formula>
      <formula>100</formula>
    </cfRule>
  </conditionalFormatting>
  <conditionalFormatting sqref="AL101:AM105">
    <cfRule type="cellIs" dxfId="5031" priority="13103" operator="equal">
      <formula>0</formula>
    </cfRule>
    <cfRule type="cellIs" dxfId="5030" priority="13104" operator="between">
      <formula>"0.1"</formula>
      <formula>100</formula>
    </cfRule>
    <cfRule type="cellIs" dxfId="5029" priority="13105" operator="between">
      <formula>0</formula>
      <formula>100</formula>
    </cfRule>
    <cfRule type="cellIs" dxfId="5028" priority="13106" operator="between">
      <formula>0</formula>
      <formula>100</formula>
    </cfRule>
  </conditionalFormatting>
  <conditionalFormatting sqref="AL109:AM111 AM107:AM109">
    <cfRule type="cellIs" dxfId="5027" priority="12972" operator="between">
      <formula>"0.1"</formula>
      <formula>100</formula>
    </cfRule>
    <cfRule type="cellIs" dxfId="5026" priority="12973" operator="between">
      <formula>0</formula>
      <formula>100</formula>
    </cfRule>
    <cfRule type="cellIs" dxfId="5025" priority="12974" operator="between">
      <formula>0</formula>
      <formula>100</formula>
    </cfRule>
  </conditionalFormatting>
  <conditionalFormatting sqref="AL113:AM117">
    <cfRule type="cellIs" dxfId="5024" priority="12839" operator="equal">
      <formula>0</formula>
    </cfRule>
    <cfRule type="cellIs" dxfId="5023" priority="12840" operator="between">
      <formula>"0.1"</formula>
      <formula>100</formula>
    </cfRule>
    <cfRule type="cellIs" dxfId="5022" priority="12841" operator="between">
      <formula>0</formula>
      <formula>100</formula>
    </cfRule>
    <cfRule type="cellIs" dxfId="5021" priority="12842" operator="between">
      <formula>0</formula>
      <formula>100</formula>
    </cfRule>
  </conditionalFormatting>
  <conditionalFormatting sqref="AL119:AM123">
    <cfRule type="cellIs" dxfId="5020" priority="12707" operator="equal">
      <formula>0</formula>
    </cfRule>
    <cfRule type="cellIs" dxfId="5019" priority="12708" operator="between">
      <formula>"0.1"</formula>
      <formula>100</formula>
    </cfRule>
    <cfRule type="cellIs" dxfId="5018" priority="12709" operator="between">
      <formula>0</formula>
      <formula>100</formula>
    </cfRule>
    <cfRule type="cellIs" dxfId="5017" priority="12710" operator="between">
      <formula>0</formula>
      <formula>100</formula>
    </cfRule>
  </conditionalFormatting>
  <conditionalFormatting sqref="AL125:AM129">
    <cfRule type="cellIs" dxfId="5016" priority="12575" operator="equal">
      <formula>0</formula>
    </cfRule>
    <cfRule type="cellIs" dxfId="5015" priority="12576" operator="between">
      <formula>"0.1"</formula>
      <formula>100</formula>
    </cfRule>
    <cfRule type="cellIs" dxfId="5014" priority="12577" operator="between">
      <formula>0</formula>
      <formula>100</formula>
    </cfRule>
    <cfRule type="cellIs" dxfId="5013" priority="12578" operator="between">
      <formula>0</formula>
      <formula>100</formula>
    </cfRule>
  </conditionalFormatting>
  <conditionalFormatting sqref="AL131:AM135 AL137:AM141">
    <cfRule type="cellIs" dxfId="5012" priority="12443" operator="equal">
      <formula>0</formula>
    </cfRule>
    <cfRule type="cellIs" dxfId="5011" priority="12444" operator="between">
      <formula>"0.1"</formula>
      <formula>100</formula>
    </cfRule>
    <cfRule type="cellIs" dxfId="5010" priority="12445" operator="between">
      <formula>0</formula>
      <formula>100</formula>
    </cfRule>
    <cfRule type="cellIs" dxfId="5009" priority="12446" operator="between">
      <formula>0</formula>
      <formula>100</formula>
    </cfRule>
  </conditionalFormatting>
  <conditionalFormatting sqref="AL143:AM147">
    <cfRule type="cellIs" dxfId="5008" priority="12311" operator="equal">
      <formula>0</formula>
    </cfRule>
    <cfRule type="cellIs" dxfId="5007" priority="12312" operator="between">
      <formula>"0.1"</formula>
      <formula>100</formula>
    </cfRule>
    <cfRule type="cellIs" dxfId="5006" priority="12313" operator="between">
      <formula>0</formula>
      <formula>100</formula>
    </cfRule>
    <cfRule type="cellIs" dxfId="5005" priority="12314" operator="between">
      <formula>0</formula>
      <formula>100</formula>
    </cfRule>
  </conditionalFormatting>
  <conditionalFormatting sqref="AL149:AM153">
    <cfRule type="cellIs" dxfId="5004" priority="12179" operator="equal">
      <formula>0</formula>
    </cfRule>
    <cfRule type="cellIs" dxfId="5003" priority="12180" operator="between">
      <formula>"0.1"</formula>
      <formula>100</formula>
    </cfRule>
    <cfRule type="cellIs" dxfId="5002" priority="12181" operator="between">
      <formula>0</formula>
      <formula>100</formula>
    </cfRule>
    <cfRule type="cellIs" dxfId="5001" priority="12182" operator="between">
      <formula>0</formula>
      <formula>100</formula>
    </cfRule>
  </conditionalFormatting>
  <conditionalFormatting sqref="AL155:AM159">
    <cfRule type="cellIs" dxfId="5000" priority="11917" operator="equal">
      <formula>0</formula>
    </cfRule>
    <cfRule type="cellIs" dxfId="4999" priority="11918" operator="between">
      <formula>"0.1"</formula>
      <formula>100</formula>
    </cfRule>
    <cfRule type="cellIs" dxfId="4998" priority="11919" operator="between">
      <formula>0</formula>
      <formula>100</formula>
    </cfRule>
    <cfRule type="cellIs" dxfId="4997" priority="11920" operator="between">
      <formula>0</formula>
      <formula>100</formula>
    </cfRule>
  </conditionalFormatting>
  <conditionalFormatting sqref="AL161:AM165">
    <cfRule type="cellIs" dxfId="4996" priority="11785" operator="equal">
      <formula>0</formula>
    </cfRule>
    <cfRule type="cellIs" dxfId="4995" priority="11786" operator="between">
      <formula>"0.1"</formula>
      <formula>100</formula>
    </cfRule>
    <cfRule type="cellIs" dxfId="4994" priority="11787" operator="between">
      <formula>0</formula>
      <formula>100</formula>
    </cfRule>
    <cfRule type="cellIs" dxfId="4993" priority="11788" operator="between">
      <formula>0</formula>
      <formula>100</formula>
    </cfRule>
  </conditionalFormatting>
  <conditionalFormatting sqref="AL167:AM171">
    <cfRule type="cellIs" dxfId="4992" priority="11653" operator="equal">
      <formula>0</formula>
    </cfRule>
    <cfRule type="cellIs" dxfId="4991" priority="11654" operator="between">
      <formula>"0.1"</formula>
      <formula>100</formula>
    </cfRule>
    <cfRule type="cellIs" dxfId="4990" priority="11655" operator="between">
      <formula>0</formula>
      <formula>100</formula>
    </cfRule>
    <cfRule type="cellIs" dxfId="4989" priority="11656" operator="between">
      <formula>0</formula>
      <formula>100</formula>
    </cfRule>
  </conditionalFormatting>
  <conditionalFormatting sqref="AL173:AM177">
    <cfRule type="cellIs" dxfId="4988" priority="11521" operator="equal">
      <formula>0</formula>
    </cfRule>
    <cfRule type="cellIs" dxfId="4987" priority="11522" operator="between">
      <formula>"0.1"</formula>
      <formula>100</formula>
    </cfRule>
    <cfRule type="cellIs" dxfId="4986" priority="11523" operator="between">
      <formula>0</formula>
      <formula>100</formula>
    </cfRule>
    <cfRule type="cellIs" dxfId="4985" priority="11524" operator="between">
      <formula>0</formula>
      <formula>100</formula>
    </cfRule>
  </conditionalFormatting>
  <conditionalFormatting sqref="AL179:AM183">
    <cfRule type="cellIs" dxfId="4984" priority="1691" operator="equal">
      <formula>0</formula>
    </cfRule>
    <cfRule type="cellIs" dxfId="4983" priority="1692" operator="between">
      <formula>"0.1"</formula>
      <formula>100</formula>
    </cfRule>
    <cfRule type="cellIs" dxfId="4982" priority="1693" operator="between">
      <formula>0</formula>
      <formula>100</formula>
    </cfRule>
    <cfRule type="cellIs" dxfId="4981" priority="1694" operator="between">
      <formula>0</formula>
      <formula>100</formula>
    </cfRule>
  </conditionalFormatting>
  <conditionalFormatting sqref="AL185:AM189">
    <cfRule type="cellIs" dxfId="4980" priority="11257" operator="equal">
      <formula>0</formula>
    </cfRule>
    <cfRule type="cellIs" dxfId="4979" priority="11258" operator="between">
      <formula>"0.1"</formula>
      <formula>100</formula>
    </cfRule>
    <cfRule type="cellIs" dxfId="4978" priority="11259" operator="between">
      <formula>0</formula>
      <formula>100</formula>
    </cfRule>
    <cfRule type="cellIs" dxfId="4977" priority="11260" operator="between">
      <formula>0</formula>
      <formula>100</formula>
    </cfRule>
  </conditionalFormatting>
  <conditionalFormatting sqref="AL191:AM195 AL197:AM201">
    <cfRule type="cellIs" dxfId="4976" priority="11125" operator="equal">
      <formula>0</formula>
    </cfRule>
  </conditionalFormatting>
  <conditionalFormatting sqref="AL191:AM195 AL197:AM201">
    <cfRule type="cellIs" dxfId="4975" priority="11126" operator="between">
      <formula>"0.1"</formula>
      <formula>100</formula>
    </cfRule>
    <cfRule type="cellIs" dxfId="4974" priority="11127" operator="between">
      <formula>0</formula>
      <formula>100</formula>
    </cfRule>
    <cfRule type="cellIs" dxfId="4973" priority="11128" operator="between">
      <formula>0</formula>
      <formula>100</formula>
    </cfRule>
  </conditionalFormatting>
  <conditionalFormatting sqref="AL203:AM207">
    <cfRule type="cellIs" dxfId="4972" priority="5869" operator="equal">
      <formula>0</formula>
    </cfRule>
    <cfRule type="cellIs" dxfId="4971" priority="5870" operator="between">
      <formula>"0.1"</formula>
      <formula>100</formula>
    </cfRule>
    <cfRule type="cellIs" dxfId="4970" priority="5871" operator="between">
      <formula>0</formula>
      <formula>100</formula>
    </cfRule>
    <cfRule type="cellIs" dxfId="4969" priority="5872" operator="between">
      <formula>0</formula>
      <formula>100</formula>
    </cfRule>
  </conditionalFormatting>
  <conditionalFormatting sqref="AL208:AM208">
    <cfRule type="cellIs" dxfId="4968" priority="5638" operator="equal">
      <formula>0</formula>
    </cfRule>
    <cfRule type="cellIs" dxfId="4967" priority="5639" operator="between">
      <formula>"0.1"</formula>
      <formula>100</formula>
    </cfRule>
    <cfRule type="cellIs" dxfId="4966" priority="5640" operator="between">
      <formula>0</formula>
      <formula>100</formula>
    </cfRule>
    <cfRule type="cellIs" dxfId="4965" priority="5641" operator="between">
      <formula>0</formula>
      <formula>100</formula>
    </cfRule>
  </conditionalFormatting>
  <conditionalFormatting sqref="AL209:AM213">
    <cfRule type="cellIs" dxfId="4964" priority="10993" operator="equal">
      <formula>0</formula>
    </cfRule>
    <cfRule type="cellIs" dxfId="4963" priority="10994" operator="between">
      <formula>"0.1"</formula>
      <formula>100</formula>
    </cfRule>
    <cfRule type="cellIs" dxfId="4962" priority="10995" operator="between">
      <formula>0</formula>
      <formula>100</formula>
    </cfRule>
    <cfRule type="cellIs" dxfId="4961" priority="10996" operator="between">
      <formula>0</formula>
      <formula>100</formula>
    </cfRule>
  </conditionalFormatting>
  <conditionalFormatting sqref="AL215:AM219">
    <cfRule type="cellIs" dxfId="4960" priority="10861" operator="equal">
      <formula>0</formula>
    </cfRule>
    <cfRule type="cellIs" dxfId="4959" priority="10862" operator="between">
      <formula>"0.1"</formula>
      <formula>100</formula>
    </cfRule>
    <cfRule type="cellIs" dxfId="4958" priority="10863" operator="between">
      <formula>0</formula>
      <formula>100</formula>
    </cfRule>
    <cfRule type="cellIs" dxfId="4957" priority="10864" operator="between">
      <formula>0</formula>
      <formula>100</formula>
    </cfRule>
  </conditionalFormatting>
  <conditionalFormatting sqref="AL224:AM225 AM221:AM223">
    <cfRule type="cellIs" dxfId="4956" priority="10730" operator="between">
      <formula>"0.1"</formula>
      <formula>100</formula>
    </cfRule>
    <cfRule type="cellIs" dxfId="4955" priority="10731" operator="between">
      <formula>0</formula>
      <formula>100</formula>
    </cfRule>
    <cfRule type="cellIs" dxfId="4954" priority="10732" operator="between">
      <formula>0</formula>
      <formula>100</formula>
    </cfRule>
  </conditionalFormatting>
  <conditionalFormatting sqref="AM221:AM223 AL224:AM225">
    <cfRule type="cellIs" dxfId="4953" priority="10729" operator="equal">
      <formula>0</formula>
    </cfRule>
  </conditionalFormatting>
  <conditionalFormatting sqref="AL227:AM231">
    <cfRule type="cellIs" dxfId="4952" priority="10597" operator="equal">
      <formula>0</formula>
    </cfRule>
    <cfRule type="cellIs" dxfId="4951" priority="10598" operator="between">
      <formula>"0.1"</formula>
      <formula>100</formula>
    </cfRule>
    <cfRule type="cellIs" dxfId="4950" priority="10599" operator="between">
      <formula>0</formula>
      <formula>100</formula>
    </cfRule>
    <cfRule type="cellIs" dxfId="4949" priority="10600" operator="between">
      <formula>0</formula>
      <formula>100</formula>
    </cfRule>
  </conditionalFormatting>
  <conditionalFormatting sqref="AL233:AM237">
    <cfRule type="cellIs" dxfId="4948" priority="10465" operator="equal">
      <formula>0</formula>
    </cfRule>
    <cfRule type="cellIs" dxfId="4947" priority="10466" operator="between">
      <formula>"0.1"</formula>
      <formula>100</formula>
    </cfRule>
    <cfRule type="cellIs" dxfId="4946" priority="10467" operator="between">
      <formula>0</formula>
      <formula>100</formula>
    </cfRule>
    <cfRule type="cellIs" dxfId="4945" priority="10468" operator="between">
      <formula>0</formula>
      <formula>100</formula>
    </cfRule>
  </conditionalFormatting>
  <conditionalFormatting sqref="AL243:AM243 AM239:AM242">
    <cfRule type="cellIs" dxfId="4944" priority="10334" operator="between">
      <formula>"0.1"</formula>
      <formula>100</formula>
    </cfRule>
    <cfRule type="cellIs" dxfId="4943" priority="10335" operator="between">
      <formula>0</formula>
      <formula>100</formula>
    </cfRule>
    <cfRule type="cellIs" dxfId="4942" priority="10336" operator="between">
      <formula>0</formula>
      <formula>100</formula>
    </cfRule>
  </conditionalFormatting>
  <conditionalFormatting sqref="AL251:AM255">
    <cfRule type="cellIs" dxfId="4941" priority="10201" operator="equal">
      <formula>0</formula>
    </cfRule>
    <cfRule type="cellIs" dxfId="4940" priority="10202" operator="between">
      <formula>"0.1"</formula>
      <formula>100</formula>
    </cfRule>
    <cfRule type="cellIs" dxfId="4939" priority="10203" operator="between">
      <formula>0</formula>
      <formula>100</formula>
    </cfRule>
    <cfRule type="cellIs" dxfId="4938" priority="10204" operator="between">
      <formula>0</formula>
      <formula>100</formula>
    </cfRule>
  </conditionalFormatting>
  <conditionalFormatting sqref="AL257:AM261">
    <cfRule type="cellIs" dxfId="4937" priority="10069" operator="equal">
      <formula>0</formula>
    </cfRule>
    <cfRule type="cellIs" dxfId="4936" priority="10070" operator="between">
      <formula>"0.1"</formula>
      <formula>100</formula>
    </cfRule>
    <cfRule type="cellIs" dxfId="4935" priority="10071" operator="between">
      <formula>0</formula>
      <formula>100</formula>
    </cfRule>
    <cfRule type="cellIs" dxfId="4934" priority="10072" operator="between">
      <formula>0</formula>
      <formula>100</formula>
    </cfRule>
  </conditionalFormatting>
  <conditionalFormatting sqref="AL263:AM267">
    <cfRule type="cellIs" dxfId="4933" priority="9937" operator="equal">
      <formula>0</formula>
    </cfRule>
    <cfRule type="cellIs" dxfId="4932" priority="9938" operator="between">
      <formula>"0.1"</formula>
      <formula>100</formula>
    </cfRule>
    <cfRule type="cellIs" dxfId="4931" priority="9939" operator="between">
      <formula>0</formula>
      <formula>100</formula>
    </cfRule>
    <cfRule type="cellIs" dxfId="4930" priority="9940" operator="between">
      <formula>0</formula>
      <formula>100</formula>
    </cfRule>
  </conditionalFormatting>
  <conditionalFormatting sqref="AL269:AM273">
    <cfRule type="cellIs" dxfId="4929" priority="9805" operator="equal">
      <formula>0</formula>
    </cfRule>
    <cfRule type="cellIs" dxfId="4928" priority="9806" operator="between">
      <formula>"0.1"</formula>
      <formula>100</formula>
    </cfRule>
    <cfRule type="cellIs" dxfId="4927" priority="9807" operator="between">
      <formula>0</formula>
      <formula>100</formula>
    </cfRule>
    <cfRule type="cellIs" dxfId="4926" priority="9808" operator="between">
      <formula>0</formula>
      <formula>100</formula>
    </cfRule>
  </conditionalFormatting>
  <conditionalFormatting sqref="AL275:AM279">
    <cfRule type="cellIs" dxfId="4925" priority="9673" operator="equal">
      <formula>0</formula>
    </cfRule>
    <cfRule type="cellIs" dxfId="4924" priority="9674" operator="between">
      <formula>"0.1"</formula>
      <formula>100</formula>
    </cfRule>
    <cfRule type="cellIs" dxfId="4923" priority="9675" operator="between">
      <formula>0</formula>
      <formula>100</formula>
    </cfRule>
    <cfRule type="cellIs" dxfId="4922" priority="9676" operator="between">
      <formula>0</formula>
      <formula>100</formula>
    </cfRule>
  </conditionalFormatting>
  <conditionalFormatting sqref="AL281:AM283">
    <cfRule type="cellIs" dxfId="4921" priority="690" operator="equal">
      <formula>0</formula>
    </cfRule>
    <cfRule type="cellIs" dxfId="4920" priority="691" operator="between">
      <formula>"0.1"</formula>
      <formula>100</formula>
    </cfRule>
    <cfRule type="cellIs" dxfId="4919" priority="692" operator="between">
      <formula>0</formula>
      <formula>100</formula>
    </cfRule>
    <cfRule type="cellIs" dxfId="4918" priority="693" operator="between">
      <formula>0</formula>
      <formula>100</formula>
    </cfRule>
  </conditionalFormatting>
  <conditionalFormatting sqref="AL284:AM285">
    <cfRule type="cellIs" dxfId="4917" priority="9541" operator="equal">
      <formula>0</formula>
    </cfRule>
    <cfRule type="cellIs" dxfId="4916" priority="9542" operator="between">
      <formula>"0.1"</formula>
      <formula>100</formula>
    </cfRule>
    <cfRule type="cellIs" dxfId="4915" priority="9543" operator="between">
      <formula>0</formula>
      <formula>100</formula>
    </cfRule>
    <cfRule type="cellIs" dxfId="4914" priority="9544" operator="between">
      <formula>0</formula>
      <formula>100</formula>
    </cfRule>
  </conditionalFormatting>
  <conditionalFormatting sqref="AL291:AM291 AM287:AM290">
    <cfRule type="cellIs" dxfId="4913" priority="9410" operator="between">
      <formula>"0.1"</formula>
      <formula>100</formula>
    </cfRule>
    <cfRule type="cellIs" dxfId="4912" priority="9411" operator="between">
      <formula>0</formula>
      <formula>100</formula>
    </cfRule>
    <cfRule type="cellIs" dxfId="4911" priority="9412" operator="between">
      <formula>0</formula>
      <formula>100</formula>
    </cfRule>
  </conditionalFormatting>
  <conditionalFormatting sqref="AL293:AM297 AL299:AM303 AL305:AM309">
    <cfRule type="cellIs" dxfId="4910" priority="9277" operator="equal">
      <formula>0</formula>
    </cfRule>
    <cfRule type="cellIs" dxfId="4909" priority="9278" operator="between">
      <formula>"0.1"</formula>
      <formula>100</formula>
    </cfRule>
    <cfRule type="cellIs" dxfId="4908" priority="9279" operator="between">
      <formula>0</formula>
      <formula>100</formula>
    </cfRule>
    <cfRule type="cellIs" dxfId="4907" priority="9280" operator="between">
      <formula>0</formula>
      <formula>100</formula>
    </cfRule>
  </conditionalFormatting>
  <conditionalFormatting sqref="AL315:AM315 AM311:AM313">
    <cfRule type="cellIs" dxfId="4906" priority="9146" operator="between">
      <formula>"0.1"</formula>
      <formula>100</formula>
    </cfRule>
    <cfRule type="cellIs" dxfId="4905" priority="9147" operator="between">
      <formula>0</formula>
      <formula>100</formula>
    </cfRule>
    <cfRule type="cellIs" dxfId="4904" priority="9148" operator="between">
      <formula>0</formula>
      <formula>100</formula>
    </cfRule>
  </conditionalFormatting>
  <conditionalFormatting sqref="AL320:AM321 AM317:AM318">
    <cfRule type="cellIs" dxfId="4903" priority="8884" operator="between">
      <formula>"0.1"</formula>
      <formula>100</formula>
    </cfRule>
    <cfRule type="cellIs" dxfId="4902" priority="8885" operator="between">
      <formula>0</formula>
      <formula>100</formula>
    </cfRule>
    <cfRule type="cellIs" dxfId="4901" priority="8886" operator="between">
      <formula>0</formula>
      <formula>100</formula>
    </cfRule>
  </conditionalFormatting>
  <conditionalFormatting sqref="AL331:AM333 AM323:AM324 AL326:AM327 AM329">
    <cfRule type="cellIs" dxfId="4900" priority="8752" operator="between">
      <formula>"0.1"</formula>
      <formula>100</formula>
    </cfRule>
    <cfRule type="cellIs" dxfId="4899" priority="8753" operator="between">
      <formula>0</formula>
      <formula>100</formula>
    </cfRule>
    <cfRule type="cellIs" dxfId="4898" priority="8754" operator="between">
      <formula>0</formula>
      <formula>100</formula>
    </cfRule>
  </conditionalFormatting>
  <conditionalFormatting sqref="AL335:AM339">
    <cfRule type="cellIs" dxfId="4897" priority="8619" operator="equal">
      <formula>0</formula>
    </cfRule>
    <cfRule type="cellIs" dxfId="4896" priority="8620" operator="between">
      <formula>"0.1"</formula>
      <formula>100</formula>
    </cfRule>
    <cfRule type="cellIs" dxfId="4895" priority="8621" operator="between">
      <formula>0</formula>
      <formula>100</formula>
    </cfRule>
    <cfRule type="cellIs" dxfId="4894" priority="8622" operator="between">
      <formula>0</formula>
      <formula>100</formula>
    </cfRule>
  </conditionalFormatting>
  <conditionalFormatting sqref="AL341:AM345">
    <cfRule type="cellIs" dxfId="4893" priority="8487" operator="equal">
      <formula>0</formula>
    </cfRule>
    <cfRule type="cellIs" dxfId="4892" priority="8488" operator="between">
      <formula>"0.1"</formula>
      <formula>100</formula>
    </cfRule>
    <cfRule type="cellIs" dxfId="4891" priority="8489" operator="between">
      <formula>0</formula>
      <formula>100</formula>
    </cfRule>
    <cfRule type="cellIs" dxfId="4890" priority="8490" operator="between">
      <formula>0</formula>
      <formula>100</formula>
    </cfRule>
  </conditionalFormatting>
  <conditionalFormatting sqref="AL347:AM351">
    <cfRule type="cellIs" dxfId="4889" priority="8355" operator="equal">
      <formula>0</formula>
    </cfRule>
    <cfRule type="cellIs" dxfId="4888" priority="8356" operator="between">
      <formula>"0.1"</formula>
      <formula>100</formula>
    </cfRule>
    <cfRule type="cellIs" dxfId="4887" priority="8357" operator="between">
      <formula>0</formula>
      <formula>100</formula>
    </cfRule>
    <cfRule type="cellIs" dxfId="4886" priority="8358" operator="between">
      <formula>0</formula>
      <formula>100</formula>
    </cfRule>
  </conditionalFormatting>
  <conditionalFormatting sqref="AL353:AM357">
    <cfRule type="cellIs" dxfId="4885" priority="8223" operator="equal">
      <formula>0</formula>
    </cfRule>
    <cfRule type="cellIs" dxfId="4884" priority="8224" operator="between">
      <formula>"0.1"</formula>
      <formula>100</formula>
    </cfRule>
    <cfRule type="cellIs" dxfId="4883" priority="8225" operator="between">
      <formula>0</formula>
      <formula>100</formula>
    </cfRule>
    <cfRule type="cellIs" dxfId="4882" priority="8226" operator="between">
      <formula>0</formula>
      <formula>100</formula>
    </cfRule>
  </conditionalFormatting>
  <conditionalFormatting sqref="AL359:AM363">
    <cfRule type="cellIs" dxfId="4881" priority="8091" operator="equal">
      <formula>0</formula>
    </cfRule>
    <cfRule type="cellIs" dxfId="4880" priority="8092" operator="between">
      <formula>"0.1"</formula>
      <formula>100</formula>
    </cfRule>
    <cfRule type="cellIs" dxfId="4879" priority="8093" operator="between">
      <formula>0</formula>
      <formula>100</formula>
    </cfRule>
    <cfRule type="cellIs" dxfId="4878" priority="8094" operator="between">
      <formula>0</formula>
      <formula>100</formula>
    </cfRule>
  </conditionalFormatting>
  <conditionalFormatting sqref="AL365:AM369">
    <cfRule type="cellIs" dxfId="4877" priority="7959" operator="equal">
      <formula>0</formula>
    </cfRule>
    <cfRule type="cellIs" dxfId="4876" priority="7960" operator="between">
      <formula>"0.1"</formula>
      <formula>100</formula>
    </cfRule>
    <cfRule type="cellIs" dxfId="4875" priority="7961" operator="between">
      <formula>0</formula>
      <formula>100</formula>
    </cfRule>
    <cfRule type="cellIs" dxfId="4874" priority="7962" operator="between">
      <formula>0</formula>
      <formula>100</formula>
    </cfRule>
  </conditionalFormatting>
  <conditionalFormatting sqref="AL371:AM375">
    <cfRule type="cellIs" dxfId="4873" priority="7827" operator="equal">
      <formula>0</formula>
    </cfRule>
    <cfRule type="cellIs" dxfId="4872" priority="7828" operator="between">
      <formula>"0.1"</formula>
      <formula>100</formula>
    </cfRule>
    <cfRule type="cellIs" dxfId="4871" priority="7829" operator="between">
      <formula>0</formula>
      <formula>100</formula>
    </cfRule>
    <cfRule type="cellIs" dxfId="4870" priority="7830" operator="between">
      <formula>0</formula>
      <formula>100</formula>
    </cfRule>
  </conditionalFormatting>
  <conditionalFormatting sqref="AL380:AM381 AM377:AM379">
    <cfRule type="cellIs" dxfId="4869" priority="7695" operator="equal">
      <formula>0</formula>
    </cfRule>
    <cfRule type="cellIs" dxfId="4868" priority="7696" operator="between">
      <formula>"0.1"</formula>
      <formula>100</formula>
    </cfRule>
    <cfRule type="cellIs" dxfId="4867" priority="7697" operator="between">
      <formula>0</formula>
      <formula>100</formula>
    </cfRule>
    <cfRule type="cellIs" dxfId="4866" priority="7698" operator="between">
      <formula>0</formula>
      <formula>100</formula>
    </cfRule>
  </conditionalFormatting>
  <conditionalFormatting sqref="AL383:AM387">
    <cfRule type="cellIs" dxfId="4865" priority="7563" operator="equal">
      <formula>0</formula>
    </cfRule>
    <cfRule type="cellIs" dxfId="4864" priority="7564" operator="between">
      <formula>"0.1"</formula>
      <formula>100</formula>
    </cfRule>
    <cfRule type="cellIs" dxfId="4863" priority="7565" operator="between">
      <formula>0</formula>
      <formula>100</formula>
    </cfRule>
    <cfRule type="cellIs" dxfId="4862" priority="7566" operator="between">
      <formula>0</formula>
      <formula>100</formula>
    </cfRule>
  </conditionalFormatting>
  <conditionalFormatting sqref="AL392:AM393 AM389:AM391">
    <cfRule type="cellIs" dxfId="4861" priority="7346" operator="equal">
      <formula>0</formula>
    </cfRule>
    <cfRule type="cellIs" dxfId="4860" priority="7347" operator="between">
      <formula>"0.1"</formula>
      <formula>100</formula>
    </cfRule>
    <cfRule type="cellIs" dxfId="4859" priority="7348" operator="between">
      <formula>0</formula>
      <formula>100</formula>
    </cfRule>
    <cfRule type="cellIs" dxfId="4858" priority="7349" operator="between">
      <formula>0</formula>
      <formula>100</formula>
    </cfRule>
  </conditionalFormatting>
  <conditionalFormatting sqref="AL398:AM399 AM395:AM397">
    <cfRule type="cellIs" dxfId="4857" priority="7214" operator="equal">
      <formula>0</formula>
    </cfRule>
    <cfRule type="cellIs" dxfId="4856" priority="7215" operator="between">
      <formula>"0.1"</formula>
      <formula>100</formula>
    </cfRule>
    <cfRule type="cellIs" dxfId="4855" priority="7216" operator="between">
      <formula>0</formula>
      <formula>100</formula>
    </cfRule>
    <cfRule type="cellIs" dxfId="4854" priority="7217" operator="between">
      <formula>0</formula>
      <formula>100</formula>
    </cfRule>
  </conditionalFormatting>
  <conditionalFormatting sqref="AL405:AM405 AL407:AM411 AM401:AM403 AL404">
    <cfRule type="cellIs" dxfId="4853" priority="7082" operator="equal">
      <formula>0</formula>
    </cfRule>
    <cfRule type="cellIs" dxfId="4852" priority="7083" operator="between">
      <formula>"0.1"</formula>
      <formula>100</formula>
    </cfRule>
    <cfRule type="cellIs" dxfId="4851" priority="7084" operator="between">
      <formula>0</formula>
      <formula>100</formula>
    </cfRule>
    <cfRule type="cellIs" dxfId="4850" priority="7085" operator="between">
      <formula>0</formula>
      <formula>100</formula>
    </cfRule>
  </conditionalFormatting>
  <conditionalFormatting sqref="AL416:AM417 AM413:AM414 AL415">
    <cfRule type="cellIs" dxfId="4849" priority="6950" operator="equal">
      <formula>0</formula>
    </cfRule>
    <cfRule type="cellIs" dxfId="4848" priority="6951" operator="between">
      <formula>"0.1"</formula>
      <formula>100</formula>
    </cfRule>
    <cfRule type="cellIs" dxfId="4847" priority="6952" operator="between">
      <formula>0</formula>
      <formula>100</formula>
    </cfRule>
    <cfRule type="cellIs" dxfId="4846" priority="6953" operator="between">
      <formula>0</formula>
      <formula>100</formula>
    </cfRule>
  </conditionalFormatting>
  <conditionalFormatting sqref="AL422:AM423 AM419:AM420 AL421">
    <cfRule type="cellIs" dxfId="4845" priority="6818" operator="equal">
      <formula>0</formula>
    </cfRule>
    <cfRule type="cellIs" dxfId="4844" priority="6819" operator="between">
      <formula>"0.1"</formula>
      <formula>100</formula>
    </cfRule>
    <cfRule type="cellIs" dxfId="4843" priority="6820" operator="between">
      <formula>0</formula>
      <formula>100</formula>
    </cfRule>
    <cfRule type="cellIs" dxfId="4842" priority="6821" operator="between">
      <formula>0</formula>
      <formula>100</formula>
    </cfRule>
  </conditionalFormatting>
  <conditionalFormatting sqref="AL427:AM429 AM425">
    <cfRule type="cellIs" dxfId="4841" priority="6686" operator="equal">
      <formula>0</formula>
    </cfRule>
    <cfRule type="cellIs" dxfId="4840" priority="6687" operator="between">
      <formula>"0.1"</formula>
      <formula>100</formula>
    </cfRule>
    <cfRule type="cellIs" dxfId="4839" priority="6688" operator="between">
      <formula>0</formula>
      <formula>100</formula>
    </cfRule>
    <cfRule type="cellIs" dxfId="4838" priority="6689" operator="between">
      <formula>0</formula>
      <formula>100</formula>
    </cfRule>
  </conditionalFormatting>
  <conditionalFormatting sqref="AL433:AM435 AM431">
    <cfRule type="cellIs" dxfId="4837" priority="5144" operator="equal">
      <formula>0</formula>
    </cfRule>
    <cfRule type="cellIs" dxfId="4836" priority="5145" operator="between">
      <formula>"0.1"</formula>
      <formula>100</formula>
    </cfRule>
    <cfRule type="cellIs" dxfId="4835" priority="5146" operator="between">
      <formula>0</formula>
      <formula>100</formula>
    </cfRule>
    <cfRule type="cellIs" dxfId="4834" priority="5147" operator="between">
      <formula>0</formula>
      <formula>100</formula>
    </cfRule>
  </conditionalFormatting>
  <conditionalFormatting sqref="AL449:AM453">
    <cfRule type="cellIs" dxfId="4833" priority="6290" operator="equal">
      <formula>0</formula>
    </cfRule>
    <cfRule type="cellIs" dxfId="4832" priority="6291" operator="between">
      <formula>"0.1"</formula>
      <formula>100</formula>
    </cfRule>
    <cfRule type="cellIs" dxfId="4831" priority="6292" operator="between">
      <formula>0</formula>
      <formula>100</formula>
    </cfRule>
    <cfRule type="cellIs" dxfId="4830" priority="6293" operator="between">
      <formula>0</formula>
      <formula>100</formula>
    </cfRule>
  </conditionalFormatting>
  <conditionalFormatting sqref="AL455:AM459">
    <cfRule type="cellIs" dxfId="4829" priority="6158" operator="equal">
      <formula>0</formula>
    </cfRule>
    <cfRule type="cellIs" dxfId="4828" priority="6159" operator="between">
      <formula>"0.1"</formula>
      <formula>100</formula>
    </cfRule>
    <cfRule type="cellIs" dxfId="4827" priority="6160" operator="between">
      <formula>0</formula>
      <formula>100</formula>
    </cfRule>
    <cfRule type="cellIs" dxfId="4826" priority="6161" operator="between">
      <formula>0</formula>
      <formula>100</formula>
    </cfRule>
  </conditionalFormatting>
  <conditionalFormatting sqref="AL461:AM465">
    <cfRule type="cellIs" dxfId="4825" priority="5408" operator="equal">
      <formula>0</formula>
    </cfRule>
    <cfRule type="cellIs" dxfId="4824" priority="5409" operator="between">
      <formula>"0.1"</formula>
      <formula>100</formula>
    </cfRule>
    <cfRule type="cellIs" dxfId="4823" priority="5410" operator="between">
      <formula>0</formula>
      <formula>100</formula>
    </cfRule>
    <cfRule type="cellIs" dxfId="4822" priority="5411" operator="between">
      <formula>0</formula>
      <formula>100</formula>
    </cfRule>
  </conditionalFormatting>
  <conditionalFormatting sqref="AL467:AM471">
    <cfRule type="cellIs" dxfId="4821" priority="5276" operator="equal">
      <formula>0</formula>
    </cfRule>
    <cfRule type="cellIs" dxfId="4820" priority="5277" operator="between">
      <formula>"0.1"</formula>
      <formula>100</formula>
    </cfRule>
    <cfRule type="cellIs" dxfId="4819" priority="5278" operator="between">
      <formula>0</formula>
      <formula>100</formula>
    </cfRule>
    <cfRule type="cellIs" dxfId="4818" priority="5279" operator="between">
      <formula>0</formula>
      <formula>100</formula>
    </cfRule>
  </conditionalFormatting>
  <conditionalFormatting sqref="AM17:AM21">
    <cfRule type="cellIs" dxfId="4817" priority="17523" operator="equal">
      <formula>0.56</formula>
    </cfRule>
    <cfRule type="cellIs" dxfId="4816" priority="18096" operator="equal">
      <formula>0</formula>
    </cfRule>
    <cfRule type="cellIs" dxfId="4815" priority="18097" operator="between">
      <formula>0</formula>
      <formula>100</formula>
    </cfRule>
    <cfRule type="cellIs" dxfId="4814" priority="18098" operator="between">
      <formula>"0.1"</formula>
      <formula>100</formula>
    </cfRule>
  </conditionalFormatting>
  <conditionalFormatting sqref="AM23:AM27">
    <cfRule type="cellIs" dxfId="4813" priority="14274" operator="equal">
      <formula>0.56</formula>
    </cfRule>
    <cfRule type="cellIs" dxfId="4812" priority="14276" operator="equal">
      <formula>0</formula>
    </cfRule>
    <cfRule type="cellIs" dxfId="4811" priority="14277" operator="between">
      <formula>0</formula>
      <formula>100</formula>
    </cfRule>
    <cfRule type="cellIs" dxfId="4810" priority="14278" operator="between">
      <formula>"0.1"</formula>
      <formula>100</formula>
    </cfRule>
  </conditionalFormatting>
  <conditionalFormatting sqref="AM29:AM33 AM41:AM45 AM53:AM57 AM47:AM51">
    <cfRule type="cellIs" dxfId="4809" priority="14249" operator="between">
      <formula>0</formula>
      <formula>100</formula>
    </cfRule>
    <cfRule type="cellIs" dxfId="4808" priority="14250" operator="between">
      <formula>"0.1"</formula>
      <formula>100</formula>
    </cfRule>
  </conditionalFormatting>
  <conditionalFormatting sqref="AM41:AM45 AM53:AM57 AM29:AM33 AM208:AM213 AM47:AM51">
    <cfRule type="cellIs" dxfId="4807" priority="14246" operator="equal">
      <formula>0.56</formula>
    </cfRule>
    <cfRule type="cellIs" dxfId="4806" priority="14248" operator="equal">
      <formula>0</formula>
    </cfRule>
  </conditionalFormatting>
  <conditionalFormatting sqref="AM41:AM45 AM53:AM57 AM47:AM51">
    <cfRule type="cellIs" dxfId="4805" priority="5010" operator="between">
      <formula>0</formula>
      <formula>100</formula>
    </cfRule>
    <cfRule type="cellIs" dxfId="4804" priority="5011" operator="between">
      <formula>"0.1"</formula>
      <formula>100</formula>
    </cfRule>
  </conditionalFormatting>
  <conditionalFormatting sqref="AM53:AM57 AM41:AM45 AM47:AM51">
    <cfRule type="cellIs" dxfId="4803" priority="5007" operator="equal">
      <formula>0.56</formula>
    </cfRule>
    <cfRule type="cellIs" dxfId="4802" priority="5009" operator="equal">
      <formula>0</formula>
    </cfRule>
  </conditionalFormatting>
  <conditionalFormatting sqref="AM47:AM51">
    <cfRule type="cellIs" dxfId="4801" priority="4591" operator="equal">
      <formula>0.56</formula>
    </cfRule>
    <cfRule type="cellIs" dxfId="4800" priority="4593" operator="equal">
      <formula>0</formula>
    </cfRule>
    <cfRule type="cellIs" dxfId="4799" priority="4594" operator="between">
      <formula>0</formula>
      <formula>100</formula>
    </cfRule>
    <cfRule type="cellIs" dxfId="4798" priority="4595" operator="between">
      <formula>"0.1"</formula>
      <formula>100</formula>
    </cfRule>
  </conditionalFormatting>
  <conditionalFormatting sqref="AM53:AM57">
    <cfRule type="cellIs" dxfId="4797" priority="4327" operator="equal">
      <formula>0.56</formula>
    </cfRule>
    <cfRule type="cellIs" dxfId="4796" priority="4329" operator="equal">
      <formula>0</formula>
    </cfRule>
    <cfRule type="cellIs" dxfId="4795" priority="4330" operator="between">
      <formula>0</formula>
      <formula>100</formula>
    </cfRule>
    <cfRule type="cellIs" dxfId="4794" priority="4331" operator="between">
      <formula>"0.1"</formula>
      <formula>100</formula>
    </cfRule>
  </conditionalFormatting>
  <conditionalFormatting sqref="AM59:AM63">
    <cfRule type="cellIs" dxfId="4793" priority="14232" operator="equal">
      <formula>0.56</formula>
    </cfRule>
    <cfRule type="cellIs" dxfId="4792" priority="14234" operator="equal">
      <formula>0</formula>
    </cfRule>
    <cfRule type="cellIs" dxfId="4791" priority="14235" operator="between">
      <formula>0</formula>
      <formula>100</formula>
    </cfRule>
    <cfRule type="cellIs" dxfId="4790" priority="14236" operator="between">
      <formula>"0.1"</formula>
      <formula>100</formula>
    </cfRule>
  </conditionalFormatting>
  <conditionalFormatting sqref="AM65:AM66 AL68:AM69">
    <cfRule type="cellIs" dxfId="4789" priority="611" operator="equal">
      <formula>0</formula>
    </cfRule>
  </conditionalFormatting>
  <conditionalFormatting sqref="AM65:AM66 AM68:AM69">
    <cfRule type="cellIs" dxfId="4788" priority="606" operator="equal">
      <formula>0.56</formula>
    </cfRule>
    <cfRule type="cellIs" dxfId="4787" priority="608" operator="equal">
      <formula>0</formula>
    </cfRule>
    <cfRule type="cellIs" dxfId="4786" priority="609" operator="between">
      <formula>0</formula>
      <formula>100</formula>
    </cfRule>
    <cfRule type="cellIs" dxfId="4785" priority="610" operator="between">
      <formula>"0.1"</formula>
      <formula>100</formula>
    </cfRule>
  </conditionalFormatting>
  <conditionalFormatting sqref="AM67">
    <cfRule type="cellIs" dxfId="4784" priority="521" operator="equal">
      <formula>0</formula>
    </cfRule>
    <cfRule type="cellIs" dxfId="4783" priority="522" operator="between">
      <formula>0.1</formula>
      <formula>100</formula>
    </cfRule>
    <cfRule type="cellIs" dxfId="4782" priority="523" operator="between">
      <formula>0</formula>
      <formula>100</formula>
    </cfRule>
    <cfRule type="cellIs" dxfId="4781" priority="524" operator="between">
      <formula>0</formula>
      <formula>100</formula>
    </cfRule>
    <cfRule type="cellIs" dxfId="4780" priority="525" operator="equal">
      <formula>0.58</formula>
    </cfRule>
  </conditionalFormatting>
  <conditionalFormatting sqref="AM71">
    <cfRule type="cellIs" dxfId="4779" priority="367" operator="equal">
      <formula>0</formula>
    </cfRule>
    <cfRule type="cellIs" dxfId="4778" priority="368" operator="between">
      <formula>0.1</formula>
      <formula>100</formula>
    </cfRule>
    <cfRule type="cellIs" dxfId="4777" priority="369" operator="between">
      <formula>0</formula>
      <formula>100</formula>
    </cfRule>
    <cfRule type="cellIs" dxfId="4776" priority="370" operator="between">
      <formula>0</formula>
      <formula>100</formula>
    </cfRule>
    <cfRule type="cellIs" dxfId="4775" priority="371" operator="equal">
      <formula>0.58</formula>
    </cfRule>
  </conditionalFormatting>
  <conditionalFormatting sqref="AM72">
    <cfRule type="cellIs" dxfId="4774" priority="372" operator="equal">
      <formula>0</formula>
    </cfRule>
    <cfRule type="cellIs" dxfId="4773" priority="373" operator="between">
      <formula>0.1</formula>
      <formula>100</formula>
    </cfRule>
    <cfRule type="cellIs" dxfId="4772" priority="374" operator="between">
      <formula>0</formula>
      <formula>100</formula>
    </cfRule>
    <cfRule type="cellIs" dxfId="4771" priority="375" operator="between">
      <formula>0</formula>
      <formula>100</formula>
    </cfRule>
    <cfRule type="cellIs" dxfId="4770" priority="376" operator="equal">
      <formula>0.58</formula>
    </cfRule>
  </conditionalFormatting>
  <conditionalFormatting sqref="AM73">
    <cfRule type="cellIs" dxfId="4769" priority="377" operator="equal">
      <formula>0</formula>
    </cfRule>
    <cfRule type="cellIs" dxfId="4768" priority="378" operator="between">
      <formula>0.1</formula>
      <formula>100</formula>
    </cfRule>
    <cfRule type="cellIs" dxfId="4767" priority="379" operator="between">
      <formula>0</formula>
      <formula>100</formula>
    </cfRule>
    <cfRule type="cellIs" dxfId="4766" priority="380" operator="between">
      <formula>0</formula>
      <formula>100</formula>
    </cfRule>
    <cfRule type="cellIs" dxfId="4765" priority="381" operator="equal">
      <formula>0.58</formula>
    </cfRule>
  </conditionalFormatting>
  <conditionalFormatting sqref="AM74:AM75">
    <cfRule type="cellIs" dxfId="4764" priority="442" operator="equal">
      <formula>0.56</formula>
    </cfRule>
    <cfRule type="cellIs" dxfId="4763" priority="444" operator="equal">
      <formula>0</formula>
    </cfRule>
    <cfRule type="cellIs" dxfId="4762" priority="445" operator="between">
      <formula>0</formula>
      <formula>100</formula>
    </cfRule>
    <cfRule type="cellIs" dxfId="4761" priority="446" operator="between">
      <formula>"0.1"</formula>
      <formula>100</formula>
    </cfRule>
  </conditionalFormatting>
  <conditionalFormatting sqref="AM77:AM81">
    <cfRule type="cellIs" dxfId="4760" priority="14218" operator="equal">
      <formula>0.56</formula>
    </cfRule>
    <cfRule type="cellIs" dxfId="4759" priority="14220" operator="equal">
      <formula>0</formula>
    </cfRule>
    <cfRule type="cellIs" dxfId="4758" priority="14221" operator="between">
      <formula>0</formula>
      <formula>100</formula>
    </cfRule>
    <cfRule type="cellIs" dxfId="4757" priority="14222" operator="between">
      <formula>"0.1"</formula>
      <formula>100</formula>
    </cfRule>
  </conditionalFormatting>
  <conditionalFormatting sqref="AM83:AM87">
    <cfRule type="cellIs" dxfId="4756" priority="13494" operator="equal">
      <formula>0.56</formula>
    </cfRule>
    <cfRule type="cellIs" dxfId="4755" priority="13496" operator="equal">
      <formula>0</formula>
    </cfRule>
    <cfRule type="cellIs" dxfId="4754" priority="13497" operator="between">
      <formula>0</formula>
      <formula>100</formula>
    </cfRule>
    <cfRule type="cellIs" dxfId="4753" priority="13498" operator="between">
      <formula>"0.1"</formula>
      <formula>100</formula>
    </cfRule>
  </conditionalFormatting>
  <conditionalFormatting sqref="AM89:AM93">
    <cfRule type="cellIs" dxfId="4752" priority="13362" operator="equal">
      <formula>0.56</formula>
    </cfRule>
    <cfRule type="cellIs" dxfId="4751" priority="13364" operator="equal">
      <formula>0</formula>
    </cfRule>
    <cfRule type="cellIs" dxfId="4750" priority="13365" operator="between">
      <formula>0</formula>
      <formula>100</formula>
    </cfRule>
    <cfRule type="cellIs" dxfId="4749" priority="13366" operator="between">
      <formula>"0.1"</formula>
      <formula>100</formula>
    </cfRule>
  </conditionalFormatting>
  <conditionalFormatting sqref="AM95:AM99">
    <cfRule type="cellIs" dxfId="4748" priority="13230" operator="equal">
      <formula>0.56</formula>
    </cfRule>
    <cfRule type="cellIs" dxfId="4747" priority="13232" operator="equal">
      <formula>0</formula>
    </cfRule>
    <cfRule type="cellIs" dxfId="4746" priority="13233" operator="between">
      <formula>0</formula>
      <formula>100</formula>
    </cfRule>
    <cfRule type="cellIs" dxfId="4745" priority="13234" operator="between">
      <formula>"0.1"</formula>
      <formula>100</formula>
    </cfRule>
  </conditionalFormatting>
  <conditionalFormatting sqref="AM101:AM105">
    <cfRule type="cellIs" dxfId="4744" priority="13098" operator="equal">
      <formula>0.56</formula>
    </cfRule>
    <cfRule type="cellIs" dxfId="4743" priority="13100" operator="equal">
      <formula>0</formula>
    </cfRule>
    <cfRule type="cellIs" dxfId="4742" priority="13101" operator="between">
      <formula>0</formula>
      <formula>100</formula>
    </cfRule>
    <cfRule type="cellIs" dxfId="4741" priority="13102" operator="between">
      <formula>"0.1"</formula>
      <formula>100</formula>
    </cfRule>
  </conditionalFormatting>
  <conditionalFormatting sqref="AM107:AM109 AL109:AM111">
    <cfRule type="cellIs" dxfId="4740" priority="12971" operator="equal">
      <formula>0</formula>
    </cfRule>
  </conditionalFormatting>
  <conditionalFormatting sqref="AM107:AM111">
    <cfRule type="cellIs" dxfId="4739" priority="12966" operator="equal">
      <formula>0.56</formula>
    </cfRule>
    <cfRule type="cellIs" dxfId="4738" priority="12968" operator="equal">
      <formula>0</formula>
    </cfRule>
    <cfRule type="cellIs" dxfId="4737" priority="12969" operator="between">
      <formula>0</formula>
      <formula>100</formula>
    </cfRule>
    <cfRule type="cellIs" dxfId="4736" priority="12970" operator="between">
      <formula>"0.1"</formula>
      <formula>100</formula>
    </cfRule>
  </conditionalFormatting>
  <conditionalFormatting sqref="AM113:AM117">
    <cfRule type="cellIs" dxfId="4735" priority="12834" operator="equal">
      <formula>0.56</formula>
    </cfRule>
    <cfRule type="cellIs" dxfId="4734" priority="12836" operator="equal">
      <formula>0</formula>
    </cfRule>
    <cfRule type="cellIs" dxfId="4733" priority="12837" operator="between">
      <formula>0</formula>
      <formula>100</formula>
    </cfRule>
    <cfRule type="cellIs" dxfId="4732" priority="12838" operator="between">
      <formula>"0.1"</formula>
      <formula>100</formula>
    </cfRule>
  </conditionalFormatting>
  <conditionalFormatting sqref="AM119:AM123">
    <cfRule type="cellIs" dxfId="4731" priority="12702" operator="equal">
      <formula>0.56</formula>
    </cfRule>
    <cfRule type="cellIs" dxfId="4730" priority="12704" operator="equal">
      <formula>0</formula>
    </cfRule>
    <cfRule type="cellIs" dxfId="4729" priority="12705" operator="between">
      <formula>0</formula>
      <formula>100</formula>
    </cfRule>
    <cfRule type="cellIs" dxfId="4728" priority="12706" operator="between">
      <formula>"0.1"</formula>
      <formula>100</formula>
    </cfRule>
  </conditionalFormatting>
  <conditionalFormatting sqref="AM125:AM129">
    <cfRule type="cellIs" dxfId="4727" priority="12570" operator="equal">
      <formula>0.56</formula>
    </cfRule>
    <cfRule type="cellIs" dxfId="4726" priority="12572" operator="equal">
      <formula>0</formula>
    </cfRule>
    <cfRule type="cellIs" dxfId="4725" priority="12573" operator="between">
      <formula>0</formula>
      <formula>100</formula>
    </cfRule>
    <cfRule type="cellIs" dxfId="4724" priority="12574" operator="between">
      <formula>"0.1"</formula>
      <formula>100</formula>
    </cfRule>
  </conditionalFormatting>
  <conditionalFormatting sqref="AM131:AM135 AM137:AM141">
    <cfRule type="cellIs" dxfId="4723" priority="12438" operator="equal">
      <formula>0.56</formula>
    </cfRule>
    <cfRule type="cellIs" dxfId="4722" priority="12440" operator="equal">
      <formula>0</formula>
    </cfRule>
    <cfRule type="cellIs" dxfId="4721" priority="12441" operator="between">
      <formula>0</formula>
      <formula>100</formula>
    </cfRule>
    <cfRule type="cellIs" dxfId="4720" priority="12442" operator="between">
      <formula>"0.1"</formula>
      <formula>100</formula>
    </cfRule>
  </conditionalFormatting>
  <conditionalFormatting sqref="AM143:AM147">
    <cfRule type="cellIs" dxfId="4719" priority="12306" operator="equal">
      <formula>0.56</formula>
    </cfRule>
    <cfRule type="cellIs" dxfId="4718" priority="12308" operator="equal">
      <formula>0</formula>
    </cfRule>
    <cfRule type="cellIs" dxfId="4717" priority="12309" operator="between">
      <formula>0</formula>
      <formula>100</formula>
    </cfRule>
    <cfRule type="cellIs" dxfId="4716" priority="12310" operator="between">
      <formula>"0.1"</formula>
      <formula>100</formula>
    </cfRule>
  </conditionalFormatting>
  <conditionalFormatting sqref="AM149:AM153">
    <cfRule type="cellIs" dxfId="4715" priority="12174" operator="equal">
      <formula>0.56</formula>
    </cfRule>
    <cfRule type="cellIs" dxfId="4714" priority="12176" operator="equal">
      <formula>0</formula>
    </cfRule>
    <cfRule type="cellIs" dxfId="4713" priority="12177" operator="between">
      <formula>0</formula>
      <formula>100</formula>
    </cfRule>
    <cfRule type="cellIs" dxfId="4712" priority="12178" operator="between">
      <formula>"0.1"</formula>
      <formula>100</formula>
    </cfRule>
  </conditionalFormatting>
  <conditionalFormatting sqref="AM155:AM159">
    <cfRule type="cellIs" dxfId="4711" priority="11912" operator="equal">
      <formula>0.56</formula>
    </cfRule>
    <cfRule type="cellIs" dxfId="4710" priority="11914" operator="equal">
      <formula>0</formula>
    </cfRule>
    <cfRule type="cellIs" dxfId="4709" priority="11915" operator="between">
      <formula>0</formula>
      <formula>100</formula>
    </cfRule>
    <cfRule type="cellIs" dxfId="4708" priority="11916" operator="between">
      <formula>"0.1"</formula>
      <formula>100</formula>
    </cfRule>
  </conditionalFormatting>
  <conditionalFormatting sqref="AM161:AM165">
    <cfRule type="cellIs" dxfId="4707" priority="11780" operator="equal">
      <formula>0.56</formula>
    </cfRule>
    <cfRule type="cellIs" dxfId="4706" priority="11782" operator="equal">
      <formula>0</formula>
    </cfRule>
    <cfRule type="cellIs" dxfId="4705" priority="11783" operator="between">
      <formula>0</formula>
      <formula>100</formula>
    </cfRule>
    <cfRule type="cellIs" dxfId="4704" priority="11784" operator="between">
      <formula>"0.1"</formula>
      <formula>100</formula>
    </cfRule>
  </conditionalFormatting>
  <conditionalFormatting sqref="AM167:AM171">
    <cfRule type="cellIs" dxfId="4703" priority="11648" operator="equal">
      <formula>0.56</formula>
    </cfRule>
    <cfRule type="cellIs" dxfId="4702" priority="11650" operator="equal">
      <formula>0</formula>
    </cfRule>
    <cfRule type="cellIs" dxfId="4701" priority="11651" operator="between">
      <formula>0</formula>
      <formula>100</formula>
    </cfRule>
    <cfRule type="cellIs" dxfId="4700" priority="11652" operator="between">
      <formula>"0.1"</formula>
      <formula>100</formula>
    </cfRule>
  </conditionalFormatting>
  <conditionalFormatting sqref="AM173:AM177">
    <cfRule type="cellIs" dxfId="4699" priority="11516" operator="equal">
      <formula>0.56</formula>
    </cfRule>
    <cfRule type="cellIs" dxfId="4698" priority="11518" operator="equal">
      <formula>0</formula>
    </cfRule>
    <cfRule type="cellIs" dxfId="4697" priority="11519" operator="between">
      <formula>0</formula>
      <formula>100</formula>
    </cfRule>
    <cfRule type="cellIs" dxfId="4696" priority="11520" operator="between">
      <formula>"0.1"</formula>
      <formula>100</formula>
    </cfRule>
  </conditionalFormatting>
  <conditionalFormatting sqref="AM179:AM183">
    <cfRule type="cellIs" dxfId="4695" priority="1686" operator="equal">
      <formula>0.56</formula>
    </cfRule>
    <cfRule type="cellIs" dxfId="4694" priority="1688" operator="equal">
      <formula>0</formula>
    </cfRule>
    <cfRule type="cellIs" dxfId="4693" priority="1689" operator="between">
      <formula>0</formula>
      <formula>100</formula>
    </cfRule>
    <cfRule type="cellIs" dxfId="4692" priority="1690" operator="between">
      <formula>"0.1"</formula>
      <formula>100</formula>
    </cfRule>
  </conditionalFormatting>
  <conditionalFormatting sqref="AM185:AM189">
    <cfRule type="cellIs" dxfId="4691" priority="11252" operator="equal">
      <formula>0.56</formula>
    </cfRule>
    <cfRule type="cellIs" dxfId="4690" priority="11254" operator="equal">
      <formula>0</formula>
    </cfRule>
    <cfRule type="cellIs" dxfId="4689" priority="11255" operator="between">
      <formula>0</formula>
      <formula>100</formula>
    </cfRule>
    <cfRule type="cellIs" dxfId="4688" priority="11256" operator="between">
      <formula>"0.1"</formula>
      <formula>100</formula>
    </cfRule>
  </conditionalFormatting>
  <conditionalFormatting sqref="AM191:AM195 AM197:AM201">
    <cfRule type="cellIs" dxfId="4687" priority="11120" operator="equal">
      <formula>0.56</formula>
    </cfRule>
    <cfRule type="cellIs" dxfId="4686" priority="11122" operator="equal">
      <formula>0</formula>
    </cfRule>
  </conditionalFormatting>
  <conditionalFormatting sqref="AM191:AM195 AM197:AM201">
    <cfRule type="cellIs" dxfId="4685" priority="11123" operator="between">
      <formula>0</formula>
      <formula>100</formula>
    </cfRule>
    <cfRule type="cellIs" dxfId="4684" priority="11124" operator="between">
      <formula>"0.1"</formula>
      <formula>100</formula>
    </cfRule>
  </conditionalFormatting>
  <conditionalFormatting sqref="AM203:AM207">
    <cfRule type="cellIs" dxfId="4683" priority="5867" operator="between">
      <formula>0</formula>
      <formula>100</formula>
    </cfRule>
    <cfRule type="cellIs" dxfId="4682" priority="5868" operator="between">
      <formula>"0.1"</formula>
      <formula>100</formula>
    </cfRule>
  </conditionalFormatting>
  <conditionalFormatting sqref="AM203:AM207">
    <cfRule type="cellIs" dxfId="4681" priority="5864" operator="equal">
      <formula>0.56</formula>
    </cfRule>
    <cfRule type="cellIs" dxfId="4680" priority="5866" operator="equal">
      <formula>0</formula>
    </cfRule>
  </conditionalFormatting>
  <conditionalFormatting sqref="AM208">
    <cfRule type="cellIs" dxfId="4679" priority="5636" operator="between">
      <formula>0</formula>
      <formula>100</formula>
    </cfRule>
    <cfRule type="cellIs" dxfId="4678" priority="5637" operator="between">
      <formula>"0.1"</formula>
      <formula>100</formula>
    </cfRule>
  </conditionalFormatting>
  <conditionalFormatting sqref="AM209:AM213">
    <cfRule type="cellIs" dxfId="4677" priority="10991" operator="between">
      <formula>0</formula>
      <formula>100</formula>
    </cfRule>
    <cfRule type="cellIs" dxfId="4676" priority="10992" operator="between">
      <formula>"0.1"</formula>
      <formula>100</formula>
    </cfRule>
  </conditionalFormatting>
  <conditionalFormatting sqref="AM215:AM219">
    <cfRule type="cellIs" dxfId="4675" priority="10856" operator="equal">
      <formula>0.56</formula>
    </cfRule>
    <cfRule type="cellIs" dxfId="4674" priority="10858" operator="equal">
      <formula>0</formula>
    </cfRule>
    <cfRule type="cellIs" dxfId="4673" priority="10859" operator="between">
      <formula>0</formula>
      <formula>100</formula>
    </cfRule>
    <cfRule type="cellIs" dxfId="4672" priority="10860" operator="between">
      <formula>"0.1"</formula>
      <formula>100</formula>
    </cfRule>
  </conditionalFormatting>
  <conditionalFormatting sqref="AM221:AM225">
    <cfRule type="cellIs" dxfId="4671" priority="10724" operator="equal">
      <formula>0.56</formula>
    </cfRule>
    <cfRule type="cellIs" dxfId="4670" priority="10726" operator="equal">
      <formula>0</formula>
    </cfRule>
    <cfRule type="cellIs" dxfId="4669" priority="10727" operator="between">
      <formula>0</formula>
      <formula>100</formula>
    </cfRule>
    <cfRule type="cellIs" dxfId="4668" priority="10728" operator="between">
      <formula>"0.1"</formula>
      <formula>100</formula>
    </cfRule>
  </conditionalFormatting>
  <conditionalFormatting sqref="AM227:AM231">
    <cfRule type="cellIs" dxfId="4667" priority="10592" operator="equal">
      <formula>0.56</formula>
    </cfRule>
    <cfRule type="cellIs" dxfId="4666" priority="10594" operator="equal">
      <formula>0</formula>
    </cfRule>
    <cfRule type="cellIs" dxfId="4665" priority="10595" operator="between">
      <formula>0</formula>
      <formula>100</formula>
    </cfRule>
    <cfRule type="cellIs" dxfId="4664" priority="10596" operator="between">
      <formula>"0.1"</formula>
      <formula>100</formula>
    </cfRule>
  </conditionalFormatting>
  <conditionalFormatting sqref="AM233:AM237">
    <cfRule type="cellIs" dxfId="4663" priority="10460" operator="equal">
      <formula>0.56</formula>
    </cfRule>
    <cfRule type="cellIs" dxfId="4662" priority="10462" operator="equal">
      <formula>0</formula>
    </cfRule>
    <cfRule type="cellIs" dxfId="4661" priority="10463" operator="between">
      <formula>0</formula>
      <formula>100</formula>
    </cfRule>
    <cfRule type="cellIs" dxfId="4660" priority="10464" operator="between">
      <formula>"0.1"</formula>
      <formula>100</formula>
    </cfRule>
  </conditionalFormatting>
  <conditionalFormatting sqref="AM239:AM242 AL243:AM243">
    <cfRule type="cellIs" dxfId="4659" priority="10333" operator="equal">
      <formula>0</formula>
    </cfRule>
  </conditionalFormatting>
  <conditionalFormatting sqref="AM239:AM243">
    <cfRule type="cellIs" dxfId="4658" priority="10328" operator="equal">
      <formula>0.56</formula>
    </cfRule>
    <cfRule type="cellIs" dxfId="4657" priority="10330" operator="equal">
      <formula>0</formula>
    </cfRule>
    <cfRule type="cellIs" dxfId="4656" priority="10331" operator="between">
      <formula>0</formula>
      <formula>100</formula>
    </cfRule>
    <cfRule type="cellIs" dxfId="4655" priority="10332" operator="between">
      <formula>"0.1"</formula>
      <formula>100</formula>
    </cfRule>
  </conditionalFormatting>
  <conditionalFormatting sqref="AM251:AM255">
    <cfRule type="cellIs" dxfId="4654" priority="10196" operator="equal">
      <formula>0.56</formula>
    </cfRule>
    <cfRule type="cellIs" dxfId="4653" priority="10198" operator="equal">
      <formula>0</formula>
    </cfRule>
    <cfRule type="cellIs" dxfId="4652" priority="10199" operator="between">
      <formula>0</formula>
      <formula>100</formula>
    </cfRule>
    <cfRule type="cellIs" dxfId="4651" priority="10200" operator="between">
      <formula>"0.1"</formula>
      <formula>100</formula>
    </cfRule>
  </conditionalFormatting>
  <conditionalFormatting sqref="AM257:AM261">
    <cfRule type="cellIs" dxfId="4650" priority="10064" operator="equal">
      <formula>0.56</formula>
    </cfRule>
    <cfRule type="cellIs" dxfId="4649" priority="10066" operator="equal">
      <formula>0</formula>
    </cfRule>
    <cfRule type="cellIs" dxfId="4648" priority="10067" operator="between">
      <formula>0</formula>
      <formula>100</formula>
    </cfRule>
    <cfRule type="cellIs" dxfId="4647" priority="10068" operator="between">
      <formula>"0.1"</formula>
      <formula>100</formula>
    </cfRule>
  </conditionalFormatting>
  <conditionalFormatting sqref="AM263:AM267">
    <cfRule type="cellIs" dxfId="4646" priority="9932" operator="equal">
      <formula>0.56</formula>
    </cfRule>
    <cfRule type="cellIs" dxfId="4645" priority="9934" operator="equal">
      <formula>0</formula>
    </cfRule>
    <cfRule type="cellIs" dxfId="4644" priority="9935" operator="between">
      <formula>0</formula>
      <formula>100</formula>
    </cfRule>
    <cfRule type="cellIs" dxfId="4643" priority="9936" operator="between">
      <formula>"0.1"</formula>
      <formula>100</formula>
    </cfRule>
  </conditionalFormatting>
  <conditionalFormatting sqref="AM269:AM273">
    <cfRule type="cellIs" dxfId="4642" priority="9800" operator="equal">
      <formula>0.56</formula>
    </cfRule>
    <cfRule type="cellIs" dxfId="4641" priority="9802" operator="equal">
      <formula>0</formula>
    </cfRule>
    <cfRule type="cellIs" dxfId="4640" priority="9803" operator="between">
      <formula>0</formula>
      <formula>100</formula>
    </cfRule>
    <cfRule type="cellIs" dxfId="4639" priority="9804" operator="between">
      <formula>"0.1"</formula>
      <formula>100</formula>
    </cfRule>
  </conditionalFormatting>
  <conditionalFormatting sqref="AM275:AM279">
    <cfRule type="cellIs" dxfId="4638" priority="9668" operator="equal">
      <formula>0.56</formula>
    </cfRule>
    <cfRule type="cellIs" dxfId="4637" priority="9670" operator="equal">
      <formula>0</formula>
    </cfRule>
    <cfRule type="cellIs" dxfId="4636" priority="9671" operator="between">
      <formula>0</formula>
      <formula>100</formula>
    </cfRule>
    <cfRule type="cellIs" dxfId="4635" priority="9672" operator="between">
      <formula>"0.1"</formula>
      <formula>100</formula>
    </cfRule>
  </conditionalFormatting>
  <conditionalFormatting sqref="AM281:AM283">
    <cfRule type="cellIs" dxfId="4634" priority="688" operator="between">
      <formula>0</formula>
      <formula>100</formula>
    </cfRule>
    <cfRule type="cellIs" dxfId="4633" priority="689" operator="between">
      <formula>"0.1"</formula>
      <formula>100</formula>
    </cfRule>
  </conditionalFormatting>
  <conditionalFormatting sqref="AM281:AM285">
    <cfRule type="cellIs" dxfId="4632" priority="685" operator="equal">
      <formula>0.56</formula>
    </cfRule>
    <cfRule type="cellIs" dxfId="4631" priority="687" operator="equal">
      <formula>0</formula>
    </cfRule>
  </conditionalFormatting>
  <conditionalFormatting sqref="AM284:AM285">
    <cfRule type="cellIs" dxfId="4630" priority="9539" operator="between">
      <formula>0</formula>
      <formula>100</formula>
    </cfRule>
    <cfRule type="cellIs" dxfId="4629" priority="9540" operator="between">
      <formula>"0.1"</formula>
      <formula>100</formula>
    </cfRule>
  </conditionalFormatting>
  <conditionalFormatting sqref="AM287:AM290 AL291:AM291">
    <cfRule type="cellIs" dxfId="4628" priority="9409" operator="equal">
      <formula>0</formula>
    </cfRule>
  </conditionalFormatting>
  <conditionalFormatting sqref="AM287:AM291">
    <cfRule type="cellIs" dxfId="4627" priority="9404" operator="equal">
      <formula>0.56</formula>
    </cfRule>
    <cfRule type="cellIs" dxfId="4626" priority="9406" operator="equal">
      <formula>0</formula>
    </cfRule>
    <cfRule type="cellIs" dxfId="4625" priority="9407" operator="between">
      <formula>0</formula>
      <formula>100</formula>
    </cfRule>
    <cfRule type="cellIs" dxfId="4624" priority="9408" operator="between">
      <formula>"0.1"</formula>
      <formula>100</formula>
    </cfRule>
  </conditionalFormatting>
  <conditionalFormatting sqref="AM293:AM297 AM299:AM303 AM305:AM309">
    <cfRule type="cellIs" dxfId="4623" priority="9272" operator="equal">
      <formula>0.56</formula>
    </cfRule>
    <cfRule type="cellIs" dxfId="4622" priority="9274" operator="equal">
      <formula>0</formula>
    </cfRule>
    <cfRule type="cellIs" dxfId="4621" priority="9275" operator="between">
      <formula>0</formula>
      <formula>100</formula>
    </cfRule>
    <cfRule type="cellIs" dxfId="4620" priority="9276" operator="between">
      <formula>"0.1"</formula>
      <formula>100</formula>
    </cfRule>
  </conditionalFormatting>
  <conditionalFormatting sqref="AM311:AM313 AL315:AM315">
    <cfRule type="cellIs" dxfId="4619" priority="9145" operator="equal">
      <formula>0</formula>
    </cfRule>
  </conditionalFormatting>
  <conditionalFormatting sqref="AM311:AM313 AM315">
    <cfRule type="cellIs" dxfId="4618" priority="9143" operator="between">
      <formula>0</formula>
      <formula>100</formula>
    </cfRule>
    <cfRule type="cellIs" dxfId="4617" priority="9144" operator="between">
      <formula>"0.1"</formula>
      <formula>100</formula>
    </cfRule>
  </conditionalFormatting>
  <conditionalFormatting sqref="AM311:AM315">
    <cfRule type="cellIs" dxfId="4616" priority="349" operator="equal">
      <formula>0.56</formula>
    </cfRule>
    <cfRule type="cellIs" dxfId="4615" priority="353" operator="equal">
      <formula>0</formula>
    </cfRule>
  </conditionalFormatting>
  <conditionalFormatting sqref="AM314">
    <cfRule type="cellIs" dxfId="4614" priority="350" operator="equal">
      <formula>0</formula>
    </cfRule>
    <cfRule type="cellIs" dxfId="4613" priority="351" operator="between">
      <formula>0</formula>
      <formula>100</formula>
    </cfRule>
    <cfRule type="cellIs" dxfId="4612" priority="352" operator="between">
      <formula>"0.1"</formula>
      <formula>100</formula>
    </cfRule>
    <cfRule type="cellIs" dxfId="4611" priority="354" operator="between">
      <formula>"0.1"</formula>
      <formula>100</formula>
    </cfRule>
    <cfRule type="cellIs" dxfId="4610" priority="355" operator="between">
      <formula>0</formula>
      <formula>100</formula>
    </cfRule>
    <cfRule type="cellIs" dxfId="4609" priority="356" operator="between">
      <formula>0</formula>
      <formula>100</formula>
    </cfRule>
  </conditionalFormatting>
  <conditionalFormatting sqref="AM317:AM318 AL320:AM321">
    <cfRule type="cellIs" dxfId="4608" priority="8883" operator="equal">
      <formula>0</formula>
    </cfRule>
  </conditionalFormatting>
  <conditionalFormatting sqref="AM317:AM318 AM320:AM321">
    <cfRule type="cellIs" dxfId="4607" priority="8881" operator="between">
      <formula>0</formula>
      <formula>100</formula>
    </cfRule>
    <cfRule type="cellIs" dxfId="4606" priority="8882" operator="between">
      <formula>"0.1"</formula>
      <formula>100</formula>
    </cfRule>
  </conditionalFormatting>
  <conditionalFormatting sqref="AM317:AM321">
    <cfRule type="cellIs" dxfId="4605" priority="331" operator="equal">
      <formula>0.56</formula>
    </cfRule>
    <cfRule type="cellIs" dxfId="4604" priority="335" operator="equal">
      <formula>0</formula>
    </cfRule>
  </conditionalFormatting>
  <conditionalFormatting sqref="AM319">
    <cfRule type="cellIs" dxfId="4603" priority="332" operator="equal">
      <formula>0</formula>
    </cfRule>
    <cfRule type="cellIs" dxfId="4602" priority="333" operator="between">
      <formula>0</formula>
      <formula>100</formula>
    </cfRule>
    <cfRule type="cellIs" dxfId="4601" priority="334" operator="between">
      <formula>"0.1"</formula>
      <formula>100</formula>
    </cfRule>
    <cfRule type="cellIs" dxfId="4600" priority="336" operator="between">
      <formula>"0.1"</formula>
      <formula>100</formula>
    </cfRule>
    <cfRule type="cellIs" dxfId="4599" priority="337" operator="between">
      <formula>0</formula>
      <formula>100</formula>
    </cfRule>
    <cfRule type="cellIs" dxfId="4598" priority="338" operator="between">
      <formula>0</formula>
      <formula>100</formula>
    </cfRule>
  </conditionalFormatting>
  <conditionalFormatting sqref="AM323:AM324 AL326:AM327 AM329 AL331:AM333">
    <cfRule type="cellIs" dxfId="4597" priority="8751" operator="equal">
      <formula>0</formula>
    </cfRule>
  </conditionalFormatting>
  <conditionalFormatting sqref="AM323:AM324 AM329 AM326:AM327 AM331:AM333">
    <cfRule type="cellIs" dxfId="4596" priority="8749" operator="between">
      <formula>0</formula>
      <formula>100</formula>
    </cfRule>
    <cfRule type="cellIs" dxfId="4595" priority="8750" operator="between">
      <formula>"0.1"</formula>
      <formula>100</formula>
    </cfRule>
  </conditionalFormatting>
  <conditionalFormatting sqref="AM323:AM327">
    <cfRule type="cellIs" dxfId="4594" priority="313" operator="equal">
      <formula>0.56</formula>
    </cfRule>
    <cfRule type="cellIs" dxfId="4593" priority="317" operator="equal">
      <formula>0</formula>
    </cfRule>
  </conditionalFormatting>
  <conditionalFormatting sqref="AM325">
    <cfRule type="cellIs" dxfId="4592" priority="314" operator="equal">
      <formula>0</formula>
    </cfRule>
    <cfRule type="cellIs" dxfId="4591" priority="315" operator="between">
      <formula>0</formula>
      <formula>100</formula>
    </cfRule>
    <cfRule type="cellIs" dxfId="4590" priority="316" operator="between">
      <formula>"0.1"</formula>
      <formula>100</formula>
    </cfRule>
    <cfRule type="cellIs" dxfId="4589" priority="318" operator="between">
      <formula>"0.1"</formula>
      <formula>100</formula>
    </cfRule>
    <cfRule type="cellIs" dxfId="4588" priority="319" operator="between">
      <formula>0</formula>
      <formula>100</formula>
    </cfRule>
    <cfRule type="cellIs" dxfId="4587" priority="320" operator="between">
      <formula>0</formula>
      <formula>100</formula>
    </cfRule>
  </conditionalFormatting>
  <conditionalFormatting sqref="AM329:AM333">
    <cfRule type="cellIs" dxfId="4586" priority="295" operator="equal">
      <formula>0.56</formula>
    </cfRule>
    <cfRule type="cellIs" dxfId="4585" priority="299" operator="equal">
      <formula>0</formula>
    </cfRule>
  </conditionalFormatting>
  <conditionalFormatting sqref="AM330">
    <cfRule type="cellIs" dxfId="4584" priority="296" operator="equal">
      <formula>0</formula>
    </cfRule>
    <cfRule type="cellIs" dxfId="4583" priority="297" operator="between">
      <formula>0</formula>
      <formula>100</formula>
    </cfRule>
    <cfRule type="cellIs" dxfId="4582" priority="298" operator="between">
      <formula>"0.1"</formula>
      <formula>100</formula>
    </cfRule>
    <cfRule type="cellIs" dxfId="4581" priority="300" operator="between">
      <formula>"0.1"</formula>
      <formula>100</formula>
    </cfRule>
    <cfRule type="cellIs" dxfId="4580" priority="301" operator="between">
      <formula>0</formula>
      <formula>100</formula>
    </cfRule>
    <cfRule type="cellIs" dxfId="4579" priority="302" operator="between">
      <formula>0</formula>
      <formula>100</formula>
    </cfRule>
  </conditionalFormatting>
  <conditionalFormatting sqref="AM335:AM339">
    <cfRule type="cellIs" dxfId="4578" priority="8614" operator="equal">
      <formula>0.56</formula>
    </cfRule>
    <cfRule type="cellIs" dxfId="4577" priority="8616" operator="equal">
      <formula>0</formula>
    </cfRule>
    <cfRule type="cellIs" dxfId="4576" priority="8617" operator="between">
      <formula>0</formula>
      <formula>100</formula>
    </cfRule>
    <cfRule type="cellIs" dxfId="4575" priority="8618" operator="between">
      <formula>"0.1"</formula>
      <formula>100</formula>
    </cfRule>
  </conditionalFormatting>
  <conditionalFormatting sqref="AM341:AM345">
    <cfRule type="cellIs" dxfId="4574" priority="8482" operator="equal">
      <formula>0.56</formula>
    </cfRule>
    <cfRule type="cellIs" dxfId="4573" priority="8484" operator="equal">
      <formula>0</formula>
    </cfRule>
    <cfRule type="cellIs" dxfId="4572" priority="8485" operator="between">
      <formula>0</formula>
      <formula>100</formula>
    </cfRule>
    <cfRule type="cellIs" dxfId="4571" priority="8486" operator="between">
      <formula>"0.1"</formula>
      <formula>100</formula>
    </cfRule>
  </conditionalFormatting>
  <conditionalFormatting sqref="AM347:AM351">
    <cfRule type="cellIs" dxfId="4570" priority="8350" operator="equal">
      <formula>0.56</formula>
    </cfRule>
    <cfRule type="cellIs" dxfId="4569" priority="8352" operator="equal">
      <formula>0</formula>
    </cfRule>
    <cfRule type="cellIs" dxfId="4568" priority="8353" operator="between">
      <formula>0</formula>
      <formula>100</formula>
    </cfRule>
    <cfRule type="cellIs" dxfId="4567" priority="8354" operator="between">
      <formula>"0.1"</formula>
      <formula>100</formula>
    </cfRule>
  </conditionalFormatting>
  <conditionalFormatting sqref="AM353:AM357">
    <cfRule type="cellIs" dxfId="4566" priority="8218" operator="equal">
      <formula>0.56</formula>
    </cfRule>
    <cfRule type="cellIs" dxfId="4565" priority="8220" operator="equal">
      <formula>0</formula>
    </cfRule>
    <cfRule type="cellIs" dxfId="4564" priority="8221" operator="between">
      <formula>0</formula>
      <formula>100</formula>
    </cfRule>
    <cfRule type="cellIs" dxfId="4563" priority="8222" operator="between">
      <formula>"0.1"</formula>
      <formula>100</formula>
    </cfRule>
  </conditionalFormatting>
  <conditionalFormatting sqref="AM359:AM363">
    <cfRule type="cellIs" dxfId="4562" priority="8086" operator="equal">
      <formula>0.56</formula>
    </cfRule>
    <cfRule type="cellIs" dxfId="4561" priority="8088" operator="equal">
      <formula>0</formula>
    </cfRule>
    <cfRule type="cellIs" dxfId="4560" priority="8089" operator="between">
      <formula>0</formula>
      <formula>100</formula>
    </cfRule>
    <cfRule type="cellIs" dxfId="4559" priority="8090" operator="between">
      <formula>"0.1"</formula>
      <formula>100</formula>
    </cfRule>
  </conditionalFormatting>
  <conditionalFormatting sqref="AM365:AM369">
    <cfRule type="cellIs" dxfId="4558" priority="7954" operator="equal">
      <formula>0.56</formula>
    </cfRule>
    <cfRule type="cellIs" dxfId="4557" priority="7956" operator="equal">
      <formula>0</formula>
    </cfRule>
    <cfRule type="cellIs" dxfId="4556" priority="7957" operator="between">
      <formula>0</formula>
      <formula>100</formula>
    </cfRule>
    <cfRule type="cellIs" dxfId="4555" priority="7958" operator="between">
      <formula>"0.1"</formula>
      <formula>100</formula>
    </cfRule>
  </conditionalFormatting>
  <conditionalFormatting sqref="AM371:AM375">
    <cfRule type="cellIs" dxfId="4554" priority="7822" operator="equal">
      <formula>0.56</formula>
    </cfRule>
    <cfRule type="cellIs" dxfId="4553" priority="7824" operator="equal">
      <formula>0</formula>
    </cfRule>
    <cfRule type="cellIs" dxfId="4552" priority="7825" operator="between">
      <formula>0</formula>
      <formula>100</formula>
    </cfRule>
    <cfRule type="cellIs" dxfId="4551" priority="7826" operator="between">
      <formula>"0.1"</formula>
      <formula>100</formula>
    </cfRule>
  </conditionalFormatting>
  <conditionalFormatting sqref="AM377:AM381">
    <cfRule type="cellIs" dxfId="4550" priority="7690" operator="equal">
      <formula>0.56</formula>
    </cfRule>
    <cfRule type="cellIs" dxfId="4549" priority="7692" operator="equal">
      <formula>0</formula>
    </cfRule>
    <cfRule type="cellIs" dxfId="4548" priority="7693" operator="between">
      <formula>0</formula>
      <formula>100</formula>
    </cfRule>
    <cfRule type="cellIs" dxfId="4547" priority="7694" operator="between">
      <formula>"0.1"</formula>
      <formula>100</formula>
    </cfRule>
  </conditionalFormatting>
  <conditionalFormatting sqref="AM383:AM387">
    <cfRule type="cellIs" dxfId="4546" priority="7558" operator="equal">
      <formula>0.56</formula>
    </cfRule>
    <cfRule type="cellIs" dxfId="4545" priority="7560" operator="equal">
      <formula>0</formula>
    </cfRule>
    <cfRule type="cellIs" dxfId="4544" priority="7561" operator="between">
      <formula>0</formula>
      <formula>100</formula>
    </cfRule>
    <cfRule type="cellIs" dxfId="4543" priority="7562" operator="between">
      <formula>"0.1"</formula>
      <formula>100</formula>
    </cfRule>
  </conditionalFormatting>
  <conditionalFormatting sqref="AM389:AM393">
    <cfRule type="cellIs" dxfId="4542" priority="7341" operator="equal">
      <formula>0.56</formula>
    </cfRule>
    <cfRule type="cellIs" dxfId="4541" priority="7343" operator="equal">
      <formula>0</formula>
    </cfRule>
    <cfRule type="cellIs" dxfId="4540" priority="7344" operator="between">
      <formula>0</formula>
      <formula>100</formula>
    </cfRule>
    <cfRule type="cellIs" dxfId="4539" priority="7345" operator="between">
      <formula>"0.1"</formula>
      <formula>100</formula>
    </cfRule>
  </conditionalFormatting>
  <conditionalFormatting sqref="AM395:AM399">
    <cfRule type="cellIs" dxfId="4538" priority="7209" operator="equal">
      <formula>0.56</formula>
    </cfRule>
    <cfRule type="cellIs" dxfId="4537" priority="7211" operator="equal">
      <formula>0</formula>
    </cfRule>
    <cfRule type="cellIs" dxfId="4536" priority="7212" operator="between">
      <formula>0</formula>
      <formula>100</formula>
    </cfRule>
    <cfRule type="cellIs" dxfId="4535" priority="7213" operator="between">
      <formula>"0.1"</formula>
      <formula>100</formula>
    </cfRule>
  </conditionalFormatting>
  <conditionalFormatting sqref="AM401:AM403 AM407:AM411 AM405">
    <cfRule type="cellIs" dxfId="4534" priority="7077" operator="equal">
      <formula>0.56</formula>
    </cfRule>
    <cfRule type="cellIs" dxfId="4533" priority="7079" operator="equal">
      <formula>0</formula>
    </cfRule>
    <cfRule type="cellIs" dxfId="4532" priority="7080" operator="between">
      <formula>0</formula>
      <formula>100</formula>
    </cfRule>
    <cfRule type="cellIs" dxfId="4531" priority="7081" operator="between">
      <formula>"0.1"</formula>
      <formula>100</formula>
    </cfRule>
  </conditionalFormatting>
  <conditionalFormatting sqref="AM413:AM414 AM416:AM417">
    <cfRule type="cellIs" dxfId="4530" priority="6945" operator="equal">
      <formula>0.56</formula>
    </cfRule>
    <cfRule type="cellIs" dxfId="4529" priority="6947" operator="equal">
      <formula>0</formula>
    </cfRule>
    <cfRule type="cellIs" dxfId="4528" priority="6948" operator="between">
      <formula>0</formula>
      <formula>100</formula>
    </cfRule>
    <cfRule type="cellIs" dxfId="4527" priority="6949" operator="between">
      <formula>"0.1"</formula>
      <formula>100</formula>
    </cfRule>
  </conditionalFormatting>
  <conditionalFormatting sqref="AM419:AM420 AM422:AM423">
    <cfRule type="cellIs" dxfId="4526" priority="6813" operator="equal">
      <formula>0.56</formula>
    </cfRule>
    <cfRule type="cellIs" dxfId="4525" priority="6815" operator="equal">
      <formula>0</formula>
    </cfRule>
    <cfRule type="cellIs" dxfId="4524" priority="6816" operator="between">
      <formula>0</formula>
      <formula>100</formula>
    </cfRule>
    <cfRule type="cellIs" dxfId="4523" priority="6817" operator="between">
      <formula>"0.1"</formula>
      <formula>100</formula>
    </cfRule>
  </conditionalFormatting>
  <conditionalFormatting sqref="AM425 AM427:AM429">
    <cfRule type="cellIs" dxfId="4522" priority="6681" operator="equal">
      <formula>0.56</formula>
    </cfRule>
    <cfRule type="cellIs" dxfId="4521" priority="6683" operator="equal">
      <formula>0</formula>
    </cfRule>
    <cfRule type="cellIs" dxfId="4520" priority="6684" operator="between">
      <formula>0</formula>
      <formula>100</formula>
    </cfRule>
    <cfRule type="cellIs" dxfId="4519" priority="6685" operator="between">
      <formula>"0.1"</formula>
      <formula>100</formula>
    </cfRule>
  </conditionalFormatting>
  <conditionalFormatting sqref="AM431 AM433:AM435">
    <cfRule type="cellIs" dxfId="4518" priority="5139" operator="equal">
      <formula>0.56</formula>
    </cfRule>
    <cfRule type="cellIs" dxfId="4517" priority="5141" operator="equal">
      <formula>0</formula>
    </cfRule>
    <cfRule type="cellIs" dxfId="4516" priority="5142" operator="between">
      <formula>0</formula>
      <formula>100</formula>
    </cfRule>
    <cfRule type="cellIs" dxfId="4515" priority="5143" operator="between">
      <formula>"0.1"</formula>
      <formula>100</formula>
    </cfRule>
  </conditionalFormatting>
  <conditionalFormatting sqref="AM437:AM440">
    <cfRule type="cellIs" dxfId="4514" priority="6549" operator="equal">
      <formula>0.56</formula>
    </cfRule>
    <cfRule type="cellIs" dxfId="4513" priority="6551" operator="equal">
      <formula>0</formula>
    </cfRule>
    <cfRule type="cellIs" dxfId="4512" priority="6552" operator="between">
      <formula>0</formula>
      <formula>100</formula>
    </cfRule>
    <cfRule type="cellIs" dxfId="4511" priority="6553" operator="between">
      <formula>"0.1"</formula>
      <formula>100</formula>
    </cfRule>
    <cfRule type="cellIs" dxfId="4510" priority="6554" operator="equal">
      <formula>0</formula>
    </cfRule>
    <cfRule type="cellIs" dxfId="4509" priority="6555" operator="between">
      <formula>"0.1"</formula>
      <formula>100</formula>
    </cfRule>
    <cfRule type="cellIs" dxfId="4508" priority="6556" operator="between">
      <formula>0</formula>
      <formula>100</formula>
    </cfRule>
    <cfRule type="cellIs" dxfId="4507" priority="6557" operator="between">
      <formula>0</formula>
      <formula>100</formula>
    </cfRule>
  </conditionalFormatting>
  <conditionalFormatting sqref="AM441">
    <cfRule type="cellIs" dxfId="4506" priority="536" operator="equal">
      <formula>0</formula>
    </cfRule>
    <cfRule type="cellIs" dxfId="4505" priority="537" operator="between">
      <formula>0.1</formula>
      <formula>100</formula>
    </cfRule>
    <cfRule type="cellIs" dxfId="4504" priority="538" operator="between">
      <formula>0</formula>
      <formula>100</formula>
    </cfRule>
    <cfRule type="cellIs" dxfId="4503" priority="539" operator="between">
      <formula>0</formula>
      <formula>100</formula>
    </cfRule>
    <cfRule type="cellIs" dxfId="4502" priority="540" operator="equal">
      <formula>0.58</formula>
    </cfRule>
  </conditionalFormatting>
  <conditionalFormatting sqref="AM443:AM445">
    <cfRule type="cellIs" dxfId="4501" priority="5505" operator="equal">
      <formula>0.56</formula>
    </cfRule>
    <cfRule type="cellIs" dxfId="4500" priority="5509" operator="equal">
      <formula>0</formula>
    </cfRule>
    <cfRule type="cellIs" dxfId="4499" priority="5515" operator="between">
      <formula>0</formula>
      <formula>100</formula>
    </cfRule>
    <cfRule type="cellIs" dxfId="4498" priority="5516" operator="between">
      <formula>"0.1"</formula>
      <formula>100</formula>
    </cfRule>
    <cfRule type="cellIs" dxfId="4497" priority="5517" operator="equal">
      <formula>0</formula>
    </cfRule>
    <cfRule type="cellIs" dxfId="4496" priority="5518" operator="between">
      <formula>"0.1"</formula>
      <formula>100</formula>
    </cfRule>
    <cfRule type="cellIs" dxfId="4495" priority="5519" operator="between">
      <formula>0</formula>
      <formula>100</formula>
    </cfRule>
    <cfRule type="cellIs" dxfId="4494" priority="5520" operator="between">
      <formula>0</formula>
      <formula>100</formula>
    </cfRule>
  </conditionalFormatting>
  <conditionalFormatting sqref="AM446">
    <cfRule type="cellIs" dxfId="4493" priority="531" operator="equal">
      <formula>0</formula>
    </cfRule>
    <cfRule type="cellIs" dxfId="4492" priority="532" operator="between">
      <formula>0.1</formula>
      <formula>100</formula>
    </cfRule>
    <cfRule type="cellIs" dxfId="4491" priority="533" operator="between">
      <formula>0</formula>
      <formula>100</formula>
    </cfRule>
    <cfRule type="cellIs" dxfId="4490" priority="534" operator="between">
      <formula>0</formula>
      <formula>100</formula>
    </cfRule>
    <cfRule type="cellIs" dxfId="4489" priority="535" operator="equal">
      <formula>0.58</formula>
    </cfRule>
  </conditionalFormatting>
  <conditionalFormatting sqref="AM447">
    <cfRule type="cellIs" dxfId="4488" priority="546" operator="equal">
      <formula>0</formula>
    </cfRule>
    <cfRule type="cellIs" dxfId="4487" priority="547" operator="between">
      <formula>0.1</formula>
      <formula>100</formula>
    </cfRule>
    <cfRule type="cellIs" dxfId="4486" priority="548" operator="between">
      <formula>0</formula>
      <formula>100</formula>
    </cfRule>
    <cfRule type="cellIs" dxfId="4485" priority="549" operator="between">
      <formula>0</formula>
      <formula>100</formula>
    </cfRule>
    <cfRule type="cellIs" dxfId="4484" priority="550" operator="equal">
      <formula>0.58</formula>
    </cfRule>
  </conditionalFormatting>
  <conditionalFormatting sqref="AM449:AM453">
    <cfRule type="cellIs" dxfId="4483" priority="6285" operator="equal">
      <formula>0.56</formula>
    </cfRule>
    <cfRule type="cellIs" dxfId="4482" priority="6287" operator="equal">
      <formula>0</formula>
    </cfRule>
    <cfRule type="cellIs" dxfId="4481" priority="6288" operator="between">
      <formula>0</formula>
      <formula>100</formula>
    </cfRule>
    <cfRule type="cellIs" dxfId="4480" priority="6289" operator="between">
      <formula>"0.1"</formula>
      <formula>100</formula>
    </cfRule>
  </conditionalFormatting>
  <conditionalFormatting sqref="AM455:AM459">
    <cfRule type="cellIs" dxfId="4479" priority="6153" operator="equal">
      <formula>0.56</formula>
    </cfRule>
    <cfRule type="cellIs" dxfId="4478" priority="6155" operator="equal">
      <formula>0</formula>
    </cfRule>
    <cfRule type="cellIs" dxfId="4477" priority="6156" operator="between">
      <formula>0</formula>
      <formula>100</formula>
    </cfRule>
    <cfRule type="cellIs" dxfId="4476" priority="6157" operator="between">
      <formula>"0.1"</formula>
      <formula>100</formula>
    </cfRule>
  </conditionalFormatting>
  <conditionalFormatting sqref="AM461:AM465">
    <cfRule type="cellIs" dxfId="4475" priority="5403" operator="equal">
      <formula>0.56</formula>
    </cfRule>
    <cfRule type="cellIs" dxfId="4474" priority="5405" operator="equal">
      <formula>0</formula>
    </cfRule>
    <cfRule type="cellIs" dxfId="4473" priority="5406" operator="between">
      <formula>0</formula>
      <formula>100</formula>
    </cfRule>
    <cfRule type="cellIs" dxfId="4472" priority="5407" operator="between">
      <formula>"0.1"</formula>
      <formula>100</formula>
    </cfRule>
  </conditionalFormatting>
  <conditionalFormatting sqref="AM467:AM471">
    <cfRule type="cellIs" dxfId="4471" priority="5271" operator="equal">
      <formula>0.56</formula>
    </cfRule>
    <cfRule type="cellIs" dxfId="4470" priority="5273" operator="equal">
      <formula>0</formula>
    </cfRule>
    <cfRule type="cellIs" dxfId="4469" priority="5274" operator="between">
      <formula>0</formula>
      <formula>100</formula>
    </cfRule>
    <cfRule type="cellIs" dxfId="4468" priority="5275" operator="between">
      <formula>"0.1"</formula>
      <formula>100</formula>
    </cfRule>
  </conditionalFormatting>
  <conditionalFormatting sqref="AN17:AO21 AR17:AS21">
    <cfRule type="cellIs" dxfId="4467" priority="14864" operator="equal">
      <formula>"NO"</formula>
    </cfRule>
  </conditionalFormatting>
  <conditionalFormatting sqref="AN17:AO21">
    <cfRule type="cellIs" dxfId="4466" priority="14865" operator="equal">
      <formula>"SI"</formula>
    </cfRule>
  </conditionalFormatting>
  <conditionalFormatting sqref="AN23:AO27 AR23:AS27">
    <cfRule type="cellIs" dxfId="4465" priority="14270" operator="equal">
      <formula>"NO"</formula>
    </cfRule>
  </conditionalFormatting>
  <conditionalFormatting sqref="AN23:AO27">
    <cfRule type="cellIs" dxfId="4464" priority="14271" operator="equal">
      <formula>"SI"</formula>
    </cfRule>
  </conditionalFormatting>
  <conditionalFormatting sqref="AN29:AO33 AN41:AO45 AN53:AO57 AN47:AO51">
    <cfRule type="cellIs" dxfId="4463" priority="13587" operator="equal">
      <formula>"SI"</formula>
    </cfRule>
  </conditionalFormatting>
  <conditionalFormatting sqref="AN29:AO33 AR29:AS33 AR41:AS45 AN41:AO45 AR53:AS57 AN53:AO57 AN47:AO51 AR47:AS51">
    <cfRule type="cellIs" dxfId="4462" priority="13586" operator="equal">
      <formula>"NO"</formula>
    </cfRule>
  </conditionalFormatting>
  <conditionalFormatting sqref="AN41:AO44 AR41:AS44">
    <cfRule type="cellIs" dxfId="4461" priority="3873" operator="equal">
      <formula>"NO"</formula>
    </cfRule>
  </conditionalFormatting>
  <conditionalFormatting sqref="AN41:AO44">
    <cfRule type="cellIs" dxfId="4460" priority="3874" operator="equal">
      <formula>"SI"</formula>
    </cfRule>
  </conditionalFormatting>
  <conditionalFormatting sqref="AN45:AO45 AN53:AO57 AN47:AO51">
    <cfRule type="cellIs" dxfId="4459" priority="5004" operator="equal">
      <formula>"SI"</formula>
    </cfRule>
  </conditionalFormatting>
  <conditionalFormatting sqref="AN45:AO45 AR45:AS45 AN53:AO57 AR53:AS57 AR47:AS51 AN47:AO51">
    <cfRule type="cellIs" dxfId="4458" priority="5003" operator="equal">
      <formula>"NO"</formula>
    </cfRule>
  </conditionalFormatting>
  <conditionalFormatting sqref="AN47:AO49 AR47:AS49">
    <cfRule type="cellIs" dxfId="4457" priority="3858" operator="equal">
      <formula>"NO"</formula>
    </cfRule>
  </conditionalFormatting>
  <conditionalFormatting sqref="AN47:AO49">
    <cfRule type="cellIs" dxfId="4456" priority="3859" operator="equal">
      <formula>"SI"</formula>
    </cfRule>
  </conditionalFormatting>
  <conditionalFormatting sqref="AN50:AO51 AR50:AS51">
    <cfRule type="cellIs" dxfId="4455" priority="4587" operator="equal">
      <formula>"NO"</formula>
    </cfRule>
  </conditionalFormatting>
  <conditionalFormatting sqref="AN50:AO51">
    <cfRule type="cellIs" dxfId="4454" priority="4588" operator="equal">
      <formula>"SI"</formula>
    </cfRule>
  </conditionalFormatting>
  <conditionalFormatting sqref="AN53:AO56 AR53:AS56">
    <cfRule type="cellIs" dxfId="4453" priority="3848" operator="equal">
      <formula>"NO"</formula>
    </cfRule>
  </conditionalFormatting>
  <conditionalFormatting sqref="AN53:AO56">
    <cfRule type="cellIs" dxfId="4452" priority="3849" operator="equal">
      <formula>"SI"</formula>
    </cfRule>
  </conditionalFormatting>
  <conditionalFormatting sqref="AN57:AO57 AR57:AS57">
    <cfRule type="cellIs" dxfId="4451" priority="4323" operator="equal">
      <formula>"NO"</formula>
    </cfRule>
  </conditionalFormatting>
  <conditionalFormatting sqref="AN57:AO57">
    <cfRule type="cellIs" dxfId="4450" priority="4324" operator="equal">
      <formula>"SI"</formula>
    </cfRule>
  </conditionalFormatting>
  <conditionalFormatting sqref="AN59:AO63 AR59:AS63">
    <cfRule type="cellIs" dxfId="4449" priority="14228" operator="equal">
      <formula>"NO"</formula>
    </cfRule>
  </conditionalFormatting>
  <conditionalFormatting sqref="AN59:AO63">
    <cfRule type="cellIs" dxfId="4448" priority="14229" operator="equal">
      <formula>"SI"</formula>
    </cfRule>
  </conditionalFormatting>
  <conditionalFormatting sqref="AN65:AO69 AR65:AS69">
    <cfRule type="cellIs" dxfId="4447" priority="602" operator="equal">
      <formula>"NO"</formula>
    </cfRule>
  </conditionalFormatting>
  <conditionalFormatting sqref="AN65:AO69">
    <cfRule type="cellIs" dxfId="4446" priority="603" operator="equal">
      <formula>"SI"</formula>
    </cfRule>
  </conditionalFormatting>
  <conditionalFormatting sqref="AN71:AO75 AR71:AS75">
    <cfRule type="cellIs" dxfId="4445" priority="438" operator="equal">
      <formula>"NO"</formula>
    </cfRule>
  </conditionalFormatting>
  <conditionalFormatting sqref="AN71:AO75">
    <cfRule type="cellIs" dxfId="4444" priority="439" operator="equal">
      <formula>"SI"</formula>
    </cfRule>
  </conditionalFormatting>
  <conditionalFormatting sqref="AN77:AO79 AR77:AS79">
    <cfRule type="cellIs" dxfId="4443" priority="12121" operator="equal">
      <formula>"NO"</formula>
    </cfRule>
  </conditionalFormatting>
  <conditionalFormatting sqref="AN77:AO79">
    <cfRule type="cellIs" dxfId="4442" priority="12122" operator="equal">
      <formula>"SI"</formula>
    </cfRule>
  </conditionalFormatting>
  <conditionalFormatting sqref="AN80:AO81 AR80:AS81">
    <cfRule type="cellIs" dxfId="4441" priority="14214" operator="equal">
      <formula>"NO"</formula>
    </cfRule>
  </conditionalFormatting>
  <conditionalFormatting sqref="AN80:AO81">
    <cfRule type="cellIs" dxfId="4440" priority="14215" operator="equal">
      <formula>"SI"</formula>
    </cfRule>
  </conditionalFormatting>
  <conditionalFormatting sqref="AN83:AO85 AR83:AS85">
    <cfRule type="cellIs" dxfId="4439" priority="12116" operator="equal">
      <formula>"NO"</formula>
    </cfRule>
  </conditionalFormatting>
  <conditionalFormatting sqref="AN83:AO85">
    <cfRule type="cellIs" dxfId="4438" priority="12117" operator="equal">
      <formula>"SI"</formula>
    </cfRule>
  </conditionalFormatting>
  <conditionalFormatting sqref="AN86:AO87 AR86:AS87">
    <cfRule type="cellIs" dxfId="4437" priority="13490" operator="equal">
      <formula>"NO"</formula>
    </cfRule>
  </conditionalFormatting>
  <conditionalFormatting sqref="AN86:AO87">
    <cfRule type="cellIs" dxfId="4436" priority="13491" operator="equal">
      <formula>"SI"</formula>
    </cfRule>
  </conditionalFormatting>
  <conditionalFormatting sqref="AN89:AO90 AR89:AS90">
    <cfRule type="cellIs" dxfId="4435" priority="12111" operator="equal">
      <formula>"NO"</formula>
    </cfRule>
  </conditionalFormatting>
  <conditionalFormatting sqref="AN89:AO90">
    <cfRule type="cellIs" dxfId="4434" priority="12112" operator="equal">
      <formula>"SI"</formula>
    </cfRule>
  </conditionalFormatting>
  <conditionalFormatting sqref="AN91:AO93 AR91:AS93">
    <cfRule type="cellIs" dxfId="4433" priority="13358" operator="equal">
      <formula>"NO"</formula>
    </cfRule>
  </conditionalFormatting>
  <conditionalFormatting sqref="AN91:AO93">
    <cfRule type="cellIs" dxfId="4432" priority="13359" operator="equal">
      <formula>"SI"</formula>
    </cfRule>
  </conditionalFormatting>
  <conditionalFormatting sqref="AN95:AO96 AR95:AS96">
    <cfRule type="cellIs" dxfId="4431" priority="12106" operator="equal">
      <formula>"NO"</formula>
    </cfRule>
  </conditionalFormatting>
  <conditionalFormatting sqref="AN95:AO96">
    <cfRule type="cellIs" dxfId="4430" priority="12107" operator="equal">
      <formula>"SI"</formula>
    </cfRule>
  </conditionalFormatting>
  <conditionalFormatting sqref="AN97:AO99 AR97:AS99">
    <cfRule type="cellIs" dxfId="4429" priority="13226" operator="equal">
      <formula>"NO"</formula>
    </cfRule>
  </conditionalFormatting>
  <conditionalFormatting sqref="AN97:AO99">
    <cfRule type="cellIs" dxfId="4428" priority="13227" operator="equal">
      <formula>"SI"</formula>
    </cfRule>
  </conditionalFormatting>
  <conditionalFormatting sqref="AN101:AO102 AR101:AS102">
    <cfRule type="cellIs" dxfId="4427" priority="12101" operator="equal">
      <formula>"NO"</formula>
    </cfRule>
  </conditionalFormatting>
  <conditionalFormatting sqref="AN101:AO102">
    <cfRule type="cellIs" dxfId="4426" priority="12102" operator="equal">
      <formula>"SI"</formula>
    </cfRule>
  </conditionalFormatting>
  <conditionalFormatting sqref="AN103:AO105 AR103:AS105">
    <cfRule type="cellIs" dxfId="4425" priority="13094" operator="equal">
      <formula>"NO"</formula>
    </cfRule>
  </conditionalFormatting>
  <conditionalFormatting sqref="AN103:AO105">
    <cfRule type="cellIs" dxfId="4424" priority="13095" operator="equal">
      <formula>"SI"</formula>
    </cfRule>
  </conditionalFormatting>
  <conditionalFormatting sqref="AN107:AO107 AR107:AS107">
    <cfRule type="cellIs" dxfId="4423" priority="12096" operator="equal">
      <formula>"NO"</formula>
    </cfRule>
  </conditionalFormatting>
  <conditionalFormatting sqref="AN107:AO107">
    <cfRule type="cellIs" dxfId="4422" priority="12097" operator="equal">
      <formula>"SI"</formula>
    </cfRule>
  </conditionalFormatting>
  <conditionalFormatting sqref="AN108:AO111 AR108:AS111">
    <cfRule type="cellIs" dxfId="4421" priority="12962" operator="equal">
      <formula>"NO"</formula>
    </cfRule>
  </conditionalFormatting>
  <conditionalFormatting sqref="AN108:AO111">
    <cfRule type="cellIs" dxfId="4420" priority="12963" operator="equal">
      <formula>"SI"</formula>
    </cfRule>
  </conditionalFormatting>
  <conditionalFormatting sqref="AN113:AO113 AR113:AS113">
    <cfRule type="cellIs" dxfId="4419" priority="12021" operator="equal">
      <formula>"NO"</formula>
    </cfRule>
  </conditionalFormatting>
  <conditionalFormatting sqref="AN113:AO113">
    <cfRule type="cellIs" dxfId="4418" priority="12022" operator="equal">
      <formula>"SI"</formula>
    </cfRule>
  </conditionalFormatting>
  <conditionalFormatting sqref="AN114:AO117 AR114:AS117">
    <cfRule type="cellIs" dxfId="4417" priority="12830" operator="equal">
      <formula>"NO"</formula>
    </cfRule>
  </conditionalFormatting>
  <conditionalFormatting sqref="AN114:AO117">
    <cfRule type="cellIs" dxfId="4416" priority="12831" operator="equal">
      <formula>"SI"</formula>
    </cfRule>
  </conditionalFormatting>
  <conditionalFormatting sqref="AN119:AO119 AR119:AS119">
    <cfRule type="cellIs" dxfId="4415" priority="12016" operator="equal">
      <formula>"NO"</formula>
    </cfRule>
  </conditionalFormatting>
  <conditionalFormatting sqref="AN119:AO119">
    <cfRule type="cellIs" dxfId="4414" priority="12017" operator="equal">
      <formula>"SI"</formula>
    </cfRule>
  </conditionalFormatting>
  <conditionalFormatting sqref="AN120:AO123 AR120:AS123">
    <cfRule type="cellIs" dxfId="4413" priority="12698" operator="equal">
      <formula>"NO"</formula>
    </cfRule>
  </conditionalFormatting>
  <conditionalFormatting sqref="AN120:AO123">
    <cfRule type="cellIs" dxfId="4412" priority="12699" operator="equal">
      <formula>"SI"</formula>
    </cfRule>
  </conditionalFormatting>
  <conditionalFormatting sqref="AN125:AO125 AR125:AS125">
    <cfRule type="cellIs" dxfId="4411" priority="12006" operator="equal">
      <formula>"NO"</formula>
    </cfRule>
  </conditionalFormatting>
  <conditionalFormatting sqref="AN125:AO125">
    <cfRule type="cellIs" dxfId="4410" priority="12007" operator="equal">
      <formula>"SI"</formula>
    </cfRule>
  </conditionalFormatting>
  <conditionalFormatting sqref="AN126:AO126 AR126:AS126">
    <cfRule type="cellIs" dxfId="4409" priority="12011" operator="equal">
      <formula>"NO"</formula>
    </cfRule>
  </conditionalFormatting>
  <conditionalFormatting sqref="AN126:AO126">
    <cfRule type="cellIs" dxfId="4408" priority="12012" operator="equal">
      <formula>"SI"</formula>
    </cfRule>
  </conditionalFormatting>
  <conditionalFormatting sqref="AN127:AO129 AR127:AS129">
    <cfRule type="cellIs" dxfId="4407" priority="12566" operator="equal">
      <formula>"NO"</formula>
    </cfRule>
  </conditionalFormatting>
  <conditionalFormatting sqref="AN127:AO129">
    <cfRule type="cellIs" dxfId="4406" priority="12567" operator="equal">
      <formula>"SI"</formula>
    </cfRule>
  </conditionalFormatting>
  <conditionalFormatting sqref="AN131:AO131 AR131:AS131">
    <cfRule type="cellIs" dxfId="4405" priority="11996" operator="equal">
      <formula>"NO"</formula>
    </cfRule>
  </conditionalFormatting>
  <conditionalFormatting sqref="AN131:AO131">
    <cfRule type="cellIs" dxfId="4404" priority="11997" operator="equal">
      <formula>"SI"</formula>
    </cfRule>
  </conditionalFormatting>
  <conditionalFormatting sqref="AN132:AO132 AR132:AS132">
    <cfRule type="cellIs" dxfId="4403" priority="12001" operator="equal">
      <formula>"NO"</formula>
    </cfRule>
  </conditionalFormatting>
  <conditionalFormatting sqref="AN132:AO132">
    <cfRule type="cellIs" dxfId="4402" priority="12002" operator="equal">
      <formula>"SI"</formula>
    </cfRule>
  </conditionalFormatting>
  <conditionalFormatting sqref="AN133:AO135 AN139:AO141">
    <cfRule type="cellIs" dxfId="4401" priority="12435" operator="equal">
      <formula>"SI"</formula>
    </cfRule>
  </conditionalFormatting>
  <conditionalFormatting sqref="AN133:AO135 AR133:AS135 AN139:AO141 AR139:AS141">
    <cfRule type="cellIs" dxfId="4400" priority="12434" operator="equal">
      <formula>"NO"</formula>
    </cfRule>
  </conditionalFormatting>
  <conditionalFormatting sqref="AN137:AO137 AR137:AS137">
    <cfRule type="cellIs" dxfId="4399" priority="1842" operator="equal">
      <formula>"NO"</formula>
    </cfRule>
  </conditionalFormatting>
  <conditionalFormatting sqref="AN137:AO137">
    <cfRule type="cellIs" dxfId="4398" priority="1843" operator="equal">
      <formula>"SI"</formula>
    </cfRule>
  </conditionalFormatting>
  <conditionalFormatting sqref="AN138:AO138 AR138:AS138">
    <cfRule type="cellIs" dxfId="4397" priority="1847" operator="equal">
      <formula>"NO"</formula>
    </cfRule>
  </conditionalFormatting>
  <conditionalFormatting sqref="AN138:AO138">
    <cfRule type="cellIs" dxfId="4396" priority="1848" operator="equal">
      <formula>"SI"</formula>
    </cfRule>
  </conditionalFormatting>
  <conditionalFormatting sqref="AN143:AO143 AR143:AS143">
    <cfRule type="cellIs" dxfId="4395" priority="9082" operator="equal">
      <formula>"NO"</formula>
    </cfRule>
  </conditionalFormatting>
  <conditionalFormatting sqref="AN143:AO143">
    <cfRule type="cellIs" dxfId="4394" priority="9083" operator="equal">
      <formula>"SI"</formula>
    </cfRule>
  </conditionalFormatting>
  <conditionalFormatting sqref="AN144:AO144 AR144:AS144">
    <cfRule type="cellIs" dxfId="4393" priority="9087" operator="equal">
      <formula>"NO"</formula>
    </cfRule>
  </conditionalFormatting>
  <conditionalFormatting sqref="AN144:AO144">
    <cfRule type="cellIs" dxfId="4392" priority="9088" operator="equal">
      <formula>"SI"</formula>
    </cfRule>
  </conditionalFormatting>
  <conditionalFormatting sqref="AN145:AO147 AR145:AS147">
    <cfRule type="cellIs" dxfId="4391" priority="12302" operator="equal">
      <formula>"NO"</formula>
    </cfRule>
  </conditionalFormatting>
  <conditionalFormatting sqref="AN145:AO147">
    <cfRule type="cellIs" dxfId="4390" priority="12303" operator="equal">
      <formula>"SI"</formula>
    </cfRule>
  </conditionalFormatting>
  <conditionalFormatting sqref="AN149:AO149 AR149:AS149">
    <cfRule type="cellIs" dxfId="4389" priority="9067" operator="equal">
      <formula>"NO"</formula>
    </cfRule>
  </conditionalFormatting>
  <conditionalFormatting sqref="AN149:AO149">
    <cfRule type="cellIs" dxfId="4388" priority="9068" operator="equal">
      <formula>"SI"</formula>
    </cfRule>
  </conditionalFormatting>
  <conditionalFormatting sqref="AN150:AO150 AR150:AS150">
    <cfRule type="cellIs" dxfId="4387" priority="9072" operator="equal">
      <formula>"NO"</formula>
    </cfRule>
  </conditionalFormatting>
  <conditionalFormatting sqref="AN150:AO150">
    <cfRule type="cellIs" dxfId="4386" priority="9073" operator="equal">
      <formula>"SI"</formula>
    </cfRule>
  </conditionalFormatting>
  <conditionalFormatting sqref="AN151:AO151 AR151:AS151">
    <cfRule type="cellIs" dxfId="4385" priority="9077" operator="equal">
      <formula>"NO"</formula>
    </cfRule>
  </conditionalFormatting>
  <conditionalFormatting sqref="AN151:AO151">
    <cfRule type="cellIs" dxfId="4384" priority="9078" operator="equal">
      <formula>"SI"</formula>
    </cfRule>
  </conditionalFormatting>
  <conditionalFormatting sqref="AN152:AO153 AR152:AS153">
    <cfRule type="cellIs" dxfId="4383" priority="12170" operator="equal">
      <formula>"NO"</formula>
    </cfRule>
  </conditionalFormatting>
  <conditionalFormatting sqref="AN152:AO153">
    <cfRule type="cellIs" dxfId="4382" priority="12171" operator="equal">
      <formula>"SI"</formula>
    </cfRule>
  </conditionalFormatting>
  <conditionalFormatting sqref="AN155:AO155 AR155:AS155">
    <cfRule type="cellIs" dxfId="4381" priority="9052" operator="equal">
      <formula>"NO"</formula>
    </cfRule>
  </conditionalFormatting>
  <conditionalFormatting sqref="AN155:AO155">
    <cfRule type="cellIs" dxfId="4380" priority="9053" operator="equal">
      <formula>"SI"</formula>
    </cfRule>
  </conditionalFormatting>
  <conditionalFormatting sqref="AN156:AO156 AR156:AS156">
    <cfRule type="cellIs" dxfId="4379" priority="9057" operator="equal">
      <formula>"NO"</formula>
    </cfRule>
  </conditionalFormatting>
  <conditionalFormatting sqref="AN156:AO156">
    <cfRule type="cellIs" dxfId="4378" priority="9058" operator="equal">
      <formula>"SI"</formula>
    </cfRule>
  </conditionalFormatting>
  <conditionalFormatting sqref="AN157:AO157 AR157:AS157">
    <cfRule type="cellIs" dxfId="4377" priority="9062" operator="equal">
      <formula>"NO"</formula>
    </cfRule>
  </conditionalFormatting>
  <conditionalFormatting sqref="AN157:AO157">
    <cfRule type="cellIs" dxfId="4376" priority="9063" operator="equal">
      <formula>"SI"</formula>
    </cfRule>
  </conditionalFormatting>
  <conditionalFormatting sqref="AN158:AO159 AR158:AS159">
    <cfRule type="cellIs" dxfId="4375" priority="11908" operator="equal">
      <formula>"NO"</formula>
    </cfRule>
  </conditionalFormatting>
  <conditionalFormatting sqref="AN158:AO159">
    <cfRule type="cellIs" dxfId="4374" priority="11909" operator="equal">
      <formula>"SI"</formula>
    </cfRule>
  </conditionalFormatting>
  <conditionalFormatting sqref="AN161:AO161 AR161:AS161">
    <cfRule type="cellIs" dxfId="4373" priority="9042" operator="equal">
      <formula>"NO"</formula>
    </cfRule>
  </conditionalFormatting>
  <conditionalFormatting sqref="AN161:AO161">
    <cfRule type="cellIs" dxfId="4372" priority="9043" operator="equal">
      <formula>"SI"</formula>
    </cfRule>
  </conditionalFormatting>
  <conditionalFormatting sqref="AN162:AO162 AR162:AS162">
    <cfRule type="cellIs" dxfId="4371" priority="9047" operator="equal">
      <formula>"NO"</formula>
    </cfRule>
  </conditionalFormatting>
  <conditionalFormatting sqref="AN162:AO162">
    <cfRule type="cellIs" dxfId="4370" priority="9048" operator="equal">
      <formula>"SI"</formula>
    </cfRule>
  </conditionalFormatting>
  <conditionalFormatting sqref="AN163:AO165 AR163:AS165">
    <cfRule type="cellIs" dxfId="4369" priority="11776" operator="equal">
      <formula>"NO"</formula>
    </cfRule>
  </conditionalFormatting>
  <conditionalFormatting sqref="AN163:AO165">
    <cfRule type="cellIs" dxfId="4368" priority="11777" operator="equal">
      <formula>"SI"</formula>
    </cfRule>
  </conditionalFormatting>
  <conditionalFormatting sqref="AN167:AO167 AR167:AS167">
    <cfRule type="cellIs" dxfId="4367" priority="9032" operator="equal">
      <formula>"NO"</formula>
    </cfRule>
  </conditionalFormatting>
  <conditionalFormatting sqref="AN167:AO167">
    <cfRule type="cellIs" dxfId="4366" priority="9033" operator="equal">
      <formula>"SI"</formula>
    </cfRule>
  </conditionalFormatting>
  <conditionalFormatting sqref="AN168:AO168 AR168:AS168">
    <cfRule type="cellIs" dxfId="4365" priority="9037" operator="equal">
      <formula>"NO"</formula>
    </cfRule>
  </conditionalFormatting>
  <conditionalFormatting sqref="AN168:AO168">
    <cfRule type="cellIs" dxfId="4364" priority="9038" operator="equal">
      <formula>"SI"</formula>
    </cfRule>
  </conditionalFormatting>
  <conditionalFormatting sqref="AN169:AO171 AR169:AS171">
    <cfRule type="cellIs" dxfId="4363" priority="11644" operator="equal">
      <formula>"NO"</formula>
    </cfRule>
  </conditionalFormatting>
  <conditionalFormatting sqref="AN169:AO171">
    <cfRule type="cellIs" dxfId="4362" priority="11645" operator="equal">
      <formula>"SI"</formula>
    </cfRule>
  </conditionalFormatting>
  <conditionalFormatting sqref="AN173:AO173 AR173:AS173">
    <cfRule type="cellIs" dxfId="4361" priority="9022" operator="equal">
      <formula>"NO"</formula>
    </cfRule>
  </conditionalFormatting>
  <conditionalFormatting sqref="AN173:AO173">
    <cfRule type="cellIs" dxfId="4360" priority="9023" operator="equal">
      <formula>"SI"</formula>
    </cfRule>
  </conditionalFormatting>
  <conditionalFormatting sqref="AN174:AO175 AR174:AS175">
    <cfRule type="cellIs" dxfId="4359" priority="9027" operator="equal">
      <formula>"NO"</formula>
    </cfRule>
  </conditionalFormatting>
  <conditionalFormatting sqref="AN174:AO175">
    <cfRule type="cellIs" dxfId="4358" priority="9028" operator="equal">
      <formula>"SI"</formula>
    </cfRule>
  </conditionalFormatting>
  <conditionalFormatting sqref="AN176:AO177 AR176:AS177">
    <cfRule type="cellIs" dxfId="4357" priority="11512" operator="equal">
      <formula>"NO"</formula>
    </cfRule>
  </conditionalFormatting>
  <conditionalFormatting sqref="AN176:AO177">
    <cfRule type="cellIs" dxfId="4356" priority="11513" operator="equal">
      <formula>"SI"</formula>
    </cfRule>
  </conditionalFormatting>
  <conditionalFormatting sqref="AN179:AO179 AR179:AS179">
    <cfRule type="cellIs" dxfId="4355" priority="1630" operator="equal">
      <formula>"NO"</formula>
    </cfRule>
  </conditionalFormatting>
  <conditionalFormatting sqref="AN179:AO179">
    <cfRule type="cellIs" dxfId="4354" priority="1631" operator="equal">
      <formula>"SI"</formula>
    </cfRule>
  </conditionalFormatting>
  <conditionalFormatting sqref="AN180:AO181 AR180:AS181">
    <cfRule type="cellIs" dxfId="4353" priority="1635" operator="equal">
      <formula>"NO"</formula>
    </cfRule>
  </conditionalFormatting>
  <conditionalFormatting sqref="AN180:AO181">
    <cfRule type="cellIs" dxfId="4352" priority="1636" operator="equal">
      <formula>"SI"</formula>
    </cfRule>
  </conditionalFormatting>
  <conditionalFormatting sqref="AN182:AO183 AR182:AS183">
    <cfRule type="cellIs" dxfId="4351" priority="1682" operator="equal">
      <formula>"NO"</formula>
    </cfRule>
  </conditionalFormatting>
  <conditionalFormatting sqref="AN182:AO183">
    <cfRule type="cellIs" dxfId="4350" priority="1683" operator="equal">
      <formula>"SI"</formula>
    </cfRule>
  </conditionalFormatting>
  <conditionalFormatting sqref="AN185:AO185 AR185:AS185">
    <cfRule type="cellIs" dxfId="4349" priority="9002" operator="equal">
      <formula>"NO"</formula>
    </cfRule>
  </conditionalFormatting>
  <conditionalFormatting sqref="AN185:AO185">
    <cfRule type="cellIs" dxfId="4348" priority="9003" operator="equal">
      <formula>"SI"</formula>
    </cfRule>
  </conditionalFormatting>
  <conditionalFormatting sqref="AN186:AO187 AR186:AS187">
    <cfRule type="cellIs" dxfId="4347" priority="9007" operator="equal">
      <formula>"NO"</formula>
    </cfRule>
  </conditionalFormatting>
  <conditionalFormatting sqref="AN186:AO187">
    <cfRule type="cellIs" dxfId="4346" priority="9008" operator="equal">
      <formula>"SI"</formula>
    </cfRule>
  </conditionalFormatting>
  <conditionalFormatting sqref="AN188:AO189 AR188:AS189">
    <cfRule type="cellIs" dxfId="4345" priority="11248" operator="equal">
      <formula>"NO"</formula>
    </cfRule>
  </conditionalFormatting>
  <conditionalFormatting sqref="AN188:AO189">
    <cfRule type="cellIs" dxfId="4344" priority="11249" operator="equal">
      <formula>"SI"</formula>
    </cfRule>
  </conditionalFormatting>
  <conditionalFormatting sqref="AN191:AO191 AR191:AS191">
    <cfRule type="cellIs" dxfId="4343" priority="8992" operator="equal">
      <formula>"NO"</formula>
    </cfRule>
  </conditionalFormatting>
  <conditionalFormatting sqref="AN191:AO191">
    <cfRule type="cellIs" dxfId="4342" priority="8993" operator="equal">
      <formula>"SI"</formula>
    </cfRule>
  </conditionalFormatting>
  <conditionalFormatting sqref="AN192:AO192 AR192:AS192">
    <cfRule type="cellIs" dxfId="4341" priority="8997" operator="equal">
      <formula>"NO"</formula>
    </cfRule>
  </conditionalFormatting>
  <conditionalFormatting sqref="AN192:AO192">
    <cfRule type="cellIs" dxfId="4340" priority="8998" operator="equal">
      <formula>"SI"</formula>
    </cfRule>
  </conditionalFormatting>
  <conditionalFormatting sqref="AN193:AO195 AN199:AO201">
    <cfRule type="cellIs" dxfId="4339" priority="11117" operator="equal">
      <formula>"SI"</formula>
    </cfRule>
  </conditionalFormatting>
  <conditionalFormatting sqref="AN193:AO195 AR193:AS195 AN199:AO201 AR199:AS201">
    <cfRule type="cellIs" dxfId="4338" priority="11116" operator="equal">
      <formula>"NO"</formula>
    </cfRule>
  </conditionalFormatting>
  <conditionalFormatting sqref="AN197:AO197 AR197:AS197">
    <cfRule type="cellIs" dxfId="4337" priority="1519" operator="equal">
      <formula>"NO"</formula>
    </cfRule>
  </conditionalFormatting>
  <conditionalFormatting sqref="AN197:AO197">
    <cfRule type="cellIs" dxfId="4336" priority="1520" operator="equal">
      <formula>"SI"</formula>
    </cfRule>
  </conditionalFormatting>
  <conditionalFormatting sqref="AN198:AO198 AR198:AS198">
    <cfRule type="cellIs" dxfId="4335" priority="1524" operator="equal">
      <formula>"NO"</formula>
    </cfRule>
  </conditionalFormatting>
  <conditionalFormatting sqref="AN198:AO198">
    <cfRule type="cellIs" dxfId="4334" priority="1525" operator="equal">
      <formula>"SI"</formula>
    </cfRule>
  </conditionalFormatting>
  <conditionalFormatting sqref="AN203:AO203 AR203:AS203">
    <cfRule type="cellIs" dxfId="4333" priority="5603" operator="equal">
      <formula>"NO"</formula>
    </cfRule>
  </conditionalFormatting>
  <conditionalFormatting sqref="AN203:AO203">
    <cfRule type="cellIs" dxfId="4332" priority="5604" operator="equal">
      <formula>"SI"</formula>
    </cfRule>
  </conditionalFormatting>
  <conditionalFormatting sqref="AN204:AO205 AR204:AS205">
    <cfRule type="cellIs" dxfId="4331" priority="5608" operator="equal">
      <formula>"NO"</formula>
    </cfRule>
  </conditionalFormatting>
  <conditionalFormatting sqref="AN204:AO205">
    <cfRule type="cellIs" dxfId="4330" priority="5609" operator="equal">
      <formula>"SI"</formula>
    </cfRule>
  </conditionalFormatting>
  <conditionalFormatting sqref="AN206:AO207 AR206:AS207">
    <cfRule type="cellIs" dxfId="4329" priority="5860" operator="equal">
      <formula>"NO"</formula>
    </cfRule>
  </conditionalFormatting>
  <conditionalFormatting sqref="AN206:AO207">
    <cfRule type="cellIs" dxfId="4328" priority="5861" operator="equal">
      <formula>"SI"</formula>
    </cfRule>
  </conditionalFormatting>
  <conditionalFormatting sqref="AN208:AO208">
    <cfRule type="cellIs" dxfId="4327" priority="5630" operator="equal">
      <formula>"SI"</formula>
    </cfRule>
  </conditionalFormatting>
  <conditionalFormatting sqref="AN209:AO209 AR209:AS209">
    <cfRule type="cellIs" dxfId="4326" priority="5583" operator="equal">
      <formula>"NO"</formula>
    </cfRule>
  </conditionalFormatting>
  <conditionalFormatting sqref="AN209:AO209">
    <cfRule type="cellIs" dxfId="4325" priority="5584" operator="equal">
      <formula>"SI"</formula>
    </cfRule>
  </conditionalFormatting>
  <conditionalFormatting sqref="AN210:AO211 AR210:AS211">
    <cfRule type="cellIs" dxfId="4324" priority="5588" operator="equal">
      <formula>"NO"</formula>
    </cfRule>
  </conditionalFormatting>
  <conditionalFormatting sqref="AN210:AO211">
    <cfRule type="cellIs" dxfId="4323" priority="5589" operator="equal">
      <formula>"SI"</formula>
    </cfRule>
  </conditionalFormatting>
  <conditionalFormatting sqref="AN212:AO213 AR212:AS213">
    <cfRule type="cellIs" dxfId="4322" priority="10984" operator="equal">
      <formula>"NO"</formula>
    </cfRule>
  </conditionalFormatting>
  <conditionalFormatting sqref="AN212:AO213">
    <cfRule type="cellIs" dxfId="4321" priority="10985" operator="equal">
      <formula>"SI"</formula>
    </cfRule>
  </conditionalFormatting>
  <conditionalFormatting sqref="AN215:AO215 AR215:AS215">
    <cfRule type="cellIs" dxfId="4320" priority="5573" operator="equal">
      <formula>"NO"</formula>
    </cfRule>
  </conditionalFormatting>
  <conditionalFormatting sqref="AN215:AO215">
    <cfRule type="cellIs" dxfId="4319" priority="5574" operator="equal">
      <formula>"SI"</formula>
    </cfRule>
  </conditionalFormatting>
  <conditionalFormatting sqref="AN216:AO217 AR216:AS217">
    <cfRule type="cellIs" dxfId="4318" priority="5578" operator="equal">
      <formula>"NO"</formula>
    </cfRule>
  </conditionalFormatting>
  <conditionalFormatting sqref="AN216:AO217">
    <cfRule type="cellIs" dxfId="4317" priority="5579" operator="equal">
      <formula>"SI"</formula>
    </cfRule>
  </conditionalFormatting>
  <conditionalFormatting sqref="AN218:AO219 AR218:AS219">
    <cfRule type="cellIs" dxfId="4316" priority="10852" operator="equal">
      <formula>"NO"</formula>
    </cfRule>
  </conditionalFormatting>
  <conditionalFormatting sqref="AN218:AO219">
    <cfRule type="cellIs" dxfId="4315" priority="10853" operator="equal">
      <formula>"SI"</formula>
    </cfRule>
  </conditionalFormatting>
  <conditionalFormatting sqref="AN224:AO225">
    <cfRule type="cellIs" dxfId="4314" priority="10721" operator="equal">
      <formula>"SI"</formula>
    </cfRule>
  </conditionalFormatting>
  <conditionalFormatting sqref="AN224:AO225 AR224:AS225">
    <cfRule type="cellIs" dxfId="4313" priority="10720" operator="equal">
      <formula>"NO"</formula>
    </cfRule>
  </conditionalFormatting>
  <conditionalFormatting sqref="AN221:AO221 AR221:AS221">
    <cfRule type="cellIs" dxfId="4312" priority="947" operator="equal">
      <formula>"NO"</formula>
    </cfRule>
  </conditionalFormatting>
  <conditionalFormatting sqref="AN221:AO221">
    <cfRule type="cellIs" dxfId="4311" priority="948" operator="equal">
      <formula>"SI"</formula>
    </cfRule>
  </conditionalFormatting>
  <conditionalFormatting sqref="AN222:AO223 AR222:AS223">
    <cfRule type="cellIs" dxfId="4310" priority="952" operator="equal">
      <formula>"NO"</formula>
    </cfRule>
  </conditionalFormatting>
  <conditionalFormatting sqref="AN222:AO223">
    <cfRule type="cellIs" dxfId="4309" priority="953" operator="equal">
      <formula>"SI"</formula>
    </cfRule>
  </conditionalFormatting>
  <conditionalFormatting sqref="AN227:AO227 AR227:AS227">
    <cfRule type="cellIs" dxfId="4308" priority="8982" operator="equal">
      <formula>"NO"</formula>
    </cfRule>
  </conditionalFormatting>
  <conditionalFormatting sqref="AN227:AO227">
    <cfRule type="cellIs" dxfId="4307" priority="8983" operator="equal">
      <formula>"SI"</formula>
    </cfRule>
  </conditionalFormatting>
  <conditionalFormatting sqref="AN228:AO229 AR228:AS229">
    <cfRule type="cellIs" dxfId="4306" priority="8987" operator="equal">
      <formula>"NO"</formula>
    </cfRule>
  </conditionalFormatting>
  <conditionalFormatting sqref="AN228:AO229">
    <cfRule type="cellIs" dxfId="4305" priority="8988" operator="equal">
      <formula>"SI"</formula>
    </cfRule>
  </conditionalFormatting>
  <conditionalFormatting sqref="AN230:AO231 AR230:AS231">
    <cfRule type="cellIs" dxfId="4304" priority="10588" operator="equal">
      <formula>"NO"</formula>
    </cfRule>
  </conditionalFormatting>
  <conditionalFormatting sqref="AN230:AO231">
    <cfRule type="cellIs" dxfId="4303" priority="10589" operator="equal">
      <formula>"SI"</formula>
    </cfRule>
  </conditionalFormatting>
  <conditionalFormatting sqref="AN233:AO233 AR233:AS233">
    <cfRule type="cellIs" dxfId="4302" priority="8972" operator="equal">
      <formula>"NO"</formula>
    </cfRule>
  </conditionalFormatting>
  <conditionalFormatting sqref="AN233:AO233">
    <cfRule type="cellIs" dxfId="4301" priority="8973" operator="equal">
      <formula>"SI"</formula>
    </cfRule>
  </conditionalFormatting>
  <conditionalFormatting sqref="AN234:AO234 AR234:AS234">
    <cfRule type="cellIs" dxfId="4300" priority="8977" operator="equal">
      <formula>"NO"</formula>
    </cfRule>
  </conditionalFormatting>
  <conditionalFormatting sqref="AN234:AO234">
    <cfRule type="cellIs" dxfId="4299" priority="8978" operator="equal">
      <formula>"SI"</formula>
    </cfRule>
  </conditionalFormatting>
  <conditionalFormatting sqref="AN235:AO237 AR235:AS237">
    <cfRule type="cellIs" dxfId="4298" priority="10456" operator="equal">
      <formula>"NO"</formula>
    </cfRule>
  </conditionalFormatting>
  <conditionalFormatting sqref="AN235:AO237">
    <cfRule type="cellIs" dxfId="4297" priority="10457" operator="equal">
      <formula>"SI"</formula>
    </cfRule>
  </conditionalFormatting>
  <conditionalFormatting sqref="AN239:AO239 AR239:AS239">
    <cfRule type="cellIs" dxfId="4296" priority="8962" operator="equal">
      <formula>"NO"</formula>
    </cfRule>
  </conditionalFormatting>
  <conditionalFormatting sqref="AN239:AO239">
    <cfRule type="cellIs" dxfId="4295" priority="8963" operator="equal">
      <formula>"SI"</formula>
    </cfRule>
  </conditionalFormatting>
  <conditionalFormatting sqref="AN240:AO241 AR240:AS241">
    <cfRule type="cellIs" dxfId="4294" priority="8967" operator="equal">
      <formula>"NO"</formula>
    </cfRule>
  </conditionalFormatting>
  <conditionalFormatting sqref="AN240:AO241">
    <cfRule type="cellIs" dxfId="4293" priority="8968" operator="equal">
      <formula>"SI"</formula>
    </cfRule>
  </conditionalFormatting>
  <conditionalFormatting sqref="AN242:AO243 AN248:AO249">
    <cfRule type="cellIs" dxfId="4292" priority="10325" operator="equal">
      <formula>"SI"</formula>
    </cfRule>
  </conditionalFormatting>
  <conditionalFormatting sqref="AN242:AO243 AR242:AS243 AN248:AO249 AR248:AS249">
    <cfRule type="cellIs" dxfId="4291" priority="10324" operator="equal">
      <formula>"NO"</formula>
    </cfRule>
  </conditionalFormatting>
  <conditionalFormatting sqref="AN245:AO245 AR245:AS245">
    <cfRule type="cellIs" dxfId="4290" priority="1060" operator="equal">
      <formula>"NO"</formula>
    </cfRule>
  </conditionalFormatting>
  <conditionalFormatting sqref="AN245:AO245">
    <cfRule type="cellIs" dxfId="4289" priority="1061" operator="equal">
      <formula>"SI"</formula>
    </cfRule>
  </conditionalFormatting>
  <conditionalFormatting sqref="AN246:AO247 AR246:AS247">
    <cfRule type="cellIs" dxfId="4288" priority="1065" operator="equal">
      <formula>"NO"</formula>
    </cfRule>
  </conditionalFormatting>
  <conditionalFormatting sqref="AN246:AO247">
    <cfRule type="cellIs" dxfId="4287" priority="1066" operator="equal">
      <formula>"SI"</formula>
    </cfRule>
  </conditionalFormatting>
  <conditionalFormatting sqref="AN251:AO251 AR251:AS251">
    <cfRule type="cellIs" dxfId="4286" priority="7500" operator="equal">
      <formula>"NO"</formula>
    </cfRule>
  </conditionalFormatting>
  <conditionalFormatting sqref="AN251:AO251">
    <cfRule type="cellIs" dxfId="4285" priority="7501" operator="equal">
      <formula>"SI"</formula>
    </cfRule>
  </conditionalFormatting>
  <conditionalFormatting sqref="AN252:AO252 AR252:AS252">
    <cfRule type="cellIs" dxfId="4284" priority="7505" operator="equal">
      <formula>"NO"</formula>
    </cfRule>
  </conditionalFormatting>
  <conditionalFormatting sqref="AN252:AO252">
    <cfRule type="cellIs" dxfId="4283" priority="7506" operator="equal">
      <formula>"SI"</formula>
    </cfRule>
  </conditionalFormatting>
  <conditionalFormatting sqref="AN253:AO255 AR253:AS255">
    <cfRule type="cellIs" dxfId="4282" priority="10192" operator="equal">
      <formula>"NO"</formula>
    </cfRule>
  </conditionalFormatting>
  <conditionalFormatting sqref="AN253:AO255">
    <cfRule type="cellIs" dxfId="4281" priority="10193" operator="equal">
      <formula>"SI"</formula>
    </cfRule>
  </conditionalFormatting>
  <conditionalFormatting sqref="AN257:AO261 AR257:AS261">
    <cfRule type="cellIs" dxfId="4280" priority="10060" operator="equal">
      <formula>"NO"</formula>
    </cfRule>
  </conditionalFormatting>
  <conditionalFormatting sqref="AN257:AO261">
    <cfRule type="cellIs" dxfId="4279" priority="10061" operator="equal">
      <formula>"SI"</formula>
    </cfRule>
  </conditionalFormatting>
  <conditionalFormatting sqref="AN263:AO263 AR263:AS263">
    <cfRule type="cellIs" dxfId="4278" priority="7490" operator="equal">
      <formula>"NO"</formula>
    </cfRule>
  </conditionalFormatting>
  <conditionalFormatting sqref="AN263:AO263">
    <cfRule type="cellIs" dxfId="4277" priority="7491" operator="equal">
      <formula>"SI"</formula>
    </cfRule>
  </conditionalFormatting>
  <conditionalFormatting sqref="AN264:AO265 AR264:AS265">
    <cfRule type="cellIs" dxfId="4276" priority="7495" operator="equal">
      <formula>"NO"</formula>
    </cfRule>
  </conditionalFormatting>
  <conditionalFormatting sqref="AN264:AO265">
    <cfRule type="cellIs" dxfId="4275" priority="7496" operator="equal">
      <formula>"SI"</formula>
    </cfRule>
  </conditionalFormatting>
  <conditionalFormatting sqref="AN266:AO267 AR266:AS267">
    <cfRule type="cellIs" dxfId="4274" priority="9928" operator="equal">
      <formula>"NO"</formula>
    </cfRule>
  </conditionalFormatting>
  <conditionalFormatting sqref="AN266:AO267">
    <cfRule type="cellIs" dxfId="4273" priority="9929" operator="equal">
      <formula>"SI"</formula>
    </cfRule>
  </conditionalFormatting>
  <conditionalFormatting sqref="AN269:AO269 AR269:AS269">
    <cfRule type="cellIs" dxfId="4272" priority="7485" operator="equal">
      <formula>"NO"</formula>
    </cfRule>
  </conditionalFormatting>
  <conditionalFormatting sqref="AN269:AO269">
    <cfRule type="cellIs" dxfId="4271" priority="7486" operator="equal">
      <formula>"SI"</formula>
    </cfRule>
  </conditionalFormatting>
  <conditionalFormatting sqref="AN270:AO273 AR270:AS273">
    <cfRule type="cellIs" dxfId="4270" priority="9796" operator="equal">
      <formula>"NO"</formula>
    </cfRule>
  </conditionalFormatting>
  <conditionalFormatting sqref="AN270:AO273">
    <cfRule type="cellIs" dxfId="4269" priority="9797" operator="equal">
      <formula>"SI"</formula>
    </cfRule>
  </conditionalFormatting>
  <conditionalFormatting sqref="AN275:AO275 AR275:AS275">
    <cfRule type="cellIs" dxfId="4268" priority="7480" operator="equal">
      <formula>"NO"</formula>
    </cfRule>
  </conditionalFormatting>
  <conditionalFormatting sqref="AN275:AO275">
    <cfRule type="cellIs" dxfId="4267" priority="7481" operator="equal">
      <formula>"SI"</formula>
    </cfRule>
  </conditionalFormatting>
  <conditionalFormatting sqref="AN276:AO279 AR276:AS279">
    <cfRule type="cellIs" dxfId="4266" priority="9664" operator="equal">
      <formula>"NO"</formula>
    </cfRule>
  </conditionalFormatting>
  <conditionalFormatting sqref="AN276:AO279">
    <cfRule type="cellIs" dxfId="4265" priority="9665" operator="equal">
      <formula>"SI"</formula>
    </cfRule>
  </conditionalFormatting>
  <conditionalFormatting sqref="AN281:AO281 AR281:AS281">
    <cfRule type="cellIs" dxfId="4264" priority="7475" operator="equal">
      <formula>"NO"</formula>
    </cfRule>
  </conditionalFormatting>
  <conditionalFormatting sqref="AN281:AO281">
    <cfRule type="cellIs" dxfId="4263" priority="7476" operator="equal">
      <formula>"SI"</formula>
    </cfRule>
  </conditionalFormatting>
  <conditionalFormatting sqref="AN282:AO285 AR282:AS285">
    <cfRule type="cellIs" dxfId="4262" priority="9532" operator="equal">
      <formula>"NO"</formula>
    </cfRule>
  </conditionalFormatting>
  <conditionalFormatting sqref="AN282:AO285">
    <cfRule type="cellIs" dxfId="4261" priority="9533" operator="equal">
      <formula>"SI"</formula>
    </cfRule>
  </conditionalFormatting>
  <conditionalFormatting sqref="AN287:AO287 AR287:AS287">
    <cfRule type="cellIs" dxfId="4260" priority="7470" operator="equal">
      <formula>"NO"</formula>
    </cfRule>
  </conditionalFormatting>
  <conditionalFormatting sqref="AN287:AO287">
    <cfRule type="cellIs" dxfId="4259" priority="7471" operator="equal">
      <formula>"SI"</formula>
    </cfRule>
  </conditionalFormatting>
  <conditionalFormatting sqref="AN288:AO291 AR288:AS291">
    <cfRule type="cellIs" dxfId="4258" priority="9400" operator="equal">
      <formula>"NO"</formula>
    </cfRule>
  </conditionalFormatting>
  <conditionalFormatting sqref="AN288:AO291">
    <cfRule type="cellIs" dxfId="4257" priority="9401" operator="equal">
      <formula>"SI"</formula>
    </cfRule>
  </conditionalFormatting>
  <conditionalFormatting sqref="AN293:AO293 AR293:AS293">
    <cfRule type="cellIs" dxfId="4256" priority="7460" operator="equal">
      <formula>"NO"</formula>
    </cfRule>
  </conditionalFormatting>
  <conditionalFormatting sqref="AN293:AO293">
    <cfRule type="cellIs" dxfId="4255" priority="7461" operator="equal">
      <formula>"SI"</formula>
    </cfRule>
  </conditionalFormatting>
  <conditionalFormatting sqref="AN294:AO296 AR294:AS296">
    <cfRule type="cellIs" dxfId="4254" priority="7465" operator="equal">
      <formula>"NO"</formula>
    </cfRule>
  </conditionalFormatting>
  <conditionalFormatting sqref="AN294:AO296">
    <cfRule type="cellIs" dxfId="4253" priority="7466" operator="equal">
      <formula>"SI"</formula>
    </cfRule>
  </conditionalFormatting>
  <conditionalFormatting sqref="AN297:AO297 AN303:AO303 AN309:AO309">
    <cfRule type="cellIs" dxfId="4252" priority="9269" operator="equal">
      <formula>"SI"</formula>
    </cfRule>
  </conditionalFormatting>
  <conditionalFormatting sqref="AN297:AO297 AR297:AS297 AN303:AO303 AR303:AS303 AN309:AO309 AR309:AS309">
    <cfRule type="cellIs" dxfId="4251" priority="9268" operator="equal">
      <formula>"NO"</formula>
    </cfRule>
  </conditionalFormatting>
  <conditionalFormatting sqref="AN299:AO299 AR299:AS299">
    <cfRule type="cellIs" dxfId="4250" priority="1449" operator="equal">
      <formula>"NO"</formula>
    </cfRule>
  </conditionalFormatting>
  <conditionalFormatting sqref="AN299:AO299">
    <cfRule type="cellIs" dxfId="4249" priority="1450" operator="equal">
      <formula>"SI"</formula>
    </cfRule>
  </conditionalFormatting>
  <conditionalFormatting sqref="AN300:AO302 AR300:AS302">
    <cfRule type="cellIs" dxfId="4248" priority="1454" operator="equal">
      <formula>"NO"</formula>
    </cfRule>
  </conditionalFormatting>
  <conditionalFormatting sqref="AN300:AO302">
    <cfRule type="cellIs" dxfId="4247" priority="1455" operator="equal">
      <formula>"SI"</formula>
    </cfRule>
  </conditionalFormatting>
  <conditionalFormatting sqref="AN305:AO305 AR305:AS305">
    <cfRule type="cellIs" dxfId="4246" priority="1379" operator="equal">
      <formula>"NO"</formula>
    </cfRule>
  </conditionalFormatting>
  <conditionalFormatting sqref="AN305:AO305">
    <cfRule type="cellIs" dxfId="4245" priority="1380" operator="equal">
      <formula>"SI"</formula>
    </cfRule>
  </conditionalFormatting>
  <conditionalFormatting sqref="AN306:AO308 AR306:AS308">
    <cfRule type="cellIs" dxfId="4244" priority="1384" operator="equal">
      <formula>"NO"</formula>
    </cfRule>
  </conditionalFormatting>
  <conditionalFormatting sqref="AN306:AO308">
    <cfRule type="cellIs" dxfId="4243" priority="1385" operator="equal">
      <formula>"SI"</formula>
    </cfRule>
  </conditionalFormatting>
  <conditionalFormatting sqref="AN311:AO315 AR311:AS315">
    <cfRule type="cellIs" dxfId="4242" priority="9136" operator="equal">
      <formula>"NO"</formula>
    </cfRule>
  </conditionalFormatting>
  <conditionalFormatting sqref="AN311:AO315">
    <cfRule type="cellIs" dxfId="4241" priority="9137" operator="equal">
      <formula>"SI"</formula>
    </cfRule>
  </conditionalFormatting>
  <conditionalFormatting sqref="AN317:AO321 AR317:AS321">
    <cfRule type="cellIs" dxfId="4240" priority="8874" operator="equal">
      <formula>"NO"</formula>
    </cfRule>
  </conditionalFormatting>
  <conditionalFormatting sqref="AN317:AO321">
    <cfRule type="cellIs" dxfId="4239" priority="8875" operator="equal">
      <formula>"SI"</formula>
    </cfRule>
  </conditionalFormatting>
  <conditionalFormatting sqref="AN323:AO323 AR323:AS323">
    <cfRule type="cellIs" dxfId="4238" priority="7450" operator="equal">
      <formula>"NO"</formula>
    </cfRule>
  </conditionalFormatting>
  <conditionalFormatting sqref="AN323:AO323">
    <cfRule type="cellIs" dxfId="4237" priority="7451" operator="equal">
      <formula>"SI"</formula>
    </cfRule>
  </conditionalFormatting>
  <conditionalFormatting sqref="AN324:AO325 AR324:AS325">
    <cfRule type="cellIs" dxfId="4236" priority="7455" operator="equal">
      <formula>"NO"</formula>
    </cfRule>
  </conditionalFormatting>
  <conditionalFormatting sqref="AN324:AO325">
    <cfRule type="cellIs" dxfId="4235" priority="7456" operator="equal">
      <formula>"SI"</formula>
    </cfRule>
  </conditionalFormatting>
  <conditionalFormatting sqref="AN326:AO327 AN332:AO333">
    <cfRule type="cellIs" dxfId="4234" priority="8743" operator="equal">
      <formula>"SI"</formula>
    </cfRule>
  </conditionalFormatting>
  <conditionalFormatting sqref="AN326:AO327 AR326:AS327 AN332:AO333 AR332:AS333">
    <cfRule type="cellIs" dxfId="4233" priority="8742" operator="equal">
      <formula>"NO"</formula>
    </cfRule>
  </conditionalFormatting>
  <conditionalFormatting sqref="AN329:AO329 AR329:AS329">
    <cfRule type="cellIs" dxfId="4232" priority="1308" operator="equal">
      <formula>"NO"</formula>
    </cfRule>
  </conditionalFormatting>
  <conditionalFormatting sqref="AN329:AO329">
    <cfRule type="cellIs" dxfId="4231" priority="1309" operator="equal">
      <formula>"SI"</formula>
    </cfRule>
  </conditionalFormatting>
  <conditionalFormatting sqref="AN330:AO331 AR330:AS331">
    <cfRule type="cellIs" dxfId="4230" priority="1313" operator="equal">
      <formula>"NO"</formula>
    </cfRule>
  </conditionalFormatting>
  <conditionalFormatting sqref="AN330:AO331">
    <cfRule type="cellIs" dxfId="4229" priority="1314" operator="equal">
      <formula>"SI"</formula>
    </cfRule>
  </conditionalFormatting>
  <conditionalFormatting sqref="AN335:AO339 AR335:AS339">
    <cfRule type="cellIs" dxfId="4228" priority="8610" operator="equal">
      <formula>"NO"</formula>
    </cfRule>
  </conditionalFormatting>
  <conditionalFormatting sqref="AN335:AO339">
    <cfRule type="cellIs" dxfId="4227" priority="8611" operator="equal">
      <formula>"SI"</formula>
    </cfRule>
  </conditionalFormatting>
  <conditionalFormatting sqref="AN341:AO345 AR341:AS345">
    <cfRule type="cellIs" dxfId="4226" priority="8478" operator="equal">
      <formula>"NO"</formula>
    </cfRule>
  </conditionalFormatting>
  <conditionalFormatting sqref="AN341:AO345">
    <cfRule type="cellIs" dxfId="4225" priority="8479" operator="equal">
      <formula>"SI"</formula>
    </cfRule>
  </conditionalFormatting>
  <conditionalFormatting sqref="AN347:AO348 AR347:AS348">
    <cfRule type="cellIs" dxfId="4224" priority="7445" operator="equal">
      <formula>"NO"</formula>
    </cfRule>
  </conditionalFormatting>
  <conditionalFormatting sqref="AN347:AO348">
    <cfRule type="cellIs" dxfId="4223" priority="7446" operator="equal">
      <formula>"SI"</formula>
    </cfRule>
  </conditionalFormatting>
  <conditionalFormatting sqref="AN349:AO351 AR349:AS351">
    <cfRule type="cellIs" dxfId="4222" priority="8346" operator="equal">
      <formula>"NO"</formula>
    </cfRule>
  </conditionalFormatting>
  <conditionalFormatting sqref="AN349:AO351">
    <cfRule type="cellIs" dxfId="4221" priority="8347" operator="equal">
      <formula>"SI"</formula>
    </cfRule>
  </conditionalFormatting>
  <conditionalFormatting sqref="AN353:AO355 AR353:AS355">
    <cfRule type="cellIs" dxfId="4220" priority="7440" operator="equal">
      <formula>"NO"</formula>
    </cfRule>
  </conditionalFormatting>
  <conditionalFormatting sqref="AN353:AO355">
    <cfRule type="cellIs" dxfId="4219" priority="7441" operator="equal">
      <formula>"SI"</formula>
    </cfRule>
  </conditionalFormatting>
  <conditionalFormatting sqref="AN356:AO357 AR356:AS357">
    <cfRule type="cellIs" dxfId="4218" priority="8214" operator="equal">
      <formula>"NO"</formula>
    </cfRule>
  </conditionalFormatting>
  <conditionalFormatting sqref="AN356:AO357">
    <cfRule type="cellIs" dxfId="4217" priority="8215" operator="equal">
      <formula>"SI"</formula>
    </cfRule>
  </conditionalFormatting>
  <conditionalFormatting sqref="AN359:AO361 AR359:AS361">
    <cfRule type="cellIs" dxfId="4216" priority="7435" operator="equal">
      <formula>"NO"</formula>
    </cfRule>
  </conditionalFormatting>
  <conditionalFormatting sqref="AN359:AO361">
    <cfRule type="cellIs" dxfId="4215" priority="7436" operator="equal">
      <formula>"SI"</formula>
    </cfRule>
  </conditionalFormatting>
  <conditionalFormatting sqref="AN362:AO363 AR362:AS363">
    <cfRule type="cellIs" dxfId="4214" priority="8082" operator="equal">
      <formula>"NO"</formula>
    </cfRule>
  </conditionalFormatting>
  <conditionalFormatting sqref="AN362:AO363">
    <cfRule type="cellIs" dxfId="4213" priority="8083" operator="equal">
      <formula>"SI"</formula>
    </cfRule>
  </conditionalFormatting>
  <conditionalFormatting sqref="AN365:AO366 AR365:AS366">
    <cfRule type="cellIs" dxfId="4212" priority="7430" operator="equal">
      <formula>"NO"</formula>
    </cfRule>
  </conditionalFormatting>
  <conditionalFormatting sqref="AN365:AO366">
    <cfRule type="cellIs" dxfId="4211" priority="7431" operator="equal">
      <formula>"SI"</formula>
    </cfRule>
  </conditionalFormatting>
  <conditionalFormatting sqref="AN367:AO369 AR367:AS369">
    <cfRule type="cellIs" dxfId="4210" priority="7950" operator="equal">
      <formula>"NO"</formula>
    </cfRule>
  </conditionalFormatting>
  <conditionalFormatting sqref="AN367:AO369">
    <cfRule type="cellIs" dxfId="4209" priority="7951" operator="equal">
      <formula>"SI"</formula>
    </cfRule>
  </conditionalFormatting>
  <conditionalFormatting sqref="AN371:AO374 AR371:AS374">
    <cfRule type="cellIs" dxfId="4208" priority="7425" operator="equal">
      <formula>"NO"</formula>
    </cfRule>
  </conditionalFormatting>
  <conditionalFormatting sqref="AN371:AO374">
    <cfRule type="cellIs" dxfId="4207" priority="7426" operator="equal">
      <formula>"SI"</formula>
    </cfRule>
  </conditionalFormatting>
  <conditionalFormatting sqref="AN375:AO375 AR375:AS375">
    <cfRule type="cellIs" dxfId="4206" priority="7818" operator="equal">
      <formula>"NO"</formula>
    </cfRule>
  </conditionalFormatting>
  <conditionalFormatting sqref="AN375:AO375">
    <cfRule type="cellIs" dxfId="4205" priority="7819" operator="equal">
      <formula>"SI"</formula>
    </cfRule>
  </conditionalFormatting>
  <conditionalFormatting sqref="AN377:AO378 AR377:AS378">
    <cfRule type="cellIs" dxfId="4204" priority="5968" operator="equal">
      <formula>"NO"</formula>
    </cfRule>
  </conditionalFormatting>
  <conditionalFormatting sqref="AN377:AO378">
    <cfRule type="cellIs" dxfId="4203" priority="5969" operator="equal">
      <formula>"SI"</formula>
    </cfRule>
  </conditionalFormatting>
  <conditionalFormatting sqref="AN379:AO381 AR379:AS381">
    <cfRule type="cellIs" dxfId="4202" priority="7686" operator="equal">
      <formula>"NO"</formula>
    </cfRule>
  </conditionalFormatting>
  <conditionalFormatting sqref="AN379:AO381">
    <cfRule type="cellIs" dxfId="4201" priority="7687" operator="equal">
      <formula>"SI"</formula>
    </cfRule>
  </conditionalFormatting>
  <conditionalFormatting sqref="AN383:AO385 AR383:AS385">
    <cfRule type="cellIs" dxfId="4200" priority="5963" operator="equal">
      <formula>"NO"</formula>
    </cfRule>
  </conditionalFormatting>
  <conditionalFormatting sqref="AN383:AO385">
    <cfRule type="cellIs" dxfId="4199" priority="5964" operator="equal">
      <formula>"SI"</formula>
    </cfRule>
  </conditionalFormatting>
  <conditionalFormatting sqref="AN386:AO387 AR386:AS387">
    <cfRule type="cellIs" dxfId="4198" priority="7554" operator="equal">
      <formula>"NO"</formula>
    </cfRule>
  </conditionalFormatting>
  <conditionalFormatting sqref="AN386:AO387">
    <cfRule type="cellIs" dxfId="4197" priority="7555" operator="equal">
      <formula>"SI"</formula>
    </cfRule>
  </conditionalFormatting>
  <conditionalFormatting sqref="AN389:AO391 AR389:AS391">
    <cfRule type="cellIs" dxfId="4196" priority="5958" operator="equal">
      <formula>"NO"</formula>
    </cfRule>
  </conditionalFormatting>
  <conditionalFormatting sqref="AN389:AO391">
    <cfRule type="cellIs" dxfId="4195" priority="5959" operator="equal">
      <formula>"SI"</formula>
    </cfRule>
  </conditionalFormatting>
  <conditionalFormatting sqref="AN392:AO393 AR392:AS393">
    <cfRule type="cellIs" dxfId="4194" priority="7337" operator="equal">
      <formula>"NO"</formula>
    </cfRule>
  </conditionalFormatting>
  <conditionalFormatting sqref="AN392:AO393">
    <cfRule type="cellIs" dxfId="4193" priority="7338" operator="equal">
      <formula>"SI"</formula>
    </cfRule>
  </conditionalFormatting>
  <conditionalFormatting sqref="AN395:AO397 AR395:AS397">
    <cfRule type="cellIs" dxfId="4192" priority="5953" operator="equal">
      <formula>"NO"</formula>
    </cfRule>
  </conditionalFormatting>
  <conditionalFormatting sqref="AN395:AO397">
    <cfRule type="cellIs" dxfId="4191" priority="5954" operator="equal">
      <formula>"SI"</formula>
    </cfRule>
  </conditionalFormatting>
  <conditionalFormatting sqref="AN398:AO399 AR398:AS399">
    <cfRule type="cellIs" dxfId="4190" priority="7205" operator="equal">
      <formula>"NO"</formula>
    </cfRule>
  </conditionalFormatting>
  <conditionalFormatting sqref="AN398:AO399">
    <cfRule type="cellIs" dxfId="4189" priority="7206" operator="equal">
      <formula>"SI"</formula>
    </cfRule>
  </conditionalFormatting>
  <conditionalFormatting sqref="AN401:AO404 AR401:AS404">
    <cfRule type="cellIs" dxfId="4188" priority="5948" operator="equal">
      <formula>"NO"</formula>
    </cfRule>
  </conditionalFormatting>
  <conditionalFormatting sqref="AN401:AO404">
    <cfRule type="cellIs" dxfId="4187" priority="5949" operator="equal">
      <formula>"SI"</formula>
    </cfRule>
  </conditionalFormatting>
  <conditionalFormatting sqref="AN405:AO405 AN411:AO411">
    <cfRule type="cellIs" dxfId="4186" priority="7074" operator="equal">
      <formula>"SI"</formula>
    </cfRule>
  </conditionalFormatting>
  <conditionalFormatting sqref="AN405:AO405 AR405:AS405 AN411:AO411 AR411:AS411">
    <cfRule type="cellIs" dxfId="4185" priority="7073" operator="equal">
      <formula>"NO"</formula>
    </cfRule>
  </conditionalFormatting>
  <conditionalFormatting sqref="AN407:AO410 AR407:AS410">
    <cfRule type="cellIs" dxfId="4184" priority="1243" operator="equal">
      <formula>"NO"</formula>
    </cfRule>
  </conditionalFormatting>
  <conditionalFormatting sqref="AN407:AO410">
    <cfRule type="cellIs" dxfId="4183" priority="1244" operator="equal">
      <formula>"SI"</formula>
    </cfRule>
  </conditionalFormatting>
  <conditionalFormatting sqref="AN413:AO414 AR413:AS414">
    <cfRule type="cellIs" dxfId="4182" priority="5558" operator="equal">
      <formula>"NO"</formula>
    </cfRule>
  </conditionalFormatting>
  <conditionalFormatting sqref="AN413:AO414">
    <cfRule type="cellIs" dxfId="4181" priority="5559" operator="equal">
      <formula>"SI"</formula>
    </cfRule>
  </conditionalFormatting>
  <conditionalFormatting sqref="AN415:AO417 AR415:AS417">
    <cfRule type="cellIs" dxfId="4180" priority="6941" operator="equal">
      <formula>"NO"</formula>
    </cfRule>
  </conditionalFormatting>
  <conditionalFormatting sqref="AN415:AO417">
    <cfRule type="cellIs" dxfId="4179" priority="6942" operator="equal">
      <formula>"SI"</formula>
    </cfRule>
  </conditionalFormatting>
  <conditionalFormatting sqref="AN419:AO420 AR419:AS420">
    <cfRule type="cellIs" dxfId="4178" priority="5553" operator="equal">
      <formula>"NO"</formula>
    </cfRule>
  </conditionalFormatting>
  <conditionalFormatting sqref="AN419:AO420">
    <cfRule type="cellIs" dxfId="4177" priority="5554" operator="equal">
      <formula>"SI"</formula>
    </cfRule>
  </conditionalFormatting>
  <conditionalFormatting sqref="AN421:AO423 AR421:AS423">
    <cfRule type="cellIs" dxfId="4176" priority="6809" operator="equal">
      <formula>"NO"</formula>
    </cfRule>
  </conditionalFormatting>
  <conditionalFormatting sqref="AN421:AO423">
    <cfRule type="cellIs" dxfId="4175" priority="6810" operator="equal">
      <formula>"SI"</formula>
    </cfRule>
  </conditionalFormatting>
  <conditionalFormatting sqref="AN425:AO427 AR425:AS427">
    <cfRule type="cellIs" dxfId="4174" priority="5548" operator="equal">
      <formula>"NO"</formula>
    </cfRule>
  </conditionalFormatting>
  <conditionalFormatting sqref="AN425:AO427">
    <cfRule type="cellIs" dxfId="4173" priority="5549" operator="equal">
      <formula>"SI"</formula>
    </cfRule>
  </conditionalFormatting>
  <conditionalFormatting sqref="AN428:AO429 AR428:AS429">
    <cfRule type="cellIs" dxfId="4172" priority="6677" operator="equal">
      <formula>"NO"</formula>
    </cfRule>
  </conditionalFormatting>
  <conditionalFormatting sqref="AN428:AO429">
    <cfRule type="cellIs" dxfId="4171" priority="6678" operator="equal">
      <formula>"SI"</formula>
    </cfRule>
  </conditionalFormatting>
  <conditionalFormatting sqref="AN435:AO435">
    <cfRule type="cellIs" dxfId="4170" priority="5136" operator="equal">
      <formula>"SI"</formula>
    </cfRule>
  </conditionalFormatting>
  <conditionalFormatting sqref="AN435:AO435 AR435:AS435">
    <cfRule type="cellIs" dxfId="4169" priority="5135" operator="equal">
      <formula>"NO"</formula>
    </cfRule>
  </conditionalFormatting>
  <conditionalFormatting sqref="AN431:AO434 AR431:AS434">
    <cfRule type="cellIs" dxfId="4168" priority="1178" operator="equal">
      <formula>"NO"</formula>
    </cfRule>
  </conditionalFormatting>
  <conditionalFormatting sqref="AN431:AO434">
    <cfRule type="cellIs" dxfId="4167" priority="1179" operator="equal">
      <formula>"SI"</formula>
    </cfRule>
  </conditionalFormatting>
  <conditionalFormatting sqref="AN437:AO440 AR437:AS440">
    <cfRule type="cellIs" dxfId="4166" priority="5543" operator="equal">
      <formula>"NO"</formula>
    </cfRule>
  </conditionalFormatting>
  <conditionalFormatting sqref="AN437:AO440">
    <cfRule type="cellIs" dxfId="4165" priority="5544" operator="equal">
      <formula>"SI"</formula>
    </cfRule>
  </conditionalFormatting>
  <conditionalFormatting sqref="AN441:AO441 AR441:AS441">
    <cfRule type="cellIs" dxfId="4164" priority="6545" operator="equal">
      <formula>"NO"</formula>
    </cfRule>
  </conditionalFormatting>
  <conditionalFormatting sqref="AN441:AO441">
    <cfRule type="cellIs" dxfId="4163" priority="6546" operator="equal">
      <formula>"SI"</formula>
    </cfRule>
  </conditionalFormatting>
  <conditionalFormatting sqref="AN443:AO446 AR443:AS447">
    <cfRule type="cellIs" dxfId="4162" priority="5492" operator="equal">
      <formula>"NO"</formula>
    </cfRule>
  </conditionalFormatting>
  <conditionalFormatting sqref="AN443:AO446">
    <cfRule type="cellIs" dxfId="4161" priority="5493" operator="equal">
      <formula>"SI"</formula>
    </cfRule>
  </conditionalFormatting>
  <conditionalFormatting sqref="AN447:AO447">
    <cfRule type="cellIs" dxfId="4160" priority="5496" operator="equal">
      <formula>"NO"</formula>
    </cfRule>
    <cfRule type="cellIs" dxfId="4159" priority="5497" operator="equal">
      <formula>"SI"</formula>
    </cfRule>
  </conditionalFormatting>
  <conditionalFormatting sqref="AN449:AO451 AR449:AS451">
    <cfRule type="cellIs" dxfId="4158" priority="5487" operator="equal">
      <formula>"NO"</formula>
    </cfRule>
  </conditionalFormatting>
  <conditionalFormatting sqref="AN449:AO451">
    <cfRule type="cellIs" dxfId="4157" priority="5488" operator="equal">
      <formula>"SI"</formula>
    </cfRule>
  </conditionalFormatting>
  <conditionalFormatting sqref="AN452:AO452 AR452:AS453">
    <cfRule type="cellIs" dxfId="4156" priority="5501" operator="equal">
      <formula>"NO"</formula>
    </cfRule>
  </conditionalFormatting>
  <conditionalFormatting sqref="AN452:AO452">
    <cfRule type="cellIs" dxfId="4155" priority="5502" operator="equal">
      <formula>"SI"</formula>
    </cfRule>
  </conditionalFormatting>
  <conditionalFormatting sqref="AN453:AO453">
    <cfRule type="cellIs" dxfId="4154" priority="6281" operator="equal">
      <formula>"NO"</formula>
    </cfRule>
    <cfRule type="cellIs" dxfId="4153" priority="6282" operator="equal">
      <formula>"SI"</formula>
    </cfRule>
  </conditionalFormatting>
  <conditionalFormatting sqref="AN455:AO457 AR455:AS457">
    <cfRule type="cellIs" dxfId="4152" priority="4954" operator="equal">
      <formula>"NO"</formula>
    </cfRule>
  </conditionalFormatting>
  <conditionalFormatting sqref="AN455:AO457">
    <cfRule type="cellIs" dxfId="4151" priority="4955" operator="equal">
      <formula>"SI"</formula>
    </cfRule>
  </conditionalFormatting>
  <conditionalFormatting sqref="AN458:AO459 AR458:AS459">
    <cfRule type="cellIs" dxfId="4150" priority="6149" operator="equal">
      <formula>"NO"</formula>
    </cfRule>
  </conditionalFormatting>
  <conditionalFormatting sqref="AN458:AO459">
    <cfRule type="cellIs" dxfId="4149" priority="6150" operator="equal">
      <formula>"SI"</formula>
    </cfRule>
  </conditionalFormatting>
  <conditionalFormatting sqref="AN461:AO462 AR461:AS462">
    <cfRule type="cellIs" dxfId="4148" priority="4944" operator="equal">
      <formula>"NO"</formula>
    </cfRule>
  </conditionalFormatting>
  <conditionalFormatting sqref="AN461:AO462">
    <cfRule type="cellIs" dxfId="4147" priority="4945" operator="equal">
      <formula>"SI"</formula>
    </cfRule>
  </conditionalFormatting>
  <conditionalFormatting sqref="AN463:AO465 AR463:AS465">
    <cfRule type="cellIs" dxfId="4146" priority="5399" operator="equal">
      <formula>"NO"</formula>
    </cfRule>
  </conditionalFormatting>
  <conditionalFormatting sqref="AN463:AO465">
    <cfRule type="cellIs" dxfId="4145" priority="5400" operator="equal">
      <formula>"SI"</formula>
    </cfRule>
  </conditionalFormatting>
  <conditionalFormatting sqref="AN467:AO468 AR467:AS468">
    <cfRule type="cellIs" dxfId="4144" priority="4939" operator="equal">
      <formula>"NO"</formula>
    </cfRule>
  </conditionalFormatting>
  <conditionalFormatting sqref="AN467:AO468">
    <cfRule type="cellIs" dxfId="4143" priority="4940" operator="equal">
      <formula>"SI"</formula>
    </cfRule>
  </conditionalFormatting>
  <conditionalFormatting sqref="AN469:AO471 AR469:AS471">
    <cfRule type="cellIs" dxfId="4142" priority="5267" operator="equal">
      <formula>"NO"</formula>
    </cfRule>
  </conditionalFormatting>
  <conditionalFormatting sqref="AN469:AO471">
    <cfRule type="cellIs" dxfId="4141" priority="5268" operator="equal">
      <formula>"SI"</formula>
    </cfRule>
  </conditionalFormatting>
  <conditionalFormatting sqref="AP17:AQ21">
    <cfRule type="cellIs" dxfId="4140" priority="14866" operator="equal">
      <formula>"ALE"</formula>
    </cfRule>
    <cfRule type="cellIs" dxfId="4139" priority="14867" operator="equal">
      <formula>"CON"</formula>
    </cfRule>
  </conditionalFormatting>
  <conditionalFormatting sqref="AP23:AQ27">
    <cfRule type="cellIs" dxfId="4138" priority="14272" operator="equal">
      <formula>"ALE"</formula>
    </cfRule>
    <cfRule type="cellIs" dxfId="4137" priority="14273" operator="equal">
      <formula>"CON"</formula>
    </cfRule>
  </conditionalFormatting>
  <conditionalFormatting sqref="AP29:AQ33 AP41:AQ45 AP53:AQ57 AP47:AQ51">
    <cfRule type="cellIs" dxfId="4136" priority="13588" operator="equal">
      <formula>"ALE"</formula>
    </cfRule>
    <cfRule type="cellIs" dxfId="4135" priority="13589" operator="equal">
      <formula>"CON"</formula>
    </cfRule>
  </conditionalFormatting>
  <conditionalFormatting sqref="AP41:AQ44">
    <cfRule type="cellIs" dxfId="4134" priority="3875" operator="equal">
      <formula>"ALE"</formula>
    </cfRule>
    <cfRule type="cellIs" dxfId="4133" priority="3876" operator="equal">
      <formula>"CON"</formula>
    </cfRule>
  </conditionalFormatting>
  <conditionalFormatting sqref="AP45:AQ45 AP53:AQ57 AP47:AQ51">
    <cfRule type="cellIs" dxfId="4132" priority="5005" operator="equal">
      <formula>"ALE"</formula>
    </cfRule>
    <cfRule type="cellIs" dxfId="4131" priority="5006" operator="equal">
      <formula>"CON"</formula>
    </cfRule>
  </conditionalFormatting>
  <conditionalFormatting sqref="AP47:AQ49">
    <cfRule type="cellIs" dxfId="4130" priority="3860" operator="equal">
      <formula>"ALE"</formula>
    </cfRule>
    <cfRule type="cellIs" dxfId="4129" priority="3861" operator="equal">
      <formula>"CON"</formula>
    </cfRule>
  </conditionalFormatting>
  <conditionalFormatting sqref="AP50:AQ51">
    <cfRule type="cellIs" dxfId="4128" priority="4589" operator="equal">
      <formula>"ALE"</formula>
    </cfRule>
    <cfRule type="cellIs" dxfId="4127" priority="4590" operator="equal">
      <formula>"CON"</formula>
    </cfRule>
  </conditionalFormatting>
  <conditionalFormatting sqref="AP53:AQ56">
    <cfRule type="cellIs" dxfId="4126" priority="3850" operator="equal">
      <formula>"ALE"</formula>
    </cfRule>
    <cfRule type="cellIs" dxfId="4125" priority="3851" operator="equal">
      <formula>"CON"</formula>
    </cfRule>
  </conditionalFormatting>
  <conditionalFormatting sqref="AP57:AQ57">
    <cfRule type="cellIs" dxfId="4124" priority="4325" operator="equal">
      <formula>"ALE"</formula>
    </cfRule>
    <cfRule type="cellIs" dxfId="4123" priority="4326" operator="equal">
      <formula>"CON"</formula>
    </cfRule>
  </conditionalFormatting>
  <conditionalFormatting sqref="AP59:AQ63">
    <cfRule type="cellIs" dxfId="4122" priority="14230" operator="equal">
      <formula>"ALE"</formula>
    </cfRule>
    <cfRule type="cellIs" dxfId="4121" priority="14231" operator="equal">
      <formula>"CON"</formula>
    </cfRule>
  </conditionalFormatting>
  <conditionalFormatting sqref="AP65:AQ69">
    <cfRule type="cellIs" dxfId="4120" priority="604" operator="equal">
      <formula>"ALE"</formula>
    </cfRule>
    <cfRule type="cellIs" dxfId="4119" priority="605" operator="equal">
      <formula>"CON"</formula>
    </cfRule>
  </conditionalFormatting>
  <conditionalFormatting sqref="AP71:AQ75">
    <cfRule type="cellIs" dxfId="4118" priority="440" operator="equal">
      <formula>"ALE"</formula>
    </cfRule>
    <cfRule type="cellIs" dxfId="4117" priority="441" operator="equal">
      <formula>"CON"</formula>
    </cfRule>
  </conditionalFormatting>
  <conditionalFormatting sqref="AP77:AQ79">
    <cfRule type="cellIs" dxfId="4116" priority="12123" operator="equal">
      <formula>"ALE"</formula>
    </cfRule>
    <cfRule type="cellIs" dxfId="4115" priority="12124" operator="equal">
      <formula>"CON"</formula>
    </cfRule>
  </conditionalFormatting>
  <conditionalFormatting sqref="AP80:AQ81">
    <cfRule type="cellIs" dxfId="4114" priority="14216" operator="equal">
      <formula>"ALE"</formula>
    </cfRule>
    <cfRule type="cellIs" dxfId="4113" priority="14217" operator="equal">
      <formula>"CON"</formula>
    </cfRule>
  </conditionalFormatting>
  <conditionalFormatting sqref="AP83:AQ85">
    <cfRule type="cellIs" dxfId="4112" priority="12118" operator="equal">
      <formula>"ALE"</formula>
    </cfRule>
    <cfRule type="cellIs" dxfId="4111" priority="12119" operator="equal">
      <formula>"CON"</formula>
    </cfRule>
  </conditionalFormatting>
  <conditionalFormatting sqref="AP86:AQ87">
    <cfRule type="cellIs" dxfId="4110" priority="13492" operator="equal">
      <formula>"ALE"</formula>
    </cfRule>
    <cfRule type="cellIs" dxfId="4109" priority="13493" operator="equal">
      <formula>"CON"</formula>
    </cfRule>
  </conditionalFormatting>
  <conditionalFormatting sqref="AP89:AQ90">
    <cfRule type="cellIs" dxfId="4108" priority="12113" operator="equal">
      <formula>"ALE"</formula>
    </cfRule>
    <cfRule type="cellIs" dxfId="4107" priority="12114" operator="equal">
      <formula>"CON"</formula>
    </cfRule>
  </conditionalFormatting>
  <conditionalFormatting sqref="AP91:AQ93">
    <cfRule type="cellIs" dxfId="4106" priority="13360" operator="equal">
      <formula>"ALE"</formula>
    </cfRule>
    <cfRule type="cellIs" dxfId="4105" priority="13361" operator="equal">
      <formula>"CON"</formula>
    </cfRule>
  </conditionalFormatting>
  <conditionalFormatting sqref="AP95:AQ96">
    <cfRule type="cellIs" dxfId="4104" priority="12108" operator="equal">
      <formula>"ALE"</formula>
    </cfRule>
    <cfRule type="cellIs" dxfId="4103" priority="12109" operator="equal">
      <formula>"CON"</formula>
    </cfRule>
  </conditionalFormatting>
  <conditionalFormatting sqref="AP97:AQ99">
    <cfRule type="cellIs" dxfId="4102" priority="13228" operator="equal">
      <formula>"ALE"</formula>
    </cfRule>
    <cfRule type="cellIs" dxfId="4101" priority="13229" operator="equal">
      <formula>"CON"</formula>
    </cfRule>
  </conditionalFormatting>
  <conditionalFormatting sqref="AP101:AQ102">
    <cfRule type="cellIs" dxfId="4100" priority="12103" operator="equal">
      <formula>"ALE"</formula>
    </cfRule>
    <cfRule type="cellIs" dxfId="4099" priority="12104" operator="equal">
      <formula>"CON"</formula>
    </cfRule>
  </conditionalFormatting>
  <conditionalFormatting sqref="AP103:AQ105">
    <cfRule type="cellIs" dxfId="4098" priority="13096" operator="equal">
      <formula>"ALE"</formula>
    </cfRule>
    <cfRule type="cellIs" dxfId="4097" priority="13097" operator="equal">
      <formula>"CON"</formula>
    </cfRule>
  </conditionalFormatting>
  <conditionalFormatting sqref="AP107:AQ107">
    <cfRule type="cellIs" dxfId="4096" priority="12098" operator="equal">
      <formula>"ALE"</formula>
    </cfRule>
    <cfRule type="cellIs" dxfId="4095" priority="12099" operator="equal">
      <formula>"CON"</formula>
    </cfRule>
  </conditionalFormatting>
  <conditionalFormatting sqref="AP108:AQ111">
    <cfRule type="cellIs" dxfId="4094" priority="12964" operator="equal">
      <formula>"ALE"</formula>
    </cfRule>
    <cfRule type="cellIs" dxfId="4093" priority="12965" operator="equal">
      <formula>"CON"</formula>
    </cfRule>
  </conditionalFormatting>
  <conditionalFormatting sqref="AP113:AQ113">
    <cfRule type="cellIs" dxfId="4092" priority="12023" operator="equal">
      <formula>"ALE"</formula>
    </cfRule>
    <cfRule type="cellIs" dxfId="4091" priority="12024" operator="equal">
      <formula>"CON"</formula>
    </cfRule>
  </conditionalFormatting>
  <conditionalFormatting sqref="AP114:AQ117">
    <cfRule type="cellIs" dxfId="4090" priority="12832" operator="equal">
      <formula>"ALE"</formula>
    </cfRule>
    <cfRule type="cellIs" dxfId="4089" priority="12833" operator="equal">
      <formula>"CON"</formula>
    </cfRule>
  </conditionalFormatting>
  <conditionalFormatting sqref="AP119:AQ119">
    <cfRule type="cellIs" dxfId="4088" priority="12018" operator="equal">
      <formula>"ALE"</formula>
    </cfRule>
    <cfRule type="cellIs" dxfId="4087" priority="12019" operator="equal">
      <formula>"CON"</formula>
    </cfRule>
  </conditionalFormatting>
  <conditionalFormatting sqref="AP120:AQ123">
    <cfRule type="cellIs" dxfId="4086" priority="12700" operator="equal">
      <formula>"ALE"</formula>
    </cfRule>
    <cfRule type="cellIs" dxfId="4085" priority="12701" operator="equal">
      <formula>"CON"</formula>
    </cfRule>
  </conditionalFormatting>
  <conditionalFormatting sqref="AP125:AQ125">
    <cfRule type="cellIs" dxfId="4084" priority="12008" operator="equal">
      <formula>"ALE"</formula>
    </cfRule>
    <cfRule type="cellIs" dxfId="4083" priority="12009" operator="equal">
      <formula>"CON"</formula>
    </cfRule>
  </conditionalFormatting>
  <conditionalFormatting sqref="AP126:AQ126">
    <cfRule type="cellIs" dxfId="4082" priority="12013" operator="equal">
      <formula>"ALE"</formula>
    </cfRule>
    <cfRule type="cellIs" dxfId="4081" priority="12014" operator="equal">
      <formula>"CON"</formula>
    </cfRule>
  </conditionalFormatting>
  <conditionalFormatting sqref="AP127:AQ129">
    <cfRule type="cellIs" dxfId="4080" priority="12568" operator="equal">
      <formula>"ALE"</formula>
    </cfRule>
    <cfRule type="cellIs" dxfId="4079" priority="12569" operator="equal">
      <formula>"CON"</formula>
    </cfRule>
  </conditionalFormatting>
  <conditionalFormatting sqref="AP131:AQ131">
    <cfRule type="cellIs" dxfId="4078" priority="11998" operator="equal">
      <formula>"ALE"</formula>
    </cfRule>
    <cfRule type="cellIs" dxfId="4077" priority="11999" operator="equal">
      <formula>"CON"</formula>
    </cfRule>
  </conditionalFormatting>
  <conditionalFormatting sqref="AP132:AQ132">
    <cfRule type="cellIs" dxfId="4076" priority="12003" operator="equal">
      <formula>"ALE"</formula>
    </cfRule>
    <cfRule type="cellIs" dxfId="4075" priority="12004" operator="equal">
      <formula>"CON"</formula>
    </cfRule>
  </conditionalFormatting>
  <conditionalFormatting sqref="AP133:AQ135 AP139:AQ141">
    <cfRule type="cellIs" dxfId="4074" priority="12436" operator="equal">
      <formula>"ALE"</formula>
    </cfRule>
    <cfRule type="cellIs" dxfId="4073" priority="12437" operator="equal">
      <formula>"CON"</formula>
    </cfRule>
  </conditionalFormatting>
  <conditionalFormatting sqref="AP137:AQ137">
    <cfRule type="cellIs" dxfId="4072" priority="1844" operator="equal">
      <formula>"ALE"</formula>
    </cfRule>
    <cfRule type="cellIs" dxfId="4071" priority="1845" operator="equal">
      <formula>"CON"</formula>
    </cfRule>
  </conditionalFormatting>
  <conditionalFormatting sqref="AP138:AQ138">
    <cfRule type="cellIs" dxfId="4070" priority="1849" operator="equal">
      <formula>"ALE"</formula>
    </cfRule>
    <cfRule type="cellIs" dxfId="4069" priority="1850" operator="equal">
      <formula>"CON"</formula>
    </cfRule>
  </conditionalFormatting>
  <conditionalFormatting sqref="AP143:AQ143">
    <cfRule type="cellIs" dxfId="4068" priority="9084" operator="equal">
      <formula>"ALE"</formula>
    </cfRule>
    <cfRule type="cellIs" dxfId="4067" priority="9085" operator="equal">
      <formula>"CON"</formula>
    </cfRule>
  </conditionalFormatting>
  <conditionalFormatting sqref="AP144:AQ144">
    <cfRule type="cellIs" dxfId="4066" priority="9089" operator="equal">
      <formula>"ALE"</formula>
    </cfRule>
    <cfRule type="cellIs" dxfId="4065" priority="9090" operator="equal">
      <formula>"CON"</formula>
    </cfRule>
  </conditionalFormatting>
  <conditionalFormatting sqref="AP145:AQ147">
    <cfRule type="cellIs" dxfId="4064" priority="12304" operator="equal">
      <formula>"ALE"</formula>
    </cfRule>
    <cfRule type="cellIs" dxfId="4063" priority="12305" operator="equal">
      <formula>"CON"</formula>
    </cfRule>
  </conditionalFormatting>
  <conditionalFormatting sqref="AP149:AQ149">
    <cfRule type="cellIs" dxfId="4062" priority="9069" operator="equal">
      <formula>"ALE"</formula>
    </cfRule>
    <cfRule type="cellIs" dxfId="4061" priority="9070" operator="equal">
      <formula>"CON"</formula>
    </cfRule>
  </conditionalFormatting>
  <conditionalFormatting sqref="AP150:AQ150">
    <cfRule type="cellIs" dxfId="4060" priority="9074" operator="equal">
      <formula>"ALE"</formula>
    </cfRule>
    <cfRule type="cellIs" dxfId="4059" priority="9075" operator="equal">
      <formula>"CON"</formula>
    </cfRule>
  </conditionalFormatting>
  <conditionalFormatting sqref="AP151:AQ151">
    <cfRule type="cellIs" dxfId="4058" priority="9079" operator="equal">
      <formula>"ALE"</formula>
    </cfRule>
    <cfRule type="cellIs" dxfId="4057" priority="9080" operator="equal">
      <formula>"CON"</formula>
    </cfRule>
  </conditionalFormatting>
  <conditionalFormatting sqref="AP152:AQ153">
    <cfRule type="cellIs" dxfId="4056" priority="12172" operator="equal">
      <formula>"ALE"</formula>
    </cfRule>
    <cfRule type="cellIs" dxfId="4055" priority="12173" operator="equal">
      <formula>"CON"</formula>
    </cfRule>
  </conditionalFormatting>
  <conditionalFormatting sqref="AP155:AQ155">
    <cfRule type="cellIs" dxfId="4054" priority="9054" operator="equal">
      <formula>"ALE"</formula>
    </cfRule>
    <cfRule type="cellIs" dxfId="4053" priority="9055" operator="equal">
      <formula>"CON"</formula>
    </cfRule>
  </conditionalFormatting>
  <conditionalFormatting sqref="AP156:AQ156">
    <cfRule type="cellIs" dxfId="4052" priority="9059" operator="equal">
      <formula>"ALE"</formula>
    </cfRule>
    <cfRule type="cellIs" dxfId="4051" priority="9060" operator="equal">
      <formula>"CON"</formula>
    </cfRule>
  </conditionalFormatting>
  <conditionalFormatting sqref="AP157:AQ157">
    <cfRule type="cellIs" dxfId="4050" priority="9064" operator="equal">
      <formula>"ALE"</formula>
    </cfRule>
    <cfRule type="cellIs" dxfId="4049" priority="9065" operator="equal">
      <formula>"CON"</formula>
    </cfRule>
  </conditionalFormatting>
  <conditionalFormatting sqref="AP158:AQ159">
    <cfRule type="cellIs" dxfId="4048" priority="11910" operator="equal">
      <formula>"ALE"</formula>
    </cfRule>
    <cfRule type="cellIs" dxfId="4047" priority="11911" operator="equal">
      <formula>"CON"</formula>
    </cfRule>
  </conditionalFormatting>
  <conditionalFormatting sqref="AP161:AQ161">
    <cfRule type="cellIs" dxfId="4046" priority="9044" operator="equal">
      <formula>"ALE"</formula>
    </cfRule>
    <cfRule type="cellIs" dxfId="4045" priority="9045" operator="equal">
      <formula>"CON"</formula>
    </cfRule>
  </conditionalFormatting>
  <conditionalFormatting sqref="AP162:AQ162">
    <cfRule type="cellIs" dxfId="4044" priority="9049" operator="equal">
      <formula>"ALE"</formula>
    </cfRule>
    <cfRule type="cellIs" dxfId="4043" priority="9050" operator="equal">
      <formula>"CON"</formula>
    </cfRule>
  </conditionalFormatting>
  <conditionalFormatting sqref="AP163:AQ165">
    <cfRule type="cellIs" dxfId="4042" priority="11778" operator="equal">
      <formula>"ALE"</formula>
    </cfRule>
    <cfRule type="cellIs" dxfId="4041" priority="11779" operator="equal">
      <formula>"CON"</formula>
    </cfRule>
  </conditionalFormatting>
  <conditionalFormatting sqref="AP167:AQ167">
    <cfRule type="cellIs" dxfId="4040" priority="9034" operator="equal">
      <formula>"ALE"</formula>
    </cfRule>
    <cfRule type="cellIs" dxfId="4039" priority="9035" operator="equal">
      <formula>"CON"</formula>
    </cfRule>
  </conditionalFormatting>
  <conditionalFormatting sqref="AP168:AQ168">
    <cfRule type="cellIs" dxfId="4038" priority="9039" operator="equal">
      <formula>"ALE"</formula>
    </cfRule>
    <cfRule type="cellIs" dxfId="4037" priority="9040" operator="equal">
      <formula>"CON"</formula>
    </cfRule>
  </conditionalFormatting>
  <conditionalFormatting sqref="AP169:AQ171">
    <cfRule type="cellIs" dxfId="4036" priority="11646" operator="equal">
      <formula>"ALE"</formula>
    </cfRule>
    <cfRule type="cellIs" dxfId="4035" priority="11647" operator="equal">
      <formula>"CON"</formula>
    </cfRule>
  </conditionalFormatting>
  <conditionalFormatting sqref="AP173:AQ173">
    <cfRule type="cellIs" dxfId="4034" priority="9024" operator="equal">
      <formula>"ALE"</formula>
    </cfRule>
    <cfRule type="cellIs" dxfId="4033" priority="9025" operator="equal">
      <formula>"CON"</formula>
    </cfRule>
  </conditionalFormatting>
  <conditionalFormatting sqref="AP174:AQ175">
    <cfRule type="cellIs" dxfId="4032" priority="9029" operator="equal">
      <formula>"ALE"</formula>
    </cfRule>
    <cfRule type="cellIs" dxfId="4031" priority="9030" operator="equal">
      <formula>"CON"</formula>
    </cfRule>
  </conditionalFormatting>
  <conditionalFormatting sqref="AP176:AQ177">
    <cfRule type="cellIs" dxfId="4030" priority="11514" operator="equal">
      <formula>"ALE"</formula>
    </cfRule>
    <cfRule type="cellIs" dxfId="4029" priority="11515" operator="equal">
      <formula>"CON"</formula>
    </cfRule>
  </conditionalFormatting>
  <conditionalFormatting sqref="AP179:AQ179">
    <cfRule type="cellIs" dxfId="4028" priority="1632" operator="equal">
      <formula>"ALE"</formula>
    </cfRule>
    <cfRule type="cellIs" dxfId="4027" priority="1633" operator="equal">
      <formula>"CON"</formula>
    </cfRule>
  </conditionalFormatting>
  <conditionalFormatting sqref="AP180:AQ181">
    <cfRule type="cellIs" dxfId="4026" priority="1637" operator="equal">
      <formula>"ALE"</formula>
    </cfRule>
    <cfRule type="cellIs" dxfId="4025" priority="1638" operator="equal">
      <formula>"CON"</formula>
    </cfRule>
  </conditionalFormatting>
  <conditionalFormatting sqref="AP182:AQ183">
    <cfRule type="cellIs" dxfId="4024" priority="1684" operator="equal">
      <formula>"ALE"</formula>
    </cfRule>
    <cfRule type="cellIs" dxfId="4023" priority="1685" operator="equal">
      <formula>"CON"</formula>
    </cfRule>
  </conditionalFormatting>
  <conditionalFormatting sqref="AP185:AQ185">
    <cfRule type="cellIs" dxfId="4022" priority="9004" operator="equal">
      <formula>"ALE"</formula>
    </cfRule>
    <cfRule type="cellIs" dxfId="4021" priority="9005" operator="equal">
      <formula>"CON"</formula>
    </cfRule>
  </conditionalFormatting>
  <conditionalFormatting sqref="AP186:AQ187">
    <cfRule type="cellIs" dxfId="4020" priority="9009" operator="equal">
      <formula>"ALE"</formula>
    </cfRule>
    <cfRule type="cellIs" dxfId="4019" priority="9010" operator="equal">
      <formula>"CON"</formula>
    </cfRule>
  </conditionalFormatting>
  <conditionalFormatting sqref="AP188:AQ189">
    <cfRule type="cellIs" dxfId="4018" priority="11250" operator="equal">
      <formula>"ALE"</formula>
    </cfRule>
    <cfRule type="cellIs" dxfId="4017" priority="11251" operator="equal">
      <formula>"CON"</formula>
    </cfRule>
  </conditionalFormatting>
  <conditionalFormatting sqref="AP191:AQ191">
    <cfRule type="cellIs" dxfId="4016" priority="8994" operator="equal">
      <formula>"ALE"</formula>
    </cfRule>
    <cfRule type="cellIs" dxfId="4015" priority="8995" operator="equal">
      <formula>"CON"</formula>
    </cfRule>
  </conditionalFormatting>
  <conditionalFormatting sqref="AP192:AQ192">
    <cfRule type="cellIs" dxfId="4014" priority="8999" operator="equal">
      <formula>"ALE"</formula>
    </cfRule>
    <cfRule type="cellIs" dxfId="4013" priority="9000" operator="equal">
      <formula>"CON"</formula>
    </cfRule>
  </conditionalFormatting>
  <conditionalFormatting sqref="AP193:AQ195 AP199:AQ201">
    <cfRule type="cellIs" dxfId="4012" priority="11118" operator="equal">
      <formula>"ALE"</formula>
    </cfRule>
    <cfRule type="cellIs" dxfId="4011" priority="11119" operator="equal">
      <formula>"CON"</formula>
    </cfRule>
  </conditionalFormatting>
  <conditionalFormatting sqref="AP197:AQ197">
    <cfRule type="cellIs" dxfId="4010" priority="1521" operator="equal">
      <formula>"ALE"</formula>
    </cfRule>
    <cfRule type="cellIs" dxfId="4009" priority="1522" operator="equal">
      <formula>"CON"</formula>
    </cfRule>
  </conditionalFormatting>
  <conditionalFormatting sqref="AP198:AQ198">
    <cfRule type="cellIs" dxfId="4008" priority="1526" operator="equal">
      <formula>"ALE"</formula>
    </cfRule>
    <cfRule type="cellIs" dxfId="4007" priority="1527" operator="equal">
      <formula>"CON"</formula>
    </cfRule>
  </conditionalFormatting>
  <conditionalFormatting sqref="AP203:AQ203">
    <cfRule type="cellIs" dxfId="4006" priority="5605" operator="equal">
      <formula>"ALE"</formula>
    </cfRule>
    <cfRule type="cellIs" dxfId="4005" priority="5606" operator="equal">
      <formula>"CON"</formula>
    </cfRule>
  </conditionalFormatting>
  <conditionalFormatting sqref="AP204:AQ205">
    <cfRule type="cellIs" dxfId="4004" priority="5610" operator="equal">
      <formula>"ALE"</formula>
    </cfRule>
    <cfRule type="cellIs" dxfId="4003" priority="5611" operator="equal">
      <formula>"CON"</formula>
    </cfRule>
  </conditionalFormatting>
  <conditionalFormatting sqref="AP206:AQ207">
    <cfRule type="cellIs" dxfId="4002" priority="5862" operator="equal">
      <formula>"ALE"</formula>
    </cfRule>
    <cfRule type="cellIs" dxfId="4001" priority="5863" operator="equal">
      <formula>"CON"</formula>
    </cfRule>
  </conditionalFormatting>
  <conditionalFormatting sqref="AP208:AQ208">
    <cfRule type="cellIs" dxfId="4000" priority="5631" operator="equal">
      <formula>"ALE"</formula>
    </cfRule>
    <cfRule type="cellIs" dxfId="3999" priority="5632" operator="equal">
      <formula>"CON"</formula>
    </cfRule>
  </conditionalFormatting>
  <conditionalFormatting sqref="AP209:AQ209">
    <cfRule type="cellIs" dxfId="3998" priority="5585" operator="equal">
      <formula>"ALE"</formula>
    </cfRule>
    <cfRule type="cellIs" dxfId="3997" priority="5586" operator="equal">
      <formula>"CON"</formula>
    </cfRule>
  </conditionalFormatting>
  <conditionalFormatting sqref="AP210:AQ211">
    <cfRule type="cellIs" dxfId="3996" priority="5590" operator="equal">
      <formula>"ALE"</formula>
    </cfRule>
    <cfRule type="cellIs" dxfId="3995" priority="5591" operator="equal">
      <formula>"CON"</formula>
    </cfRule>
  </conditionalFormatting>
  <conditionalFormatting sqref="AP212:AQ213">
    <cfRule type="cellIs" dxfId="3994" priority="10986" operator="equal">
      <formula>"ALE"</formula>
    </cfRule>
    <cfRule type="cellIs" dxfId="3993" priority="10987" operator="equal">
      <formula>"CON"</formula>
    </cfRule>
  </conditionalFormatting>
  <conditionalFormatting sqref="AP215:AQ215">
    <cfRule type="cellIs" dxfId="3992" priority="5575" operator="equal">
      <formula>"ALE"</formula>
    </cfRule>
    <cfRule type="cellIs" dxfId="3991" priority="5576" operator="equal">
      <formula>"CON"</formula>
    </cfRule>
  </conditionalFormatting>
  <conditionalFormatting sqref="AP216:AQ217">
    <cfRule type="cellIs" dxfId="3990" priority="5580" operator="equal">
      <formula>"ALE"</formula>
    </cfRule>
    <cfRule type="cellIs" dxfId="3989" priority="5581" operator="equal">
      <formula>"CON"</formula>
    </cfRule>
  </conditionalFormatting>
  <conditionalFormatting sqref="AP218:AQ219">
    <cfRule type="cellIs" dxfId="3988" priority="10854" operator="equal">
      <formula>"ALE"</formula>
    </cfRule>
    <cfRule type="cellIs" dxfId="3987" priority="10855" operator="equal">
      <formula>"CON"</formula>
    </cfRule>
  </conditionalFormatting>
  <conditionalFormatting sqref="AP224:AQ225">
    <cfRule type="cellIs" dxfId="3986" priority="10722" operator="equal">
      <formula>"ALE"</formula>
    </cfRule>
    <cfRule type="cellIs" dxfId="3985" priority="10723" operator="equal">
      <formula>"CON"</formula>
    </cfRule>
  </conditionalFormatting>
  <conditionalFormatting sqref="AP221:AQ221">
    <cfRule type="cellIs" dxfId="3984" priority="949" operator="equal">
      <formula>"ALE"</formula>
    </cfRule>
    <cfRule type="cellIs" dxfId="3983" priority="950" operator="equal">
      <formula>"CON"</formula>
    </cfRule>
  </conditionalFormatting>
  <conditionalFormatting sqref="AP222:AQ223">
    <cfRule type="cellIs" dxfId="3982" priority="954" operator="equal">
      <formula>"ALE"</formula>
    </cfRule>
    <cfRule type="cellIs" dxfId="3981" priority="955" operator="equal">
      <formula>"CON"</formula>
    </cfRule>
  </conditionalFormatting>
  <conditionalFormatting sqref="AP227:AQ227">
    <cfRule type="cellIs" dxfId="3980" priority="8984" operator="equal">
      <formula>"ALE"</formula>
    </cfRule>
    <cfRule type="cellIs" dxfId="3979" priority="8985" operator="equal">
      <formula>"CON"</formula>
    </cfRule>
  </conditionalFormatting>
  <conditionalFormatting sqref="AP228:AQ229">
    <cfRule type="cellIs" dxfId="3978" priority="8989" operator="equal">
      <formula>"ALE"</formula>
    </cfRule>
    <cfRule type="cellIs" dxfId="3977" priority="8990" operator="equal">
      <formula>"CON"</formula>
    </cfRule>
  </conditionalFormatting>
  <conditionalFormatting sqref="AP230:AQ231">
    <cfRule type="cellIs" dxfId="3976" priority="10590" operator="equal">
      <formula>"ALE"</formula>
    </cfRule>
    <cfRule type="cellIs" dxfId="3975" priority="10591" operator="equal">
      <formula>"CON"</formula>
    </cfRule>
  </conditionalFormatting>
  <conditionalFormatting sqref="AP233:AQ233">
    <cfRule type="cellIs" dxfId="3974" priority="8974" operator="equal">
      <formula>"ALE"</formula>
    </cfRule>
    <cfRule type="cellIs" dxfId="3973" priority="8975" operator="equal">
      <formula>"CON"</formula>
    </cfRule>
  </conditionalFormatting>
  <conditionalFormatting sqref="AP234:AQ234">
    <cfRule type="cellIs" dxfId="3972" priority="8979" operator="equal">
      <formula>"ALE"</formula>
    </cfRule>
    <cfRule type="cellIs" dxfId="3971" priority="8980" operator="equal">
      <formula>"CON"</formula>
    </cfRule>
  </conditionalFormatting>
  <conditionalFormatting sqref="AP235:AQ237">
    <cfRule type="cellIs" dxfId="3970" priority="10458" operator="equal">
      <formula>"ALE"</formula>
    </cfRule>
    <cfRule type="cellIs" dxfId="3969" priority="10459" operator="equal">
      <formula>"CON"</formula>
    </cfRule>
  </conditionalFormatting>
  <conditionalFormatting sqref="AP239:AQ239">
    <cfRule type="cellIs" dxfId="3968" priority="8964" operator="equal">
      <formula>"ALE"</formula>
    </cfRule>
    <cfRule type="cellIs" dxfId="3967" priority="8965" operator="equal">
      <formula>"CON"</formula>
    </cfRule>
  </conditionalFormatting>
  <conditionalFormatting sqref="AP240:AQ241">
    <cfRule type="cellIs" dxfId="3966" priority="8969" operator="equal">
      <formula>"ALE"</formula>
    </cfRule>
    <cfRule type="cellIs" dxfId="3965" priority="8970" operator="equal">
      <formula>"CON"</formula>
    </cfRule>
  </conditionalFormatting>
  <conditionalFormatting sqref="AP242:AQ243 AP248:AQ249">
    <cfRule type="cellIs" dxfId="3964" priority="10326" operator="equal">
      <formula>"ALE"</formula>
    </cfRule>
    <cfRule type="cellIs" dxfId="3963" priority="10327" operator="equal">
      <formula>"CON"</formula>
    </cfRule>
  </conditionalFormatting>
  <conditionalFormatting sqref="AP245:AQ245">
    <cfRule type="cellIs" dxfId="3962" priority="1062" operator="equal">
      <formula>"ALE"</formula>
    </cfRule>
    <cfRule type="cellIs" dxfId="3961" priority="1063" operator="equal">
      <formula>"CON"</formula>
    </cfRule>
  </conditionalFormatting>
  <conditionalFormatting sqref="AP246:AQ247">
    <cfRule type="cellIs" dxfId="3960" priority="1067" operator="equal">
      <formula>"ALE"</formula>
    </cfRule>
    <cfRule type="cellIs" dxfId="3959" priority="1068" operator="equal">
      <formula>"CON"</formula>
    </cfRule>
  </conditionalFormatting>
  <conditionalFormatting sqref="AP251:AQ251">
    <cfRule type="cellIs" dxfId="3958" priority="7502" operator="equal">
      <formula>"ALE"</formula>
    </cfRule>
    <cfRule type="cellIs" dxfId="3957" priority="7503" operator="equal">
      <formula>"CON"</formula>
    </cfRule>
  </conditionalFormatting>
  <conditionalFormatting sqref="AP252:AQ252">
    <cfRule type="cellIs" dxfId="3956" priority="7507" operator="equal">
      <formula>"ALE"</formula>
    </cfRule>
    <cfRule type="cellIs" dxfId="3955" priority="7508" operator="equal">
      <formula>"CON"</formula>
    </cfRule>
  </conditionalFormatting>
  <conditionalFormatting sqref="AP253:AQ255">
    <cfRule type="cellIs" dxfId="3954" priority="10194" operator="equal">
      <formula>"ALE"</formula>
    </cfRule>
    <cfRule type="cellIs" dxfId="3953" priority="10195" operator="equal">
      <formula>"CON"</formula>
    </cfRule>
  </conditionalFormatting>
  <conditionalFormatting sqref="AP257:AQ261">
    <cfRule type="cellIs" dxfId="3952" priority="10062" operator="equal">
      <formula>"ALE"</formula>
    </cfRule>
    <cfRule type="cellIs" dxfId="3951" priority="10063" operator="equal">
      <formula>"CON"</formula>
    </cfRule>
  </conditionalFormatting>
  <conditionalFormatting sqref="AP263:AQ263">
    <cfRule type="cellIs" dxfId="3950" priority="7492" operator="equal">
      <formula>"ALE"</formula>
    </cfRule>
    <cfRule type="cellIs" dxfId="3949" priority="7493" operator="equal">
      <formula>"CON"</formula>
    </cfRule>
  </conditionalFormatting>
  <conditionalFormatting sqref="AP264:AQ265">
    <cfRule type="cellIs" dxfId="3948" priority="7497" operator="equal">
      <formula>"ALE"</formula>
    </cfRule>
    <cfRule type="cellIs" dxfId="3947" priority="7498" operator="equal">
      <formula>"CON"</formula>
    </cfRule>
  </conditionalFormatting>
  <conditionalFormatting sqref="AP266:AQ267">
    <cfRule type="cellIs" dxfId="3946" priority="9930" operator="equal">
      <formula>"ALE"</formula>
    </cfRule>
    <cfRule type="cellIs" dxfId="3945" priority="9931" operator="equal">
      <formula>"CON"</formula>
    </cfRule>
  </conditionalFormatting>
  <conditionalFormatting sqref="AP269:AQ269">
    <cfRule type="cellIs" dxfId="3944" priority="7487" operator="equal">
      <formula>"ALE"</formula>
    </cfRule>
    <cfRule type="cellIs" dxfId="3943" priority="7488" operator="equal">
      <formula>"CON"</formula>
    </cfRule>
  </conditionalFormatting>
  <conditionalFormatting sqref="AP270:AQ273">
    <cfRule type="cellIs" dxfId="3942" priority="9798" operator="equal">
      <formula>"ALE"</formula>
    </cfRule>
    <cfRule type="cellIs" dxfId="3941" priority="9799" operator="equal">
      <formula>"CON"</formula>
    </cfRule>
  </conditionalFormatting>
  <conditionalFormatting sqref="AP275:AQ275">
    <cfRule type="cellIs" dxfId="3940" priority="7482" operator="equal">
      <formula>"ALE"</formula>
    </cfRule>
    <cfRule type="cellIs" dxfId="3939" priority="7483" operator="equal">
      <formula>"CON"</formula>
    </cfRule>
  </conditionalFormatting>
  <conditionalFormatting sqref="AP276:AQ279">
    <cfRule type="cellIs" dxfId="3938" priority="9666" operator="equal">
      <formula>"ALE"</formula>
    </cfRule>
    <cfRule type="cellIs" dxfId="3937" priority="9667" operator="equal">
      <formula>"CON"</formula>
    </cfRule>
  </conditionalFormatting>
  <conditionalFormatting sqref="AP281:AQ281">
    <cfRule type="cellIs" dxfId="3936" priority="7477" operator="equal">
      <formula>"ALE"</formula>
    </cfRule>
    <cfRule type="cellIs" dxfId="3935" priority="7478" operator="equal">
      <formula>"CON"</formula>
    </cfRule>
  </conditionalFormatting>
  <conditionalFormatting sqref="AP282:AQ285">
    <cfRule type="cellIs" dxfId="3934" priority="9534" operator="equal">
      <formula>"ALE"</formula>
    </cfRule>
    <cfRule type="cellIs" dxfId="3933" priority="9535" operator="equal">
      <formula>"CON"</formula>
    </cfRule>
  </conditionalFormatting>
  <conditionalFormatting sqref="AP287:AQ287">
    <cfRule type="cellIs" dxfId="3932" priority="7472" operator="equal">
      <formula>"ALE"</formula>
    </cfRule>
    <cfRule type="cellIs" dxfId="3931" priority="7473" operator="equal">
      <formula>"CON"</formula>
    </cfRule>
  </conditionalFormatting>
  <conditionalFormatting sqref="AP288:AQ291">
    <cfRule type="cellIs" dxfId="3930" priority="9402" operator="equal">
      <formula>"ALE"</formula>
    </cfRule>
    <cfRule type="cellIs" dxfId="3929" priority="9403" operator="equal">
      <formula>"CON"</formula>
    </cfRule>
  </conditionalFormatting>
  <conditionalFormatting sqref="AP293:AQ293">
    <cfRule type="cellIs" dxfId="3928" priority="7462" operator="equal">
      <formula>"ALE"</formula>
    </cfRule>
    <cfRule type="cellIs" dxfId="3927" priority="7463" operator="equal">
      <formula>"CON"</formula>
    </cfRule>
  </conditionalFormatting>
  <conditionalFormatting sqref="AP294:AQ296">
    <cfRule type="cellIs" dxfId="3926" priority="7467" operator="equal">
      <formula>"ALE"</formula>
    </cfRule>
    <cfRule type="cellIs" dxfId="3925" priority="7468" operator="equal">
      <formula>"CON"</formula>
    </cfRule>
  </conditionalFormatting>
  <conditionalFormatting sqref="AP297:AQ297 AP303:AQ303 AP309:AQ309">
    <cfRule type="cellIs" dxfId="3924" priority="9270" operator="equal">
      <formula>"ALE"</formula>
    </cfRule>
    <cfRule type="cellIs" dxfId="3923" priority="9271" operator="equal">
      <formula>"CON"</formula>
    </cfRule>
  </conditionalFormatting>
  <conditionalFormatting sqref="AP299:AQ299">
    <cfRule type="cellIs" dxfId="3922" priority="1451" operator="equal">
      <formula>"ALE"</formula>
    </cfRule>
    <cfRule type="cellIs" dxfId="3921" priority="1452" operator="equal">
      <formula>"CON"</formula>
    </cfRule>
  </conditionalFormatting>
  <conditionalFormatting sqref="AP300:AQ302">
    <cfRule type="cellIs" dxfId="3920" priority="1456" operator="equal">
      <formula>"ALE"</formula>
    </cfRule>
    <cfRule type="cellIs" dxfId="3919" priority="1457" operator="equal">
      <formula>"CON"</formula>
    </cfRule>
  </conditionalFormatting>
  <conditionalFormatting sqref="AP305:AQ305">
    <cfRule type="cellIs" dxfId="3918" priority="1381" operator="equal">
      <formula>"ALE"</formula>
    </cfRule>
    <cfRule type="cellIs" dxfId="3917" priority="1382" operator="equal">
      <formula>"CON"</formula>
    </cfRule>
  </conditionalFormatting>
  <conditionalFormatting sqref="AP306:AQ308">
    <cfRule type="cellIs" dxfId="3916" priority="1386" operator="equal">
      <formula>"ALE"</formula>
    </cfRule>
    <cfRule type="cellIs" dxfId="3915" priority="1387" operator="equal">
      <formula>"CON"</formula>
    </cfRule>
  </conditionalFormatting>
  <conditionalFormatting sqref="AP311:AQ315">
    <cfRule type="cellIs" dxfId="3914" priority="9138" operator="equal">
      <formula>"ALE"</formula>
    </cfRule>
    <cfRule type="cellIs" dxfId="3913" priority="9139" operator="equal">
      <formula>"CON"</formula>
    </cfRule>
  </conditionalFormatting>
  <conditionalFormatting sqref="AP317:AQ321">
    <cfRule type="cellIs" dxfId="3912" priority="8876" operator="equal">
      <formula>"ALE"</formula>
    </cfRule>
    <cfRule type="cellIs" dxfId="3911" priority="8877" operator="equal">
      <formula>"CON"</formula>
    </cfRule>
  </conditionalFormatting>
  <conditionalFormatting sqref="AP323:AQ323">
    <cfRule type="cellIs" dxfId="3910" priority="7452" operator="equal">
      <formula>"ALE"</formula>
    </cfRule>
    <cfRule type="cellIs" dxfId="3909" priority="7453" operator="equal">
      <formula>"CON"</formula>
    </cfRule>
  </conditionalFormatting>
  <conditionalFormatting sqref="AP324:AQ325">
    <cfRule type="cellIs" dxfId="3908" priority="7457" operator="equal">
      <formula>"ALE"</formula>
    </cfRule>
    <cfRule type="cellIs" dxfId="3907" priority="7458" operator="equal">
      <formula>"CON"</formula>
    </cfRule>
  </conditionalFormatting>
  <conditionalFormatting sqref="AP326:AQ327 AP332:AQ333">
    <cfRule type="cellIs" dxfId="3906" priority="8744" operator="equal">
      <formula>"ALE"</formula>
    </cfRule>
    <cfRule type="cellIs" dxfId="3905" priority="8745" operator="equal">
      <formula>"CON"</formula>
    </cfRule>
  </conditionalFormatting>
  <conditionalFormatting sqref="AP329:AQ329">
    <cfRule type="cellIs" dxfId="3904" priority="1310" operator="equal">
      <formula>"ALE"</formula>
    </cfRule>
    <cfRule type="cellIs" dxfId="3903" priority="1311" operator="equal">
      <formula>"CON"</formula>
    </cfRule>
  </conditionalFormatting>
  <conditionalFormatting sqref="AP330:AQ331">
    <cfRule type="cellIs" dxfId="3902" priority="1315" operator="equal">
      <formula>"ALE"</formula>
    </cfRule>
    <cfRule type="cellIs" dxfId="3901" priority="1316" operator="equal">
      <formula>"CON"</formula>
    </cfRule>
  </conditionalFormatting>
  <conditionalFormatting sqref="AP335:AQ339">
    <cfRule type="cellIs" dxfId="3900" priority="8612" operator="equal">
      <formula>"ALE"</formula>
    </cfRule>
    <cfRule type="cellIs" dxfId="3899" priority="8613" operator="equal">
      <formula>"CON"</formula>
    </cfRule>
  </conditionalFormatting>
  <conditionalFormatting sqref="AP341:AQ345">
    <cfRule type="cellIs" dxfId="3898" priority="8480" operator="equal">
      <formula>"ALE"</formula>
    </cfRule>
    <cfRule type="cellIs" dxfId="3897" priority="8481" operator="equal">
      <formula>"CON"</formula>
    </cfRule>
  </conditionalFormatting>
  <conditionalFormatting sqref="AP347:AQ348">
    <cfRule type="cellIs" dxfId="3896" priority="7447" operator="equal">
      <formula>"ALE"</formula>
    </cfRule>
    <cfRule type="cellIs" dxfId="3895" priority="7448" operator="equal">
      <formula>"CON"</formula>
    </cfRule>
  </conditionalFormatting>
  <conditionalFormatting sqref="AP349:AQ351">
    <cfRule type="cellIs" dxfId="3894" priority="8348" operator="equal">
      <formula>"ALE"</formula>
    </cfRule>
    <cfRule type="cellIs" dxfId="3893" priority="8349" operator="equal">
      <formula>"CON"</formula>
    </cfRule>
  </conditionalFormatting>
  <conditionalFormatting sqref="AP353:AQ355">
    <cfRule type="cellIs" dxfId="3892" priority="7442" operator="equal">
      <formula>"ALE"</formula>
    </cfRule>
    <cfRule type="cellIs" dxfId="3891" priority="7443" operator="equal">
      <formula>"CON"</formula>
    </cfRule>
  </conditionalFormatting>
  <conditionalFormatting sqref="AP356:AQ357">
    <cfRule type="cellIs" dxfId="3890" priority="8216" operator="equal">
      <formula>"ALE"</formula>
    </cfRule>
    <cfRule type="cellIs" dxfId="3889" priority="8217" operator="equal">
      <formula>"CON"</formula>
    </cfRule>
  </conditionalFormatting>
  <conditionalFormatting sqref="AP359:AQ361">
    <cfRule type="cellIs" dxfId="3888" priority="7437" operator="equal">
      <formula>"ALE"</formula>
    </cfRule>
    <cfRule type="cellIs" dxfId="3887" priority="7438" operator="equal">
      <formula>"CON"</formula>
    </cfRule>
  </conditionalFormatting>
  <conditionalFormatting sqref="AP362:AQ363">
    <cfRule type="cellIs" dxfId="3886" priority="8084" operator="equal">
      <formula>"ALE"</formula>
    </cfRule>
    <cfRule type="cellIs" dxfId="3885" priority="8085" operator="equal">
      <formula>"CON"</formula>
    </cfRule>
  </conditionalFormatting>
  <conditionalFormatting sqref="AP365:AQ366">
    <cfRule type="cellIs" dxfId="3884" priority="7432" operator="equal">
      <formula>"ALE"</formula>
    </cfRule>
    <cfRule type="cellIs" dxfId="3883" priority="7433" operator="equal">
      <formula>"CON"</formula>
    </cfRule>
  </conditionalFormatting>
  <conditionalFormatting sqref="AP367:AQ369">
    <cfRule type="cellIs" dxfId="3882" priority="7952" operator="equal">
      <formula>"ALE"</formula>
    </cfRule>
    <cfRule type="cellIs" dxfId="3881" priority="7953" operator="equal">
      <formula>"CON"</formula>
    </cfRule>
  </conditionalFormatting>
  <conditionalFormatting sqref="AP371:AQ374">
    <cfRule type="cellIs" dxfId="3880" priority="7427" operator="equal">
      <formula>"ALE"</formula>
    </cfRule>
    <cfRule type="cellIs" dxfId="3879" priority="7428" operator="equal">
      <formula>"CON"</formula>
    </cfRule>
  </conditionalFormatting>
  <conditionalFormatting sqref="AP375:AQ375">
    <cfRule type="cellIs" dxfId="3878" priority="7820" operator="equal">
      <formula>"ALE"</formula>
    </cfRule>
    <cfRule type="cellIs" dxfId="3877" priority="7821" operator="equal">
      <formula>"CON"</formula>
    </cfRule>
  </conditionalFormatting>
  <conditionalFormatting sqref="AP377:AQ378">
    <cfRule type="cellIs" dxfId="3876" priority="5970" operator="equal">
      <formula>"ALE"</formula>
    </cfRule>
    <cfRule type="cellIs" dxfId="3875" priority="5971" operator="equal">
      <formula>"CON"</formula>
    </cfRule>
  </conditionalFormatting>
  <conditionalFormatting sqref="AP379:AQ381">
    <cfRule type="cellIs" dxfId="3874" priority="7688" operator="equal">
      <formula>"ALE"</formula>
    </cfRule>
    <cfRule type="cellIs" dxfId="3873" priority="7689" operator="equal">
      <formula>"CON"</formula>
    </cfRule>
  </conditionalFormatting>
  <conditionalFormatting sqref="AP383:AQ385">
    <cfRule type="cellIs" dxfId="3872" priority="5965" operator="equal">
      <formula>"ALE"</formula>
    </cfRule>
    <cfRule type="cellIs" dxfId="3871" priority="5966" operator="equal">
      <formula>"CON"</formula>
    </cfRule>
  </conditionalFormatting>
  <conditionalFormatting sqref="AP386:AQ387">
    <cfRule type="cellIs" dxfId="3870" priority="7556" operator="equal">
      <formula>"ALE"</formula>
    </cfRule>
    <cfRule type="cellIs" dxfId="3869" priority="7557" operator="equal">
      <formula>"CON"</formula>
    </cfRule>
  </conditionalFormatting>
  <conditionalFormatting sqref="AP389:AQ391">
    <cfRule type="cellIs" dxfId="3868" priority="5960" operator="equal">
      <formula>"ALE"</formula>
    </cfRule>
    <cfRule type="cellIs" dxfId="3867" priority="5961" operator="equal">
      <formula>"CON"</formula>
    </cfRule>
  </conditionalFormatting>
  <conditionalFormatting sqref="AP392:AQ393">
    <cfRule type="cellIs" dxfId="3866" priority="7339" operator="equal">
      <formula>"ALE"</formula>
    </cfRule>
    <cfRule type="cellIs" dxfId="3865" priority="7340" operator="equal">
      <formula>"CON"</formula>
    </cfRule>
  </conditionalFormatting>
  <conditionalFormatting sqref="AP395:AQ397">
    <cfRule type="cellIs" dxfId="3864" priority="5955" operator="equal">
      <formula>"ALE"</formula>
    </cfRule>
    <cfRule type="cellIs" dxfId="3863" priority="5956" operator="equal">
      <formula>"CON"</formula>
    </cfRule>
  </conditionalFormatting>
  <conditionalFormatting sqref="AP398:AQ399">
    <cfRule type="cellIs" dxfId="3862" priority="7207" operator="equal">
      <formula>"ALE"</formula>
    </cfRule>
    <cfRule type="cellIs" dxfId="3861" priority="7208" operator="equal">
      <formula>"CON"</formula>
    </cfRule>
  </conditionalFormatting>
  <conditionalFormatting sqref="AP401:AQ404">
    <cfRule type="cellIs" dxfId="3860" priority="5950" operator="equal">
      <formula>"ALE"</formula>
    </cfRule>
    <cfRule type="cellIs" dxfId="3859" priority="5951" operator="equal">
      <formula>"CON"</formula>
    </cfRule>
  </conditionalFormatting>
  <conditionalFormatting sqref="AP405:AQ405 AP411:AQ411">
    <cfRule type="cellIs" dxfId="3858" priority="7075" operator="equal">
      <formula>"ALE"</formula>
    </cfRule>
    <cfRule type="cellIs" dxfId="3857" priority="7076" operator="equal">
      <formula>"CON"</formula>
    </cfRule>
  </conditionalFormatting>
  <conditionalFormatting sqref="AP407:AQ410">
    <cfRule type="cellIs" dxfId="3856" priority="1245" operator="equal">
      <formula>"ALE"</formula>
    </cfRule>
    <cfRule type="cellIs" dxfId="3855" priority="1246" operator="equal">
      <formula>"CON"</formula>
    </cfRule>
  </conditionalFormatting>
  <conditionalFormatting sqref="AP413:AQ414">
    <cfRule type="cellIs" dxfId="3854" priority="5560" operator="equal">
      <formula>"ALE"</formula>
    </cfRule>
    <cfRule type="cellIs" dxfId="3853" priority="5561" operator="equal">
      <formula>"CON"</formula>
    </cfRule>
  </conditionalFormatting>
  <conditionalFormatting sqref="AP415:AQ417">
    <cfRule type="cellIs" dxfId="3852" priority="6943" operator="equal">
      <formula>"ALE"</formula>
    </cfRule>
    <cfRule type="cellIs" dxfId="3851" priority="6944" operator="equal">
      <formula>"CON"</formula>
    </cfRule>
  </conditionalFormatting>
  <conditionalFormatting sqref="AP419:AQ420">
    <cfRule type="cellIs" dxfId="3850" priority="5555" operator="equal">
      <formula>"ALE"</formula>
    </cfRule>
    <cfRule type="cellIs" dxfId="3849" priority="5556" operator="equal">
      <formula>"CON"</formula>
    </cfRule>
  </conditionalFormatting>
  <conditionalFormatting sqref="AP421:AQ423">
    <cfRule type="cellIs" dxfId="3848" priority="6811" operator="equal">
      <formula>"ALE"</formula>
    </cfRule>
    <cfRule type="cellIs" dxfId="3847" priority="6812" operator="equal">
      <formula>"CON"</formula>
    </cfRule>
  </conditionalFormatting>
  <conditionalFormatting sqref="AP425:AQ427">
    <cfRule type="cellIs" dxfId="3846" priority="5550" operator="equal">
      <formula>"ALE"</formula>
    </cfRule>
    <cfRule type="cellIs" dxfId="3845" priority="5551" operator="equal">
      <formula>"CON"</formula>
    </cfRule>
  </conditionalFormatting>
  <conditionalFormatting sqref="AP428:AQ429">
    <cfRule type="cellIs" dxfId="3844" priority="6679" operator="equal">
      <formula>"ALE"</formula>
    </cfRule>
    <cfRule type="cellIs" dxfId="3843" priority="6680" operator="equal">
      <formula>"CON"</formula>
    </cfRule>
  </conditionalFormatting>
  <conditionalFormatting sqref="AP435:AQ435">
    <cfRule type="cellIs" dxfId="3842" priority="5137" operator="equal">
      <formula>"ALE"</formula>
    </cfRule>
    <cfRule type="cellIs" dxfId="3841" priority="5138" operator="equal">
      <formula>"CON"</formula>
    </cfRule>
  </conditionalFormatting>
  <conditionalFormatting sqref="AP431:AQ434">
    <cfRule type="cellIs" dxfId="3840" priority="1180" operator="equal">
      <formula>"ALE"</formula>
    </cfRule>
    <cfRule type="cellIs" dxfId="3839" priority="1181" operator="equal">
      <formula>"CON"</formula>
    </cfRule>
  </conditionalFormatting>
  <conditionalFormatting sqref="AP437:AQ440">
    <cfRule type="cellIs" dxfId="3838" priority="5545" operator="equal">
      <formula>"ALE"</formula>
    </cfRule>
    <cfRule type="cellIs" dxfId="3837" priority="5546" operator="equal">
      <formula>"CON"</formula>
    </cfRule>
  </conditionalFormatting>
  <conditionalFormatting sqref="AP441:AQ441">
    <cfRule type="cellIs" dxfId="3836" priority="6547" operator="equal">
      <formula>"ALE"</formula>
    </cfRule>
    <cfRule type="cellIs" dxfId="3835" priority="6548" operator="equal">
      <formula>"CON"</formula>
    </cfRule>
  </conditionalFormatting>
  <conditionalFormatting sqref="AP443:AQ446">
    <cfRule type="cellIs" dxfId="3834" priority="5494" operator="equal">
      <formula>"ALE"</formula>
    </cfRule>
    <cfRule type="cellIs" dxfId="3833" priority="5495" operator="equal">
      <formula>"CON"</formula>
    </cfRule>
  </conditionalFormatting>
  <conditionalFormatting sqref="AP447:AQ447">
    <cfRule type="cellIs" dxfId="3832" priority="5498" operator="equal">
      <formula>"ALE"</formula>
    </cfRule>
    <cfRule type="cellIs" dxfId="3831" priority="5499" operator="equal">
      <formula>"CON"</formula>
    </cfRule>
  </conditionalFormatting>
  <conditionalFormatting sqref="AP449:AQ451">
    <cfRule type="cellIs" dxfId="3830" priority="5489" operator="equal">
      <formula>"ALE"</formula>
    </cfRule>
    <cfRule type="cellIs" dxfId="3829" priority="5490" operator="equal">
      <formula>"CON"</formula>
    </cfRule>
  </conditionalFormatting>
  <conditionalFormatting sqref="AP452:AQ452">
    <cfRule type="cellIs" dxfId="3828" priority="5503" operator="equal">
      <formula>"ALE"</formula>
    </cfRule>
    <cfRule type="cellIs" dxfId="3827" priority="5504" operator="equal">
      <formula>"CON"</formula>
    </cfRule>
  </conditionalFormatting>
  <conditionalFormatting sqref="AP453:AQ453">
    <cfRule type="cellIs" dxfId="3826" priority="6283" operator="equal">
      <formula>"ALE"</formula>
    </cfRule>
    <cfRule type="cellIs" dxfId="3825" priority="6284" operator="equal">
      <formula>"CON"</formula>
    </cfRule>
  </conditionalFormatting>
  <conditionalFormatting sqref="AP455:AQ457">
    <cfRule type="cellIs" dxfId="3824" priority="4956" operator="equal">
      <formula>"ALE"</formula>
    </cfRule>
    <cfRule type="cellIs" dxfId="3823" priority="4957" operator="equal">
      <formula>"CON"</formula>
    </cfRule>
  </conditionalFormatting>
  <conditionalFormatting sqref="AP458:AQ459">
    <cfRule type="cellIs" dxfId="3822" priority="6151" operator="equal">
      <formula>"ALE"</formula>
    </cfRule>
    <cfRule type="cellIs" dxfId="3821" priority="6152" operator="equal">
      <formula>"CON"</formula>
    </cfRule>
  </conditionalFormatting>
  <conditionalFormatting sqref="AP461:AQ462">
    <cfRule type="cellIs" dxfId="3820" priority="4946" operator="equal">
      <formula>"ALE"</formula>
    </cfRule>
    <cfRule type="cellIs" dxfId="3819" priority="4947" operator="equal">
      <formula>"CON"</formula>
    </cfRule>
  </conditionalFormatting>
  <conditionalFormatting sqref="AP463:AQ465">
    <cfRule type="cellIs" dxfId="3818" priority="5401" operator="equal">
      <formula>"ALE"</formula>
    </cfRule>
    <cfRule type="cellIs" dxfId="3817" priority="5402" operator="equal">
      <formula>"CON"</formula>
    </cfRule>
  </conditionalFormatting>
  <conditionalFormatting sqref="AP467:AQ468">
    <cfRule type="cellIs" dxfId="3816" priority="4941" operator="equal">
      <formula>"ALE"</formula>
    </cfRule>
    <cfRule type="cellIs" dxfId="3815" priority="4942" operator="equal">
      <formula>"CON"</formula>
    </cfRule>
  </conditionalFormatting>
  <conditionalFormatting sqref="AP469:AQ471">
    <cfRule type="cellIs" dxfId="3814" priority="5269" operator="equal">
      <formula>"ALE"</formula>
    </cfRule>
    <cfRule type="cellIs" dxfId="3813" priority="5270" operator="equal">
      <formula>"CON"</formula>
    </cfRule>
  </conditionalFormatting>
  <conditionalFormatting sqref="AR17:AS20">
    <cfRule type="cellIs" dxfId="3812" priority="14863" operator="equal">
      <formula>"SI"</formula>
    </cfRule>
  </conditionalFormatting>
  <conditionalFormatting sqref="AR23:AS26">
    <cfRule type="cellIs" dxfId="3811" priority="14269" operator="equal">
      <formula>"SI"</formula>
    </cfRule>
  </conditionalFormatting>
  <conditionalFormatting sqref="AR29:AS32">
    <cfRule type="cellIs" dxfId="3810" priority="13585" operator="equal">
      <formula>"SI"</formula>
    </cfRule>
  </conditionalFormatting>
  <conditionalFormatting sqref="AR41:AS44">
    <cfRule type="cellIs" dxfId="3809" priority="3872" operator="equal">
      <formula>"SI"</formula>
    </cfRule>
  </conditionalFormatting>
  <conditionalFormatting sqref="AR47:AS49">
    <cfRule type="cellIs" dxfId="3808" priority="3857" operator="equal">
      <formula>"SI"</formula>
    </cfRule>
  </conditionalFormatting>
  <conditionalFormatting sqref="AR50:AS50">
    <cfRule type="cellIs" dxfId="3807" priority="4586" operator="equal">
      <formula>"SI"</formula>
    </cfRule>
  </conditionalFormatting>
  <conditionalFormatting sqref="AR53:AS56">
    <cfRule type="cellIs" dxfId="3806" priority="3847" operator="equal">
      <formula>"SI"</formula>
    </cfRule>
  </conditionalFormatting>
  <conditionalFormatting sqref="AR59:AS62">
    <cfRule type="cellIs" dxfId="3805" priority="14227" operator="equal">
      <formula>"SI"</formula>
    </cfRule>
  </conditionalFormatting>
  <conditionalFormatting sqref="AR65:AS68">
    <cfRule type="cellIs" dxfId="3804" priority="601" operator="equal">
      <formula>"SI"</formula>
    </cfRule>
  </conditionalFormatting>
  <conditionalFormatting sqref="AR71:AS74">
    <cfRule type="cellIs" dxfId="3803" priority="437" operator="equal">
      <formula>"SI"</formula>
    </cfRule>
  </conditionalFormatting>
  <conditionalFormatting sqref="AR77:AS79">
    <cfRule type="cellIs" dxfId="3802" priority="12120" operator="equal">
      <formula>"SI"</formula>
    </cfRule>
  </conditionalFormatting>
  <conditionalFormatting sqref="AR80:AS80">
    <cfRule type="cellIs" dxfId="3801" priority="14213" operator="equal">
      <formula>"SI"</formula>
    </cfRule>
  </conditionalFormatting>
  <conditionalFormatting sqref="AR83:AS85">
    <cfRule type="cellIs" dxfId="3800" priority="12115" operator="equal">
      <formula>"SI"</formula>
    </cfRule>
  </conditionalFormatting>
  <conditionalFormatting sqref="AR86:AS86">
    <cfRule type="cellIs" dxfId="3799" priority="13489" operator="equal">
      <formula>"SI"</formula>
    </cfRule>
  </conditionalFormatting>
  <conditionalFormatting sqref="AR89:AS90">
    <cfRule type="cellIs" dxfId="3798" priority="12110" operator="equal">
      <formula>"SI"</formula>
    </cfRule>
  </conditionalFormatting>
  <conditionalFormatting sqref="AR91:AS92">
    <cfRule type="cellIs" dxfId="3797" priority="13357" operator="equal">
      <formula>"SI"</formula>
    </cfRule>
  </conditionalFormatting>
  <conditionalFormatting sqref="AR95:AS96">
    <cfRule type="cellIs" dxfId="3796" priority="12105" operator="equal">
      <formula>"SI"</formula>
    </cfRule>
  </conditionalFormatting>
  <conditionalFormatting sqref="AR97:AS98">
    <cfRule type="cellIs" dxfId="3795" priority="13225" operator="equal">
      <formula>"SI"</formula>
    </cfRule>
  </conditionalFormatting>
  <conditionalFormatting sqref="AR101:AS102">
    <cfRule type="cellIs" dxfId="3794" priority="12100" operator="equal">
      <formula>"SI"</formula>
    </cfRule>
  </conditionalFormatting>
  <conditionalFormatting sqref="AR103:AS104">
    <cfRule type="cellIs" dxfId="3793" priority="13093" operator="equal">
      <formula>"SI"</formula>
    </cfRule>
  </conditionalFormatting>
  <conditionalFormatting sqref="AR107:AS107">
    <cfRule type="cellIs" dxfId="3792" priority="12095" operator="equal">
      <formula>"SI"</formula>
    </cfRule>
  </conditionalFormatting>
  <conditionalFormatting sqref="AR108:AS110">
    <cfRule type="cellIs" dxfId="3791" priority="12961" operator="equal">
      <formula>"SI"</formula>
    </cfRule>
  </conditionalFormatting>
  <conditionalFormatting sqref="AR113:AS113">
    <cfRule type="cellIs" dxfId="3790" priority="12020" operator="equal">
      <formula>"SI"</formula>
    </cfRule>
  </conditionalFormatting>
  <conditionalFormatting sqref="AR114:AS116">
    <cfRule type="cellIs" dxfId="3789" priority="12829" operator="equal">
      <formula>"SI"</formula>
    </cfRule>
  </conditionalFormatting>
  <conditionalFormatting sqref="AR119:AS119">
    <cfRule type="cellIs" dxfId="3788" priority="12015" operator="equal">
      <formula>"SI"</formula>
    </cfRule>
  </conditionalFormatting>
  <conditionalFormatting sqref="AR120:AS122">
    <cfRule type="cellIs" dxfId="3787" priority="12697" operator="equal">
      <formula>"SI"</formula>
    </cfRule>
  </conditionalFormatting>
  <conditionalFormatting sqref="AR125:AS125">
    <cfRule type="cellIs" dxfId="3786" priority="12005" operator="equal">
      <formula>"SI"</formula>
    </cfRule>
  </conditionalFormatting>
  <conditionalFormatting sqref="AR126:AS126">
    <cfRule type="cellIs" dxfId="3785" priority="12010" operator="equal">
      <formula>"SI"</formula>
    </cfRule>
  </conditionalFormatting>
  <conditionalFormatting sqref="AR127:AS128">
    <cfRule type="cellIs" dxfId="3784" priority="12565" operator="equal">
      <formula>"SI"</formula>
    </cfRule>
  </conditionalFormatting>
  <conditionalFormatting sqref="AR131:AS131">
    <cfRule type="cellIs" dxfId="3783" priority="11995" operator="equal">
      <formula>"SI"</formula>
    </cfRule>
  </conditionalFormatting>
  <conditionalFormatting sqref="AR132:AS132">
    <cfRule type="cellIs" dxfId="3782" priority="12000" operator="equal">
      <formula>"SI"</formula>
    </cfRule>
  </conditionalFormatting>
  <conditionalFormatting sqref="AR133:AS134">
    <cfRule type="cellIs" dxfId="3781" priority="12433" operator="equal">
      <formula>"SI"</formula>
    </cfRule>
  </conditionalFormatting>
  <conditionalFormatting sqref="AR137:AS137">
    <cfRule type="cellIs" dxfId="3780" priority="1841" operator="equal">
      <formula>"SI"</formula>
    </cfRule>
  </conditionalFormatting>
  <conditionalFormatting sqref="AR138:AS138">
    <cfRule type="cellIs" dxfId="3779" priority="1846" operator="equal">
      <formula>"SI"</formula>
    </cfRule>
  </conditionalFormatting>
  <conditionalFormatting sqref="AR139:AS140">
    <cfRule type="cellIs" dxfId="3778" priority="1878" operator="equal">
      <formula>"SI"</formula>
    </cfRule>
  </conditionalFormatting>
  <conditionalFormatting sqref="AR143:AS143">
    <cfRule type="cellIs" dxfId="3777" priority="9081" operator="equal">
      <formula>"SI"</formula>
    </cfRule>
  </conditionalFormatting>
  <conditionalFormatting sqref="AR144:AS144">
    <cfRule type="cellIs" dxfId="3776" priority="9086" operator="equal">
      <formula>"SI"</formula>
    </cfRule>
  </conditionalFormatting>
  <conditionalFormatting sqref="AR145:AS146">
    <cfRule type="cellIs" dxfId="3775" priority="12301" operator="equal">
      <formula>"SI"</formula>
    </cfRule>
  </conditionalFormatting>
  <conditionalFormatting sqref="AR149:AS149">
    <cfRule type="cellIs" dxfId="3774" priority="9066" operator="equal">
      <formula>"SI"</formula>
    </cfRule>
  </conditionalFormatting>
  <conditionalFormatting sqref="AR150:AS150">
    <cfRule type="cellIs" dxfId="3773" priority="9071" operator="equal">
      <formula>"SI"</formula>
    </cfRule>
  </conditionalFormatting>
  <conditionalFormatting sqref="AR151:AS151">
    <cfRule type="cellIs" dxfId="3772" priority="9076" operator="equal">
      <formula>"SI"</formula>
    </cfRule>
  </conditionalFormatting>
  <conditionalFormatting sqref="AR152:AS152">
    <cfRule type="cellIs" dxfId="3771" priority="12169" operator="equal">
      <formula>"SI"</formula>
    </cfRule>
  </conditionalFormatting>
  <conditionalFormatting sqref="AR155:AS155">
    <cfRule type="cellIs" dxfId="3770" priority="9051" operator="equal">
      <formula>"SI"</formula>
    </cfRule>
  </conditionalFormatting>
  <conditionalFormatting sqref="AR156:AS156">
    <cfRule type="cellIs" dxfId="3769" priority="9056" operator="equal">
      <formula>"SI"</formula>
    </cfRule>
  </conditionalFormatting>
  <conditionalFormatting sqref="AR157:AS157">
    <cfRule type="cellIs" dxfId="3768" priority="9061" operator="equal">
      <formula>"SI"</formula>
    </cfRule>
  </conditionalFormatting>
  <conditionalFormatting sqref="AR158:AS158">
    <cfRule type="cellIs" dxfId="3767" priority="11907" operator="equal">
      <formula>"SI"</formula>
    </cfRule>
  </conditionalFormatting>
  <conditionalFormatting sqref="AR161:AS161">
    <cfRule type="cellIs" dxfId="3766" priority="9041" operator="equal">
      <formula>"SI"</formula>
    </cfRule>
  </conditionalFormatting>
  <conditionalFormatting sqref="AR162:AS162">
    <cfRule type="cellIs" dxfId="3765" priority="9046" operator="equal">
      <formula>"SI"</formula>
    </cfRule>
  </conditionalFormatting>
  <conditionalFormatting sqref="AR163:AS164">
    <cfRule type="cellIs" dxfId="3764" priority="11775" operator="equal">
      <formula>"SI"</formula>
    </cfRule>
  </conditionalFormatting>
  <conditionalFormatting sqref="AR167:AS167">
    <cfRule type="cellIs" dxfId="3763" priority="9031" operator="equal">
      <formula>"SI"</formula>
    </cfRule>
  </conditionalFormatting>
  <conditionalFormatting sqref="AR168:AS168">
    <cfRule type="cellIs" dxfId="3762" priority="9036" operator="equal">
      <formula>"SI"</formula>
    </cfRule>
  </conditionalFormatting>
  <conditionalFormatting sqref="AR169:AS170">
    <cfRule type="cellIs" dxfId="3761" priority="11643" operator="equal">
      <formula>"SI"</formula>
    </cfRule>
  </conditionalFormatting>
  <conditionalFormatting sqref="AR173:AS173">
    <cfRule type="cellIs" dxfId="3760" priority="9021" operator="equal">
      <formula>"SI"</formula>
    </cfRule>
  </conditionalFormatting>
  <conditionalFormatting sqref="AR174:AS175">
    <cfRule type="cellIs" dxfId="3759" priority="9026" operator="equal">
      <formula>"SI"</formula>
    </cfRule>
  </conditionalFormatting>
  <conditionalFormatting sqref="AR176:AS176">
    <cfRule type="cellIs" dxfId="3758" priority="11511" operator="equal">
      <formula>"SI"</formula>
    </cfRule>
  </conditionalFormatting>
  <conditionalFormatting sqref="AR179:AS179">
    <cfRule type="cellIs" dxfId="3757" priority="1629" operator="equal">
      <formula>"SI"</formula>
    </cfRule>
  </conditionalFormatting>
  <conditionalFormatting sqref="AR180:AS181">
    <cfRule type="cellIs" dxfId="3756" priority="1634" operator="equal">
      <formula>"SI"</formula>
    </cfRule>
  </conditionalFormatting>
  <conditionalFormatting sqref="AR182:AS182">
    <cfRule type="cellIs" dxfId="3755" priority="1681" operator="equal">
      <formula>"SI"</formula>
    </cfRule>
  </conditionalFormatting>
  <conditionalFormatting sqref="AR185:AS185">
    <cfRule type="cellIs" dxfId="3754" priority="9001" operator="equal">
      <formula>"SI"</formula>
    </cfRule>
  </conditionalFormatting>
  <conditionalFormatting sqref="AR186:AS187">
    <cfRule type="cellIs" dxfId="3753" priority="9006" operator="equal">
      <formula>"SI"</formula>
    </cfRule>
  </conditionalFormatting>
  <conditionalFormatting sqref="AR188:AS188">
    <cfRule type="cellIs" dxfId="3752" priority="11247" operator="equal">
      <formula>"SI"</formula>
    </cfRule>
  </conditionalFormatting>
  <conditionalFormatting sqref="AR191:AS191">
    <cfRule type="cellIs" dxfId="3751" priority="8991" operator="equal">
      <formula>"SI"</formula>
    </cfRule>
  </conditionalFormatting>
  <conditionalFormatting sqref="AR192:AS192">
    <cfRule type="cellIs" dxfId="3750" priority="8996" operator="equal">
      <formula>"SI"</formula>
    </cfRule>
  </conditionalFormatting>
  <conditionalFormatting sqref="AR193:AS194">
    <cfRule type="cellIs" dxfId="3749" priority="11115" operator="equal">
      <formula>"SI"</formula>
    </cfRule>
  </conditionalFormatting>
  <conditionalFormatting sqref="AR197:AS197">
    <cfRule type="cellIs" dxfId="3748" priority="1518" operator="equal">
      <formula>"SI"</formula>
    </cfRule>
  </conditionalFormatting>
  <conditionalFormatting sqref="AR198:AS198">
    <cfRule type="cellIs" dxfId="3747" priority="1523" operator="equal">
      <formula>"SI"</formula>
    </cfRule>
  </conditionalFormatting>
  <conditionalFormatting sqref="AR199:AS200">
    <cfRule type="cellIs" dxfId="3746" priority="1555" operator="equal">
      <formula>"SI"</formula>
    </cfRule>
  </conditionalFormatting>
  <conditionalFormatting sqref="AR203:AS203">
    <cfRule type="cellIs" dxfId="3745" priority="5602" operator="equal">
      <formula>"SI"</formula>
    </cfRule>
  </conditionalFormatting>
  <conditionalFormatting sqref="AR204:AS205">
    <cfRule type="cellIs" dxfId="3744" priority="5607" operator="equal">
      <formula>"SI"</formula>
    </cfRule>
  </conditionalFormatting>
  <conditionalFormatting sqref="AR206:AS206">
    <cfRule type="cellIs" dxfId="3743" priority="5859" operator="equal">
      <formula>"SI"</formula>
    </cfRule>
  </conditionalFormatting>
  <conditionalFormatting sqref="AR208:AS208 AN208:AO208">
    <cfRule type="cellIs" dxfId="3742" priority="5629" operator="equal">
      <formula>"NO"</formula>
    </cfRule>
  </conditionalFormatting>
  <conditionalFormatting sqref="AR209:AS209">
    <cfRule type="cellIs" dxfId="3741" priority="5582" operator="equal">
      <formula>"SI"</formula>
    </cfRule>
  </conditionalFormatting>
  <conditionalFormatting sqref="AR210:AS211">
    <cfRule type="cellIs" dxfId="3740" priority="5587" operator="equal">
      <formula>"SI"</formula>
    </cfRule>
  </conditionalFormatting>
  <conditionalFormatting sqref="AR212:AS212">
    <cfRule type="cellIs" dxfId="3739" priority="10983" operator="equal">
      <formula>"SI"</formula>
    </cfRule>
  </conditionalFormatting>
  <conditionalFormatting sqref="AR215:AS215">
    <cfRule type="cellIs" dxfId="3738" priority="5572" operator="equal">
      <formula>"SI"</formula>
    </cfRule>
  </conditionalFormatting>
  <conditionalFormatting sqref="AR216:AS217">
    <cfRule type="cellIs" dxfId="3737" priority="5577" operator="equal">
      <formula>"SI"</formula>
    </cfRule>
  </conditionalFormatting>
  <conditionalFormatting sqref="AR218:AS218">
    <cfRule type="cellIs" dxfId="3736" priority="10851" operator="equal">
      <formula>"SI"</formula>
    </cfRule>
  </conditionalFormatting>
  <conditionalFormatting sqref="AR221:AS221">
    <cfRule type="cellIs" dxfId="3735" priority="946" operator="equal">
      <formula>"SI"</formula>
    </cfRule>
  </conditionalFormatting>
  <conditionalFormatting sqref="AR222:AS223">
    <cfRule type="cellIs" dxfId="3734" priority="951" operator="equal">
      <formula>"SI"</formula>
    </cfRule>
  </conditionalFormatting>
  <conditionalFormatting sqref="AR224:AS224">
    <cfRule type="cellIs" dxfId="3733" priority="983" operator="equal">
      <formula>"SI"</formula>
    </cfRule>
  </conditionalFormatting>
  <conditionalFormatting sqref="AR227:AS227">
    <cfRule type="cellIs" dxfId="3732" priority="8981" operator="equal">
      <formula>"SI"</formula>
    </cfRule>
  </conditionalFormatting>
  <conditionalFormatting sqref="AR228:AS229">
    <cfRule type="cellIs" dxfId="3731" priority="8986" operator="equal">
      <formula>"SI"</formula>
    </cfRule>
  </conditionalFormatting>
  <conditionalFormatting sqref="AR230:AS230">
    <cfRule type="cellIs" dxfId="3730" priority="10587" operator="equal">
      <formula>"SI"</formula>
    </cfRule>
  </conditionalFormatting>
  <conditionalFormatting sqref="AR233:AS233">
    <cfRule type="cellIs" dxfId="3729" priority="8971" operator="equal">
      <formula>"SI"</formula>
    </cfRule>
  </conditionalFormatting>
  <conditionalFormatting sqref="AR234:AS234">
    <cfRule type="cellIs" dxfId="3728" priority="8976" operator="equal">
      <formula>"SI"</formula>
    </cfRule>
  </conditionalFormatting>
  <conditionalFormatting sqref="AR235:AS236">
    <cfRule type="cellIs" dxfId="3727" priority="10455" operator="equal">
      <formula>"SI"</formula>
    </cfRule>
  </conditionalFormatting>
  <conditionalFormatting sqref="AR239:AS239">
    <cfRule type="cellIs" dxfId="3726" priority="8961" operator="equal">
      <formula>"SI"</formula>
    </cfRule>
  </conditionalFormatting>
  <conditionalFormatting sqref="AR240:AS241">
    <cfRule type="cellIs" dxfId="3725" priority="8966" operator="equal">
      <formula>"SI"</formula>
    </cfRule>
  </conditionalFormatting>
  <conditionalFormatting sqref="AR242:AS242">
    <cfRule type="cellIs" dxfId="3724" priority="10323" operator="equal">
      <formula>"SI"</formula>
    </cfRule>
  </conditionalFormatting>
  <conditionalFormatting sqref="AR245:AS245">
    <cfRule type="cellIs" dxfId="3723" priority="1059" operator="equal">
      <formula>"SI"</formula>
    </cfRule>
  </conditionalFormatting>
  <conditionalFormatting sqref="AR246:AS247">
    <cfRule type="cellIs" dxfId="3722" priority="1064" operator="equal">
      <formula>"SI"</formula>
    </cfRule>
  </conditionalFormatting>
  <conditionalFormatting sqref="AR248:AS248">
    <cfRule type="cellIs" dxfId="3721" priority="1096" operator="equal">
      <formula>"SI"</formula>
    </cfRule>
  </conditionalFormatting>
  <conditionalFormatting sqref="AR251:AS251">
    <cfRule type="cellIs" dxfId="3720" priority="7499" operator="equal">
      <formula>"SI"</formula>
    </cfRule>
  </conditionalFormatting>
  <conditionalFormatting sqref="AR252:AS252">
    <cfRule type="cellIs" dxfId="3719" priority="7504" operator="equal">
      <formula>"SI"</formula>
    </cfRule>
  </conditionalFormatting>
  <conditionalFormatting sqref="AR253:AS254">
    <cfRule type="cellIs" dxfId="3718" priority="10191" operator="equal">
      <formula>"SI"</formula>
    </cfRule>
  </conditionalFormatting>
  <conditionalFormatting sqref="AR257:AS260">
    <cfRule type="cellIs" dxfId="3717" priority="10059" operator="equal">
      <formula>"SI"</formula>
    </cfRule>
  </conditionalFormatting>
  <conditionalFormatting sqref="AR263:AS263">
    <cfRule type="cellIs" dxfId="3716" priority="7489" operator="equal">
      <formula>"SI"</formula>
    </cfRule>
  </conditionalFormatting>
  <conditionalFormatting sqref="AR264:AS265">
    <cfRule type="cellIs" dxfId="3715" priority="7494" operator="equal">
      <formula>"SI"</formula>
    </cfRule>
  </conditionalFormatting>
  <conditionalFormatting sqref="AR266:AS266">
    <cfRule type="cellIs" dxfId="3714" priority="9927" operator="equal">
      <formula>"SI"</formula>
    </cfRule>
  </conditionalFormatting>
  <conditionalFormatting sqref="AR269:AS269">
    <cfRule type="cellIs" dxfId="3713" priority="7484" operator="equal">
      <formula>"SI"</formula>
    </cfRule>
  </conditionalFormatting>
  <conditionalFormatting sqref="AR270:AS272">
    <cfRule type="cellIs" dxfId="3712" priority="9795" operator="equal">
      <formula>"SI"</formula>
    </cfRule>
  </conditionalFormatting>
  <conditionalFormatting sqref="AR275:AS275">
    <cfRule type="cellIs" dxfId="3711" priority="7479" operator="equal">
      <formula>"SI"</formula>
    </cfRule>
  </conditionalFormatting>
  <conditionalFormatting sqref="AR276:AS278">
    <cfRule type="cellIs" dxfId="3710" priority="9663" operator="equal">
      <formula>"SI"</formula>
    </cfRule>
  </conditionalFormatting>
  <conditionalFormatting sqref="AR281:AS281">
    <cfRule type="cellIs" dxfId="3709" priority="7474" operator="equal">
      <formula>"SI"</formula>
    </cfRule>
  </conditionalFormatting>
  <conditionalFormatting sqref="AR282:AS284">
    <cfRule type="cellIs" dxfId="3708" priority="9531" operator="equal">
      <formula>"SI"</formula>
    </cfRule>
  </conditionalFormatting>
  <conditionalFormatting sqref="AR287:AS287">
    <cfRule type="cellIs" dxfId="3707" priority="7469" operator="equal">
      <formula>"SI"</formula>
    </cfRule>
  </conditionalFormatting>
  <conditionalFormatting sqref="AR288:AS290">
    <cfRule type="cellIs" dxfId="3706" priority="9399" operator="equal">
      <formula>"SI"</formula>
    </cfRule>
  </conditionalFormatting>
  <conditionalFormatting sqref="AR293:AS293">
    <cfRule type="cellIs" dxfId="3705" priority="7459" operator="equal">
      <formula>"SI"</formula>
    </cfRule>
  </conditionalFormatting>
  <conditionalFormatting sqref="AR294:AS296">
    <cfRule type="cellIs" dxfId="3704" priority="7464" operator="equal">
      <formula>"SI"</formula>
    </cfRule>
  </conditionalFormatting>
  <conditionalFormatting sqref="AR299:AS299">
    <cfRule type="cellIs" dxfId="3703" priority="1448" operator="equal">
      <formula>"SI"</formula>
    </cfRule>
  </conditionalFormatting>
  <conditionalFormatting sqref="AR300:AS302">
    <cfRule type="cellIs" dxfId="3702" priority="1453" operator="equal">
      <formula>"SI"</formula>
    </cfRule>
  </conditionalFormatting>
  <conditionalFormatting sqref="AR305:AS305">
    <cfRule type="cellIs" dxfId="3701" priority="1378" operator="equal">
      <formula>"SI"</formula>
    </cfRule>
  </conditionalFormatting>
  <conditionalFormatting sqref="AR306:AS308">
    <cfRule type="cellIs" dxfId="3700" priority="1383" operator="equal">
      <formula>"SI"</formula>
    </cfRule>
  </conditionalFormatting>
  <conditionalFormatting sqref="AR311:AS314">
    <cfRule type="cellIs" dxfId="3699" priority="9135" operator="equal">
      <formula>"SI"</formula>
    </cfRule>
  </conditionalFormatting>
  <conditionalFormatting sqref="AR317:AS320">
    <cfRule type="cellIs" dxfId="3698" priority="8873" operator="equal">
      <formula>"SI"</formula>
    </cfRule>
  </conditionalFormatting>
  <conditionalFormatting sqref="AR323:AS323">
    <cfRule type="cellIs" dxfId="3697" priority="7449" operator="equal">
      <formula>"SI"</formula>
    </cfRule>
  </conditionalFormatting>
  <conditionalFormatting sqref="AR324:AS325">
    <cfRule type="cellIs" dxfId="3696" priority="7454" operator="equal">
      <formula>"SI"</formula>
    </cfRule>
  </conditionalFormatting>
  <conditionalFormatting sqref="AR326:AS326">
    <cfRule type="cellIs" dxfId="3695" priority="8741" operator="equal">
      <formula>"SI"</formula>
    </cfRule>
  </conditionalFormatting>
  <conditionalFormatting sqref="AR329:AS329">
    <cfRule type="cellIs" dxfId="3694" priority="1307" operator="equal">
      <formula>"SI"</formula>
    </cfRule>
  </conditionalFormatting>
  <conditionalFormatting sqref="AR330:AS331">
    <cfRule type="cellIs" dxfId="3693" priority="1312" operator="equal">
      <formula>"SI"</formula>
    </cfRule>
  </conditionalFormatting>
  <conditionalFormatting sqref="AR332:AS332">
    <cfRule type="cellIs" dxfId="3692" priority="1344" operator="equal">
      <formula>"SI"</formula>
    </cfRule>
  </conditionalFormatting>
  <conditionalFormatting sqref="AR335:AS338">
    <cfRule type="cellIs" dxfId="3691" priority="8609" operator="equal">
      <formula>"SI"</formula>
    </cfRule>
  </conditionalFormatting>
  <conditionalFormatting sqref="AR341:AS344">
    <cfRule type="cellIs" dxfId="3690" priority="8477" operator="equal">
      <formula>"SI"</formula>
    </cfRule>
  </conditionalFormatting>
  <conditionalFormatting sqref="AR347:AS348">
    <cfRule type="cellIs" dxfId="3689" priority="7444" operator="equal">
      <formula>"SI"</formula>
    </cfRule>
  </conditionalFormatting>
  <conditionalFormatting sqref="AR349:AS350">
    <cfRule type="cellIs" dxfId="3688" priority="8345" operator="equal">
      <formula>"SI"</formula>
    </cfRule>
  </conditionalFormatting>
  <conditionalFormatting sqref="AR353:AS355">
    <cfRule type="cellIs" dxfId="3687" priority="7439" operator="equal">
      <formula>"SI"</formula>
    </cfRule>
  </conditionalFormatting>
  <conditionalFormatting sqref="AR356:AS356">
    <cfRule type="cellIs" dxfId="3686" priority="8213" operator="equal">
      <formula>"SI"</formula>
    </cfRule>
  </conditionalFormatting>
  <conditionalFormatting sqref="AR359:AS361">
    <cfRule type="cellIs" dxfId="3685" priority="7434" operator="equal">
      <formula>"SI"</formula>
    </cfRule>
  </conditionalFormatting>
  <conditionalFormatting sqref="AR362:AS362">
    <cfRule type="cellIs" dxfId="3684" priority="8081" operator="equal">
      <formula>"SI"</formula>
    </cfRule>
  </conditionalFormatting>
  <conditionalFormatting sqref="AR365:AS366">
    <cfRule type="cellIs" dxfId="3683" priority="7429" operator="equal">
      <formula>"SI"</formula>
    </cfRule>
  </conditionalFormatting>
  <conditionalFormatting sqref="AR367:AS368">
    <cfRule type="cellIs" dxfId="3682" priority="7949" operator="equal">
      <formula>"SI"</formula>
    </cfRule>
  </conditionalFormatting>
  <conditionalFormatting sqref="AR371:AS374">
    <cfRule type="cellIs" dxfId="3681" priority="7424" operator="equal">
      <formula>"SI"</formula>
    </cfRule>
  </conditionalFormatting>
  <conditionalFormatting sqref="AR377:AS378">
    <cfRule type="cellIs" dxfId="3680" priority="5967" operator="equal">
      <formula>"SI"</formula>
    </cfRule>
  </conditionalFormatting>
  <conditionalFormatting sqref="AR379:AS380">
    <cfRule type="cellIs" dxfId="3679" priority="7685" operator="equal">
      <formula>"SI"</formula>
    </cfRule>
  </conditionalFormatting>
  <conditionalFormatting sqref="AR383:AS385">
    <cfRule type="cellIs" dxfId="3678" priority="5962" operator="equal">
      <formula>"SI"</formula>
    </cfRule>
  </conditionalFormatting>
  <conditionalFormatting sqref="AR386:AS386">
    <cfRule type="cellIs" dxfId="3677" priority="7553" operator="equal">
      <formula>"SI"</formula>
    </cfRule>
  </conditionalFormatting>
  <conditionalFormatting sqref="AR389:AS391">
    <cfRule type="cellIs" dxfId="3676" priority="5957" operator="equal">
      <formula>"SI"</formula>
    </cfRule>
  </conditionalFormatting>
  <conditionalFormatting sqref="AR392:AS392">
    <cfRule type="cellIs" dxfId="3675" priority="7336" operator="equal">
      <formula>"SI"</formula>
    </cfRule>
  </conditionalFormatting>
  <conditionalFormatting sqref="AR395:AS397">
    <cfRule type="cellIs" dxfId="3674" priority="5952" operator="equal">
      <formula>"SI"</formula>
    </cfRule>
  </conditionalFormatting>
  <conditionalFormatting sqref="AR398:AS398">
    <cfRule type="cellIs" dxfId="3673" priority="7204" operator="equal">
      <formula>"SI"</formula>
    </cfRule>
  </conditionalFormatting>
  <conditionalFormatting sqref="AR401:AS404">
    <cfRule type="cellIs" dxfId="3672" priority="5947" operator="equal">
      <formula>"SI"</formula>
    </cfRule>
  </conditionalFormatting>
  <conditionalFormatting sqref="AR407:AS410">
    <cfRule type="cellIs" dxfId="3671" priority="1242" operator="equal">
      <formula>"SI"</formula>
    </cfRule>
  </conditionalFormatting>
  <conditionalFormatting sqref="AR413:AS414">
    <cfRule type="cellIs" dxfId="3670" priority="5557" operator="equal">
      <formula>"SI"</formula>
    </cfRule>
  </conditionalFormatting>
  <conditionalFormatting sqref="AR415:AS416">
    <cfRule type="cellIs" dxfId="3669" priority="6940" operator="equal">
      <formula>"SI"</formula>
    </cfRule>
  </conditionalFormatting>
  <conditionalFormatting sqref="AR419:AS420">
    <cfRule type="cellIs" dxfId="3668" priority="5552" operator="equal">
      <formula>"SI"</formula>
    </cfRule>
  </conditionalFormatting>
  <conditionalFormatting sqref="AR421:AS422">
    <cfRule type="cellIs" dxfId="3667" priority="6808" operator="equal">
      <formula>"SI"</formula>
    </cfRule>
  </conditionalFormatting>
  <conditionalFormatting sqref="AR425:AS427">
    <cfRule type="cellIs" dxfId="3666" priority="5547" operator="equal">
      <formula>"SI"</formula>
    </cfRule>
  </conditionalFormatting>
  <conditionalFormatting sqref="AR428:AS428">
    <cfRule type="cellIs" dxfId="3665" priority="6676" operator="equal">
      <formula>"SI"</formula>
    </cfRule>
  </conditionalFormatting>
  <conditionalFormatting sqref="AR431:AS434">
    <cfRule type="cellIs" dxfId="3664" priority="1177" operator="equal">
      <formula>"SI"</formula>
    </cfRule>
  </conditionalFormatting>
  <conditionalFormatting sqref="AR437:AS440">
    <cfRule type="cellIs" dxfId="3663" priority="5542" operator="equal">
      <formula>"SI"</formula>
    </cfRule>
  </conditionalFormatting>
  <conditionalFormatting sqref="AR443:AS447">
    <cfRule type="cellIs" dxfId="3662" priority="5491" operator="equal">
      <formula>"SI"</formula>
    </cfRule>
  </conditionalFormatting>
  <conditionalFormatting sqref="AR449:AS451">
    <cfRule type="cellIs" dxfId="3661" priority="5486" operator="equal">
      <formula>"SI"</formula>
    </cfRule>
  </conditionalFormatting>
  <conditionalFormatting sqref="AR452:AS453">
    <cfRule type="cellIs" dxfId="3660" priority="5500" operator="equal">
      <formula>"SI"</formula>
    </cfRule>
  </conditionalFormatting>
  <conditionalFormatting sqref="AR455:AS457">
    <cfRule type="cellIs" dxfId="3659" priority="4953" operator="equal">
      <formula>"SI"</formula>
    </cfRule>
  </conditionalFormatting>
  <conditionalFormatting sqref="AR458:AS458">
    <cfRule type="cellIs" dxfId="3658" priority="6148" operator="equal">
      <formula>"SI"</formula>
    </cfRule>
  </conditionalFormatting>
  <conditionalFormatting sqref="AR461:AS462">
    <cfRule type="cellIs" dxfId="3657" priority="4943" operator="equal">
      <formula>"SI"</formula>
    </cfRule>
  </conditionalFormatting>
  <conditionalFormatting sqref="AR463:AS464">
    <cfRule type="cellIs" dxfId="3656" priority="5398" operator="equal">
      <formula>"SI"</formula>
    </cfRule>
  </conditionalFormatting>
  <conditionalFormatting sqref="AR467:AS468">
    <cfRule type="cellIs" dxfId="3655" priority="4938" operator="equal">
      <formula>"SI"</formula>
    </cfRule>
  </conditionalFormatting>
  <conditionalFormatting sqref="AR469:AS470">
    <cfRule type="cellIs" dxfId="3654" priority="5266" operator="equal">
      <formula>"SI"</formula>
    </cfRule>
  </conditionalFormatting>
  <conditionalFormatting sqref="AZ17:AZ21 AZ203:AZ213 BB203:BB213">
    <cfRule type="expression" dxfId="3653" priority="17459">
      <formula>"&lt;,2"</formula>
    </cfRule>
  </conditionalFormatting>
  <conditionalFormatting sqref="AZ23:AZ27">
    <cfRule type="expression" dxfId="3652" priority="14142">
      <formula>"&lt;,2"</formula>
    </cfRule>
  </conditionalFormatting>
  <conditionalFormatting sqref="AZ29:AZ33">
    <cfRule type="expression" dxfId="3651" priority="14058">
      <formula>"&lt;,2"</formula>
    </cfRule>
  </conditionalFormatting>
  <conditionalFormatting sqref="AZ41:AZ45">
    <cfRule type="expression" dxfId="3650" priority="4998">
      <formula>"&lt;,2"</formula>
    </cfRule>
  </conditionalFormatting>
  <conditionalFormatting sqref="AZ47:AZ51">
    <cfRule type="expression" dxfId="3649" priority="4582">
      <formula>"&lt;,2"</formula>
    </cfRule>
  </conditionalFormatting>
  <conditionalFormatting sqref="AZ53:AZ57">
    <cfRule type="expression" dxfId="3648" priority="4318">
      <formula>"&lt;,2"</formula>
    </cfRule>
  </conditionalFormatting>
  <conditionalFormatting sqref="AZ59:AZ63">
    <cfRule type="expression" dxfId="3647" priority="14016">
      <formula>"&lt;,2"</formula>
    </cfRule>
  </conditionalFormatting>
  <conditionalFormatting sqref="AZ65:AZ69">
    <cfRule type="expression" dxfId="3646" priority="597">
      <formula>"&lt;,2"</formula>
    </cfRule>
  </conditionalFormatting>
  <conditionalFormatting sqref="AZ71:AZ75">
    <cfRule type="expression" dxfId="3645" priority="433">
      <formula>"&lt;,2"</formula>
    </cfRule>
  </conditionalFormatting>
  <conditionalFormatting sqref="AZ77:AZ81">
    <cfRule type="expression" dxfId="3644" priority="13974">
      <formula>"&lt;,2"</formula>
    </cfRule>
  </conditionalFormatting>
  <conditionalFormatting sqref="AZ83:AZ87">
    <cfRule type="expression" dxfId="3643" priority="13485">
      <formula>"&lt;,2"</formula>
    </cfRule>
  </conditionalFormatting>
  <conditionalFormatting sqref="AZ89:AZ93">
    <cfRule type="expression" dxfId="3642" priority="13353">
      <formula>"&lt;,2"</formula>
    </cfRule>
  </conditionalFormatting>
  <conditionalFormatting sqref="AZ95:AZ99">
    <cfRule type="expression" dxfId="3641" priority="13221">
      <formula>"&lt;,2"</formula>
    </cfRule>
  </conditionalFormatting>
  <conditionalFormatting sqref="AZ101:AZ105">
    <cfRule type="expression" dxfId="3640" priority="13089">
      <formula>"&lt;,2"</formula>
    </cfRule>
  </conditionalFormatting>
  <conditionalFormatting sqref="AZ107:AZ111">
    <cfRule type="expression" dxfId="3639" priority="12957">
      <formula>"&lt;,2"</formula>
    </cfRule>
  </conditionalFormatting>
  <conditionalFormatting sqref="AZ113:AZ117">
    <cfRule type="expression" dxfId="3638" priority="12825">
      <formula>"&lt;,2"</formula>
    </cfRule>
  </conditionalFormatting>
  <conditionalFormatting sqref="AZ119:AZ123">
    <cfRule type="expression" dxfId="3637" priority="12693">
      <formula>"&lt;,2"</formula>
    </cfRule>
  </conditionalFormatting>
  <conditionalFormatting sqref="AZ125:AZ129">
    <cfRule type="expression" dxfId="3636" priority="12561">
      <formula>"&lt;,2"</formula>
    </cfRule>
  </conditionalFormatting>
  <conditionalFormatting sqref="AZ131:AZ135 AZ137:AZ141">
    <cfRule type="expression" dxfId="3635" priority="12429">
      <formula>"&lt;,2"</formula>
    </cfRule>
  </conditionalFormatting>
  <conditionalFormatting sqref="AZ143:AZ147">
    <cfRule type="expression" dxfId="3634" priority="12297">
      <formula>"&lt;,2"</formula>
    </cfRule>
  </conditionalFormatting>
  <conditionalFormatting sqref="AZ149:AZ153">
    <cfRule type="expression" dxfId="3633" priority="12165">
      <formula>"&lt;,2"</formula>
    </cfRule>
  </conditionalFormatting>
  <conditionalFormatting sqref="AZ155:AZ159">
    <cfRule type="expression" dxfId="3632" priority="11903">
      <formula>"&lt;,2"</formula>
    </cfRule>
  </conditionalFormatting>
  <conditionalFormatting sqref="AZ161:AZ165">
    <cfRule type="expression" dxfId="3631" priority="11771">
      <formula>"&lt;,2"</formula>
    </cfRule>
  </conditionalFormatting>
  <conditionalFormatting sqref="AZ167:AZ171">
    <cfRule type="expression" dxfId="3630" priority="11639">
      <formula>"&lt;,2"</formula>
    </cfRule>
  </conditionalFormatting>
  <conditionalFormatting sqref="AZ173:AZ177">
    <cfRule type="expression" dxfId="3629" priority="11507">
      <formula>"&lt;,2"</formula>
    </cfRule>
  </conditionalFormatting>
  <conditionalFormatting sqref="AZ179:AZ183">
    <cfRule type="expression" dxfId="3628" priority="1677">
      <formula>"&lt;,2"</formula>
    </cfRule>
  </conditionalFormatting>
  <conditionalFormatting sqref="AZ185:AZ189">
    <cfRule type="expression" dxfId="3627" priority="11243">
      <formula>"&lt;,2"</formula>
    </cfRule>
  </conditionalFormatting>
  <conditionalFormatting sqref="AZ191:AZ195 AZ197:AZ201">
    <cfRule type="expression" dxfId="3626" priority="11111">
      <formula>"&lt;,2"</formula>
    </cfRule>
  </conditionalFormatting>
  <conditionalFormatting sqref="AZ215:AZ219">
    <cfRule type="expression" dxfId="3625" priority="10847">
      <formula>"&lt;,2"</formula>
    </cfRule>
  </conditionalFormatting>
  <conditionalFormatting sqref="AZ221:AZ225">
    <cfRule type="expression" dxfId="3624" priority="10715">
      <formula>"&lt;,2"</formula>
    </cfRule>
  </conditionalFormatting>
  <conditionalFormatting sqref="AZ227:AZ231">
    <cfRule type="expression" dxfId="3623" priority="10583">
      <formula>"&lt;,2"</formula>
    </cfRule>
  </conditionalFormatting>
  <conditionalFormatting sqref="AZ233:AZ237">
    <cfRule type="expression" dxfId="3622" priority="10451">
      <formula>"&lt;,2"</formula>
    </cfRule>
  </conditionalFormatting>
  <conditionalFormatting sqref="AZ239:AZ243 AZ245:AZ249">
    <cfRule type="expression" dxfId="3621" priority="10319">
      <formula>"&lt;,2"</formula>
    </cfRule>
  </conditionalFormatting>
  <conditionalFormatting sqref="AZ251:AZ255">
    <cfRule type="expression" dxfId="3620" priority="10187">
      <formula>"&lt;,2"</formula>
    </cfRule>
  </conditionalFormatting>
  <conditionalFormatting sqref="AZ257:AZ261">
    <cfRule type="expression" dxfId="3619" priority="10055">
      <formula>"&lt;,2"</formula>
    </cfRule>
  </conditionalFormatting>
  <conditionalFormatting sqref="AZ263:AZ267">
    <cfRule type="expression" dxfId="3618" priority="9923">
      <formula>"&lt;,2"</formula>
    </cfRule>
  </conditionalFormatting>
  <conditionalFormatting sqref="AZ269:AZ273">
    <cfRule type="expression" dxfId="3617" priority="9791">
      <formula>"&lt;,2"</formula>
    </cfRule>
  </conditionalFormatting>
  <conditionalFormatting sqref="AZ275:AZ279">
    <cfRule type="expression" dxfId="3616" priority="9659">
      <formula>"&lt;,2"</formula>
    </cfRule>
  </conditionalFormatting>
  <conditionalFormatting sqref="AZ281:AZ285">
    <cfRule type="expression" dxfId="3615" priority="9527">
      <formula>"&lt;,2"</formula>
    </cfRule>
  </conditionalFormatting>
  <conditionalFormatting sqref="AZ287:AZ291">
    <cfRule type="expression" dxfId="3614" priority="9395">
      <formula>"&lt;,2"</formula>
    </cfRule>
  </conditionalFormatting>
  <conditionalFormatting sqref="AZ293:AZ297 AZ299:AZ303 AZ305:AZ309">
    <cfRule type="expression" dxfId="3613" priority="9263">
      <formula>"&lt;,2"</formula>
    </cfRule>
  </conditionalFormatting>
  <conditionalFormatting sqref="AZ311:AZ315">
    <cfRule type="expression" dxfId="3612" priority="9131">
      <formula>"&lt;,2"</formula>
    </cfRule>
  </conditionalFormatting>
  <conditionalFormatting sqref="AZ317:AZ321">
    <cfRule type="expression" dxfId="3611" priority="8869">
      <formula>"&lt;,2"</formula>
    </cfRule>
  </conditionalFormatting>
  <conditionalFormatting sqref="AZ323:AZ327 AZ329:AZ333">
    <cfRule type="expression" dxfId="3610" priority="8737">
      <formula>"&lt;,2"</formula>
    </cfRule>
  </conditionalFormatting>
  <conditionalFormatting sqref="AZ335:AZ339">
    <cfRule type="expression" dxfId="3609" priority="8605">
      <formula>"&lt;,2"</formula>
    </cfRule>
  </conditionalFormatting>
  <conditionalFormatting sqref="AZ341:AZ345">
    <cfRule type="expression" dxfId="3608" priority="8473">
      <formula>"&lt;,2"</formula>
    </cfRule>
  </conditionalFormatting>
  <conditionalFormatting sqref="AZ347:AZ351">
    <cfRule type="expression" dxfId="3607" priority="8341">
      <formula>"&lt;,2"</formula>
    </cfRule>
  </conditionalFormatting>
  <conditionalFormatting sqref="AZ353:AZ357">
    <cfRule type="expression" dxfId="3606" priority="8209">
      <formula>"&lt;,2"</formula>
    </cfRule>
  </conditionalFormatting>
  <conditionalFormatting sqref="AZ359:AZ363">
    <cfRule type="expression" dxfId="3605" priority="8077">
      <formula>"&lt;,2"</formula>
    </cfRule>
  </conditionalFormatting>
  <conditionalFormatting sqref="AZ365:AZ369">
    <cfRule type="expression" dxfId="3604" priority="7945">
      <formula>"&lt;,2"</formula>
    </cfRule>
  </conditionalFormatting>
  <conditionalFormatting sqref="AZ371:AZ375">
    <cfRule type="expression" dxfId="3603" priority="7813">
      <formula>"&lt;,2"</formula>
    </cfRule>
  </conditionalFormatting>
  <conditionalFormatting sqref="AZ377:AZ381">
    <cfRule type="expression" dxfId="3602" priority="7681">
      <formula>"&lt;,2"</formula>
    </cfRule>
  </conditionalFormatting>
  <conditionalFormatting sqref="AZ383:AZ387">
    <cfRule type="expression" dxfId="3601" priority="7549">
      <formula>"&lt;,2"</formula>
    </cfRule>
  </conditionalFormatting>
  <conditionalFormatting sqref="AZ389:AZ393">
    <cfRule type="expression" dxfId="3600" priority="7332">
      <formula>"&lt;,2"</formula>
    </cfRule>
  </conditionalFormatting>
  <conditionalFormatting sqref="AZ395:AZ399">
    <cfRule type="expression" dxfId="3599" priority="7200">
      <formula>"&lt;,2"</formula>
    </cfRule>
  </conditionalFormatting>
  <conditionalFormatting sqref="AZ401:AZ405 AZ407:AZ411">
    <cfRule type="expression" dxfId="3598" priority="7068">
      <formula>"&lt;,2"</formula>
    </cfRule>
  </conditionalFormatting>
  <conditionalFormatting sqref="AZ413:AZ417">
    <cfRule type="expression" dxfId="3597" priority="6936">
      <formula>"&lt;,2"</formula>
    </cfRule>
  </conditionalFormatting>
  <conditionalFormatting sqref="AZ419:AZ423">
    <cfRule type="expression" dxfId="3596" priority="6804">
      <formula>"&lt;,2"</formula>
    </cfRule>
  </conditionalFormatting>
  <conditionalFormatting sqref="AZ425:AZ429">
    <cfRule type="expression" dxfId="3595" priority="6672">
      <formula>"&lt;,2"</formula>
    </cfRule>
  </conditionalFormatting>
  <conditionalFormatting sqref="AZ431:AZ435">
    <cfRule type="expression" dxfId="3594" priority="5130">
      <formula>"&lt;,2"</formula>
    </cfRule>
  </conditionalFormatting>
  <conditionalFormatting sqref="AZ437:AZ441">
    <cfRule type="expression" dxfId="3593" priority="6540">
      <formula>"&lt;,2"</formula>
    </cfRule>
  </conditionalFormatting>
  <conditionalFormatting sqref="AZ443:AZ447">
    <cfRule type="expression" dxfId="3592" priority="6408">
      <formula>"&lt;,2"</formula>
    </cfRule>
  </conditionalFormatting>
  <conditionalFormatting sqref="AZ449:AZ453">
    <cfRule type="expression" dxfId="3591" priority="6276">
      <formula>"&lt;,2"</formula>
    </cfRule>
  </conditionalFormatting>
  <conditionalFormatting sqref="AZ455:AZ459">
    <cfRule type="expression" dxfId="3590" priority="6144">
      <formula>"&lt;,2"</formula>
    </cfRule>
  </conditionalFormatting>
  <conditionalFormatting sqref="AZ461:AZ465">
    <cfRule type="expression" dxfId="3589" priority="5394">
      <formula>"&lt;,2"</formula>
    </cfRule>
  </conditionalFormatting>
  <conditionalFormatting sqref="AZ467:AZ471">
    <cfRule type="expression" dxfId="3588" priority="5262">
      <formula>"&lt;,2"</formula>
    </cfRule>
  </conditionalFormatting>
  <conditionalFormatting sqref="BA17:BA21">
    <cfRule type="beginsWith" dxfId="3587" priority="17454" operator="beginsWith" text="MUY ALTA">
      <formula>LEFT(BA17,LEN("MUY ALTA"))="MUY ALTA"</formula>
    </cfRule>
    <cfRule type="beginsWith" dxfId="3586" priority="17455" operator="beginsWith" text="ALTA">
      <formula>LEFT(BA17,LEN("ALTA"))="ALTA"</formula>
    </cfRule>
    <cfRule type="beginsWith" dxfId="3585" priority="17456" operator="beginsWith" text="MEDIA">
      <formula>LEFT(BA17,LEN("MEDIA"))="MEDIA"</formula>
    </cfRule>
    <cfRule type="beginsWith" dxfId="3584" priority="17457" operator="beginsWith" text="BAJA">
      <formula>LEFT(BA17,LEN("BAJA"))="BAJA"</formula>
    </cfRule>
    <cfRule type="beginsWith" dxfId="3583" priority="17458" operator="beginsWith" text="MUY BAJA">
      <formula>LEFT(BA17,LEN("MUY BAJA"))="MUY BAJA"</formula>
    </cfRule>
  </conditionalFormatting>
  <conditionalFormatting sqref="BA23:BA27">
    <cfRule type="beginsWith" dxfId="3582" priority="14137" operator="beginsWith" text="MUY ALTA">
      <formula>LEFT(BA23,LEN("MUY ALTA"))="MUY ALTA"</formula>
    </cfRule>
    <cfRule type="beginsWith" dxfId="3581" priority="14138" operator="beginsWith" text="ALTA">
      <formula>LEFT(BA23,LEN("ALTA"))="ALTA"</formula>
    </cfRule>
    <cfRule type="beginsWith" dxfId="3580" priority="14139" operator="beginsWith" text="MEDIA">
      <formula>LEFT(BA23,LEN("MEDIA"))="MEDIA"</formula>
    </cfRule>
    <cfRule type="beginsWith" dxfId="3579" priority="14140" operator="beginsWith" text="BAJA">
      <formula>LEFT(BA23,LEN("BAJA"))="BAJA"</formula>
    </cfRule>
    <cfRule type="beginsWith" dxfId="3578" priority="14141" operator="beginsWith" text="MUY BAJA">
      <formula>LEFT(BA23,LEN("MUY BAJA"))="MUY BAJA"</formula>
    </cfRule>
  </conditionalFormatting>
  <conditionalFormatting sqref="BA29:BA33 BA41:BA45 BA47:BA51 BA53:BA57">
    <cfRule type="beginsWith" dxfId="3577" priority="14054" operator="beginsWith" text="ALTA">
      <formula>LEFT(BA29,LEN("ALTA"))="ALTA"</formula>
    </cfRule>
    <cfRule type="beginsWith" dxfId="3576" priority="14055" operator="beginsWith" text="MEDIA">
      <formula>LEFT(BA29,LEN("MEDIA"))="MEDIA"</formula>
    </cfRule>
    <cfRule type="beginsWith" dxfId="3575" priority="14056" operator="beginsWith" text="BAJA">
      <formula>LEFT(BA29,LEN("BAJA"))="BAJA"</formula>
    </cfRule>
    <cfRule type="beginsWith" dxfId="3574" priority="14057" operator="beginsWith" text="MUY BAJA">
      <formula>LEFT(BA29,LEN("MUY BAJA"))="MUY BAJA"</formula>
    </cfRule>
  </conditionalFormatting>
  <conditionalFormatting sqref="BA41:BA45 BA47:BA51 BA53:BA57 BA29:BA33 BA208:BA213 BC208:BC213">
    <cfRule type="beginsWith" dxfId="3573" priority="14053" operator="beginsWith" text="MUY ALTA">
      <formula>LEFT(BA29,LEN("MUY ALTA"))="MUY ALTA"</formula>
    </cfRule>
  </conditionalFormatting>
  <conditionalFormatting sqref="BA41:BA45 BA47:BA51 BA53:BA57">
    <cfRule type="beginsWith" dxfId="3572" priority="4994" operator="beginsWith" text="ALTA">
      <formula>LEFT(BA41,LEN("ALTA"))="ALTA"</formula>
    </cfRule>
    <cfRule type="beginsWith" dxfId="3571" priority="4995" operator="beginsWith" text="MEDIA">
      <formula>LEFT(BA41,LEN("MEDIA"))="MEDIA"</formula>
    </cfRule>
    <cfRule type="beginsWith" dxfId="3570" priority="4996" operator="beginsWith" text="BAJA">
      <formula>LEFT(BA41,LEN("BAJA"))="BAJA"</formula>
    </cfRule>
    <cfRule type="beginsWith" dxfId="3569" priority="4997" operator="beginsWith" text="MUY BAJA">
      <formula>LEFT(BA41,LEN("MUY BAJA"))="MUY BAJA"</formula>
    </cfRule>
  </conditionalFormatting>
  <conditionalFormatting sqref="BA47:BA51 BA53:BA57 BA41:BA45">
    <cfRule type="beginsWith" dxfId="3568" priority="4993" operator="beginsWith" text="MUY ALTA">
      <formula>LEFT(BA41,LEN("MUY ALTA"))="MUY ALTA"</formula>
    </cfRule>
  </conditionalFormatting>
  <conditionalFormatting sqref="BA47:BA51">
    <cfRule type="beginsWith" dxfId="3567" priority="4577" operator="beginsWith" text="MUY ALTA">
      <formula>LEFT(BA47,LEN("MUY ALTA"))="MUY ALTA"</formula>
    </cfRule>
    <cfRule type="beginsWith" dxfId="3566" priority="4578" operator="beginsWith" text="ALTA">
      <formula>LEFT(BA47,LEN("ALTA"))="ALTA"</formula>
    </cfRule>
    <cfRule type="beginsWith" dxfId="3565" priority="4579" operator="beginsWith" text="MEDIA">
      <formula>LEFT(BA47,LEN("MEDIA"))="MEDIA"</formula>
    </cfRule>
    <cfRule type="beginsWith" dxfId="3564" priority="4580" operator="beginsWith" text="BAJA">
      <formula>LEFT(BA47,LEN("BAJA"))="BAJA"</formula>
    </cfRule>
    <cfRule type="beginsWith" dxfId="3563" priority="4581" operator="beginsWith" text="MUY BAJA">
      <formula>LEFT(BA47,LEN("MUY BAJA"))="MUY BAJA"</formula>
    </cfRule>
  </conditionalFormatting>
  <conditionalFormatting sqref="BA53:BA57">
    <cfRule type="beginsWith" dxfId="3562" priority="4313" operator="beginsWith" text="MUY ALTA">
      <formula>LEFT(BA53,LEN("MUY ALTA"))="MUY ALTA"</formula>
    </cfRule>
    <cfRule type="beginsWith" dxfId="3561" priority="4314" operator="beginsWith" text="ALTA">
      <formula>LEFT(BA53,LEN("ALTA"))="ALTA"</formula>
    </cfRule>
    <cfRule type="beginsWith" dxfId="3560" priority="4315" operator="beginsWith" text="MEDIA">
      <formula>LEFT(BA53,LEN("MEDIA"))="MEDIA"</formula>
    </cfRule>
    <cfRule type="beginsWith" dxfId="3559" priority="4316" operator="beginsWith" text="BAJA">
      <formula>LEFT(BA53,LEN("BAJA"))="BAJA"</formula>
    </cfRule>
    <cfRule type="beginsWith" dxfId="3558" priority="4317" operator="beginsWith" text="MUY BAJA">
      <formula>LEFT(BA53,LEN("MUY BAJA"))="MUY BAJA"</formula>
    </cfRule>
  </conditionalFormatting>
  <conditionalFormatting sqref="BA59:BA63">
    <cfRule type="beginsWith" dxfId="3557" priority="14011" operator="beginsWith" text="MUY ALTA">
      <formula>LEFT(BA59,LEN("MUY ALTA"))="MUY ALTA"</formula>
    </cfRule>
    <cfRule type="beginsWith" dxfId="3556" priority="14012" operator="beginsWith" text="ALTA">
      <formula>LEFT(BA59,LEN("ALTA"))="ALTA"</formula>
    </cfRule>
    <cfRule type="beginsWith" dxfId="3555" priority="14013" operator="beginsWith" text="MEDIA">
      <formula>LEFT(BA59,LEN("MEDIA"))="MEDIA"</formula>
    </cfRule>
    <cfRule type="beginsWith" dxfId="3554" priority="14014" operator="beginsWith" text="BAJA">
      <formula>LEFT(BA59,LEN("BAJA"))="BAJA"</formula>
    </cfRule>
    <cfRule type="beginsWith" dxfId="3553" priority="14015" operator="beginsWith" text="MUY BAJA">
      <formula>LEFT(BA59,LEN("MUY BAJA"))="MUY BAJA"</formula>
    </cfRule>
  </conditionalFormatting>
  <conditionalFormatting sqref="BA65:BA69">
    <cfRule type="beginsWith" dxfId="3552" priority="592" operator="beginsWith" text="MUY ALTA">
      <formula>LEFT(BA65,LEN("MUY ALTA"))="MUY ALTA"</formula>
    </cfRule>
    <cfRule type="beginsWith" dxfId="3551" priority="593" operator="beginsWith" text="ALTA">
      <formula>LEFT(BA65,LEN("ALTA"))="ALTA"</formula>
    </cfRule>
    <cfRule type="beginsWith" dxfId="3550" priority="594" operator="beginsWith" text="MEDIA">
      <formula>LEFT(BA65,LEN("MEDIA"))="MEDIA"</formula>
    </cfRule>
    <cfRule type="beginsWith" dxfId="3549" priority="595" operator="beginsWith" text="BAJA">
      <formula>LEFT(BA65,LEN("BAJA"))="BAJA"</formula>
    </cfRule>
    <cfRule type="beginsWith" dxfId="3548" priority="596" operator="beginsWith" text="MUY BAJA">
      <formula>LEFT(BA65,LEN("MUY BAJA"))="MUY BAJA"</formula>
    </cfRule>
  </conditionalFormatting>
  <conditionalFormatting sqref="BA71:BA75">
    <cfRule type="beginsWith" dxfId="3547" priority="428" operator="beginsWith" text="MUY ALTA">
      <formula>LEFT(BA71,LEN("MUY ALTA"))="MUY ALTA"</formula>
    </cfRule>
    <cfRule type="beginsWith" dxfId="3546" priority="429" operator="beginsWith" text="ALTA">
      <formula>LEFT(BA71,LEN("ALTA"))="ALTA"</formula>
    </cfRule>
    <cfRule type="beginsWith" dxfId="3545" priority="430" operator="beginsWith" text="MEDIA">
      <formula>LEFT(BA71,LEN("MEDIA"))="MEDIA"</formula>
    </cfRule>
    <cfRule type="beginsWith" dxfId="3544" priority="431" operator="beginsWith" text="BAJA">
      <formula>LEFT(BA71,LEN("BAJA"))="BAJA"</formula>
    </cfRule>
    <cfRule type="beginsWith" dxfId="3543" priority="432" operator="beginsWith" text="MUY BAJA">
      <formula>LEFT(BA71,LEN("MUY BAJA"))="MUY BAJA"</formula>
    </cfRule>
  </conditionalFormatting>
  <conditionalFormatting sqref="BA77:BA81">
    <cfRule type="beginsWith" dxfId="3542" priority="13969" operator="beginsWith" text="MUY ALTA">
      <formula>LEFT(BA77,LEN("MUY ALTA"))="MUY ALTA"</formula>
    </cfRule>
    <cfRule type="beginsWith" dxfId="3541" priority="13970" operator="beginsWith" text="ALTA">
      <formula>LEFT(BA77,LEN("ALTA"))="ALTA"</formula>
    </cfRule>
    <cfRule type="beginsWith" dxfId="3540" priority="13971" operator="beginsWith" text="MEDIA">
      <formula>LEFT(BA77,LEN("MEDIA"))="MEDIA"</formula>
    </cfRule>
    <cfRule type="beginsWith" dxfId="3539" priority="13972" operator="beginsWith" text="BAJA">
      <formula>LEFT(BA77,LEN("BAJA"))="BAJA"</formula>
    </cfRule>
    <cfRule type="beginsWith" dxfId="3538" priority="13973" operator="beginsWith" text="MUY BAJA">
      <formula>LEFT(BA77,LEN("MUY BAJA"))="MUY BAJA"</formula>
    </cfRule>
  </conditionalFormatting>
  <conditionalFormatting sqref="BA83:BA87">
    <cfRule type="beginsWith" dxfId="3537" priority="13480" operator="beginsWith" text="MUY ALTA">
      <formula>LEFT(BA83,LEN("MUY ALTA"))="MUY ALTA"</formula>
    </cfRule>
    <cfRule type="beginsWith" dxfId="3536" priority="13481" operator="beginsWith" text="ALTA">
      <formula>LEFT(BA83,LEN("ALTA"))="ALTA"</formula>
    </cfRule>
    <cfRule type="beginsWith" dxfId="3535" priority="13482" operator="beginsWith" text="MEDIA">
      <formula>LEFT(BA83,LEN("MEDIA"))="MEDIA"</formula>
    </cfRule>
    <cfRule type="beginsWith" dxfId="3534" priority="13483" operator="beginsWith" text="BAJA">
      <formula>LEFT(BA83,LEN("BAJA"))="BAJA"</formula>
    </cfRule>
    <cfRule type="beginsWith" dxfId="3533" priority="13484" operator="beginsWith" text="MUY BAJA">
      <formula>LEFT(BA83,LEN("MUY BAJA"))="MUY BAJA"</formula>
    </cfRule>
  </conditionalFormatting>
  <conditionalFormatting sqref="BA89:BA93">
    <cfRule type="beginsWith" dxfId="3532" priority="13348" operator="beginsWith" text="MUY ALTA">
      <formula>LEFT(BA89,LEN("MUY ALTA"))="MUY ALTA"</formula>
    </cfRule>
    <cfRule type="beginsWith" dxfId="3531" priority="13349" operator="beginsWith" text="ALTA">
      <formula>LEFT(BA89,LEN("ALTA"))="ALTA"</formula>
    </cfRule>
    <cfRule type="beginsWith" dxfId="3530" priority="13350" operator="beginsWith" text="MEDIA">
      <formula>LEFT(BA89,LEN("MEDIA"))="MEDIA"</formula>
    </cfRule>
    <cfRule type="beginsWith" dxfId="3529" priority="13351" operator="beginsWith" text="BAJA">
      <formula>LEFT(BA89,LEN("BAJA"))="BAJA"</formula>
    </cfRule>
    <cfRule type="beginsWith" dxfId="3528" priority="13352" operator="beginsWith" text="MUY BAJA">
      <formula>LEFT(BA89,LEN("MUY BAJA"))="MUY BAJA"</formula>
    </cfRule>
  </conditionalFormatting>
  <conditionalFormatting sqref="BA95:BA99">
    <cfRule type="beginsWith" dxfId="3527" priority="13216" operator="beginsWith" text="MUY ALTA">
      <formula>LEFT(BA95,LEN("MUY ALTA"))="MUY ALTA"</formula>
    </cfRule>
    <cfRule type="beginsWith" dxfId="3526" priority="13217" operator="beginsWith" text="ALTA">
      <formula>LEFT(BA95,LEN("ALTA"))="ALTA"</formula>
    </cfRule>
    <cfRule type="beginsWith" dxfId="3525" priority="13218" operator="beginsWith" text="MEDIA">
      <formula>LEFT(BA95,LEN("MEDIA"))="MEDIA"</formula>
    </cfRule>
    <cfRule type="beginsWith" dxfId="3524" priority="13219" operator="beginsWith" text="BAJA">
      <formula>LEFT(BA95,LEN("BAJA"))="BAJA"</formula>
    </cfRule>
    <cfRule type="beginsWith" dxfId="3523" priority="13220" operator="beginsWith" text="MUY BAJA">
      <formula>LEFT(BA95,LEN("MUY BAJA"))="MUY BAJA"</formula>
    </cfRule>
  </conditionalFormatting>
  <conditionalFormatting sqref="BA101:BA105">
    <cfRule type="beginsWith" dxfId="3522" priority="13084" operator="beginsWith" text="MUY ALTA">
      <formula>LEFT(BA101,LEN("MUY ALTA"))="MUY ALTA"</formula>
    </cfRule>
    <cfRule type="beginsWith" dxfId="3521" priority="13085" operator="beginsWith" text="ALTA">
      <formula>LEFT(BA101,LEN("ALTA"))="ALTA"</formula>
    </cfRule>
    <cfRule type="beginsWith" dxfId="3520" priority="13086" operator="beginsWith" text="MEDIA">
      <formula>LEFT(BA101,LEN("MEDIA"))="MEDIA"</formula>
    </cfRule>
    <cfRule type="beginsWith" dxfId="3519" priority="13087" operator="beginsWith" text="BAJA">
      <formula>LEFT(BA101,LEN("BAJA"))="BAJA"</formula>
    </cfRule>
    <cfRule type="beginsWith" dxfId="3518" priority="13088" operator="beginsWith" text="MUY BAJA">
      <formula>LEFT(BA101,LEN("MUY BAJA"))="MUY BAJA"</formula>
    </cfRule>
  </conditionalFormatting>
  <conditionalFormatting sqref="BA107:BA111">
    <cfRule type="beginsWith" dxfId="3517" priority="12952" operator="beginsWith" text="MUY ALTA">
      <formula>LEFT(BA107,LEN("MUY ALTA"))="MUY ALTA"</formula>
    </cfRule>
    <cfRule type="beginsWith" dxfId="3516" priority="12953" operator="beginsWith" text="ALTA">
      <formula>LEFT(BA107,LEN("ALTA"))="ALTA"</formula>
    </cfRule>
    <cfRule type="beginsWith" dxfId="3515" priority="12954" operator="beginsWith" text="MEDIA">
      <formula>LEFT(BA107,LEN("MEDIA"))="MEDIA"</formula>
    </cfRule>
    <cfRule type="beginsWith" dxfId="3514" priority="12955" operator="beginsWith" text="BAJA">
      <formula>LEFT(BA107,LEN("BAJA"))="BAJA"</formula>
    </cfRule>
    <cfRule type="beginsWith" dxfId="3513" priority="12956" operator="beginsWith" text="MUY BAJA">
      <formula>LEFT(BA107,LEN("MUY BAJA"))="MUY BAJA"</formula>
    </cfRule>
  </conditionalFormatting>
  <conditionalFormatting sqref="BA113:BA117">
    <cfRule type="beginsWith" dxfId="3512" priority="12820" operator="beginsWith" text="MUY ALTA">
      <formula>LEFT(BA113,LEN("MUY ALTA"))="MUY ALTA"</formula>
    </cfRule>
    <cfRule type="beginsWith" dxfId="3511" priority="12821" operator="beginsWith" text="ALTA">
      <formula>LEFT(BA113,LEN("ALTA"))="ALTA"</formula>
    </cfRule>
    <cfRule type="beginsWith" dxfId="3510" priority="12822" operator="beginsWith" text="MEDIA">
      <formula>LEFT(BA113,LEN("MEDIA"))="MEDIA"</formula>
    </cfRule>
    <cfRule type="beginsWith" dxfId="3509" priority="12823" operator="beginsWith" text="BAJA">
      <formula>LEFT(BA113,LEN("BAJA"))="BAJA"</formula>
    </cfRule>
    <cfRule type="beginsWith" dxfId="3508" priority="12824" operator="beginsWith" text="MUY BAJA">
      <formula>LEFT(BA113,LEN("MUY BAJA"))="MUY BAJA"</formula>
    </cfRule>
  </conditionalFormatting>
  <conditionalFormatting sqref="BA119:BA123">
    <cfRule type="beginsWith" dxfId="3507" priority="12688" operator="beginsWith" text="MUY ALTA">
      <formula>LEFT(BA119,LEN("MUY ALTA"))="MUY ALTA"</formula>
    </cfRule>
    <cfRule type="beginsWith" dxfId="3506" priority="12689" operator="beginsWith" text="ALTA">
      <formula>LEFT(BA119,LEN("ALTA"))="ALTA"</formula>
    </cfRule>
    <cfRule type="beginsWith" dxfId="3505" priority="12690" operator="beginsWith" text="MEDIA">
      <formula>LEFT(BA119,LEN("MEDIA"))="MEDIA"</formula>
    </cfRule>
    <cfRule type="beginsWith" dxfId="3504" priority="12691" operator="beginsWith" text="BAJA">
      <formula>LEFT(BA119,LEN("BAJA"))="BAJA"</formula>
    </cfRule>
    <cfRule type="beginsWith" dxfId="3503" priority="12692" operator="beginsWith" text="MUY BAJA">
      <formula>LEFT(BA119,LEN("MUY BAJA"))="MUY BAJA"</formula>
    </cfRule>
  </conditionalFormatting>
  <conditionalFormatting sqref="BA125:BA129">
    <cfRule type="beginsWith" dxfId="3502" priority="12556" operator="beginsWith" text="MUY ALTA">
      <formula>LEFT(BA125,LEN("MUY ALTA"))="MUY ALTA"</formula>
    </cfRule>
    <cfRule type="beginsWith" dxfId="3501" priority="12557" operator="beginsWith" text="ALTA">
      <formula>LEFT(BA125,LEN("ALTA"))="ALTA"</formula>
    </cfRule>
    <cfRule type="beginsWith" dxfId="3500" priority="12558" operator="beginsWith" text="MEDIA">
      <formula>LEFT(BA125,LEN("MEDIA"))="MEDIA"</formula>
    </cfRule>
    <cfRule type="beginsWith" dxfId="3499" priority="12559" operator="beginsWith" text="BAJA">
      <formula>LEFT(BA125,LEN("BAJA"))="BAJA"</formula>
    </cfRule>
    <cfRule type="beginsWith" dxfId="3498" priority="12560" operator="beginsWith" text="MUY BAJA">
      <formula>LEFT(BA125,LEN("MUY BAJA"))="MUY BAJA"</formula>
    </cfRule>
  </conditionalFormatting>
  <conditionalFormatting sqref="BA131:BA135 BA137:BA141">
    <cfRule type="beginsWith" dxfId="3497" priority="12424" operator="beginsWith" text="MUY ALTA">
      <formula>LEFT(BA131,LEN("MUY ALTA"))="MUY ALTA"</formula>
    </cfRule>
    <cfRule type="beginsWith" dxfId="3496" priority="12425" operator="beginsWith" text="ALTA">
      <formula>LEFT(BA131,LEN("ALTA"))="ALTA"</formula>
    </cfRule>
    <cfRule type="beginsWith" dxfId="3495" priority="12426" operator="beginsWith" text="MEDIA">
      <formula>LEFT(BA131,LEN("MEDIA"))="MEDIA"</formula>
    </cfRule>
    <cfRule type="beginsWith" dxfId="3494" priority="12427" operator="beginsWith" text="BAJA">
      <formula>LEFT(BA131,LEN("BAJA"))="BAJA"</formula>
    </cfRule>
    <cfRule type="beginsWith" dxfId="3493" priority="12428" operator="beginsWith" text="MUY BAJA">
      <formula>LEFT(BA131,LEN("MUY BAJA"))="MUY BAJA"</formula>
    </cfRule>
  </conditionalFormatting>
  <conditionalFormatting sqref="BA143:BA147">
    <cfRule type="beginsWith" dxfId="3492" priority="12292" operator="beginsWith" text="MUY ALTA">
      <formula>LEFT(BA143,LEN("MUY ALTA"))="MUY ALTA"</formula>
    </cfRule>
    <cfRule type="beginsWith" dxfId="3491" priority="12293" operator="beginsWith" text="ALTA">
      <formula>LEFT(BA143,LEN("ALTA"))="ALTA"</formula>
    </cfRule>
    <cfRule type="beginsWith" dxfId="3490" priority="12294" operator="beginsWith" text="MEDIA">
      <formula>LEFT(BA143,LEN("MEDIA"))="MEDIA"</formula>
    </cfRule>
    <cfRule type="beginsWith" dxfId="3489" priority="12295" operator="beginsWith" text="BAJA">
      <formula>LEFT(BA143,LEN("BAJA"))="BAJA"</formula>
    </cfRule>
    <cfRule type="beginsWith" dxfId="3488" priority="12296" operator="beginsWith" text="MUY BAJA">
      <formula>LEFT(BA143,LEN("MUY BAJA"))="MUY BAJA"</formula>
    </cfRule>
  </conditionalFormatting>
  <conditionalFormatting sqref="BA149:BA153">
    <cfRule type="beginsWith" dxfId="3487" priority="12160" operator="beginsWith" text="MUY ALTA">
      <formula>LEFT(BA149,LEN("MUY ALTA"))="MUY ALTA"</formula>
    </cfRule>
    <cfRule type="beginsWith" dxfId="3486" priority="12161" operator="beginsWith" text="ALTA">
      <formula>LEFT(BA149,LEN("ALTA"))="ALTA"</formula>
    </cfRule>
    <cfRule type="beginsWith" dxfId="3485" priority="12162" operator="beginsWith" text="MEDIA">
      <formula>LEFT(BA149,LEN("MEDIA"))="MEDIA"</formula>
    </cfRule>
    <cfRule type="beginsWith" dxfId="3484" priority="12163" operator="beginsWith" text="BAJA">
      <formula>LEFT(BA149,LEN("BAJA"))="BAJA"</formula>
    </cfRule>
    <cfRule type="beginsWith" dxfId="3483" priority="12164" operator="beginsWith" text="MUY BAJA">
      <formula>LEFT(BA149,LEN("MUY BAJA"))="MUY BAJA"</formula>
    </cfRule>
  </conditionalFormatting>
  <conditionalFormatting sqref="BA155:BA159">
    <cfRule type="beginsWith" dxfId="3482" priority="11898" operator="beginsWith" text="MUY ALTA">
      <formula>LEFT(BA155,LEN("MUY ALTA"))="MUY ALTA"</formula>
    </cfRule>
    <cfRule type="beginsWith" dxfId="3481" priority="11899" operator="beginsWith" text="ALTA">
      <formula>LEFT(BA155,LEN("ALTA"))="ALTA"</formula>
    </cfRule>
    <cfRule type="beginsWith" dxfId="3480" priority="11900" operator="beginsWith" text="MEDIA">
      <formula>LEFT(BA155,LEN("MEDIA"))="MEDIA"</formula>
    </cfRule>
    <cfRule type="beginsWith" dxfId="3479" priority="11901" operator="beginsWith" text="BAJA">
      <formula>LEFT(BA155,LEN("BAJA"))="BAJA"</formula>
    </cfRule>
    <cfRule type="beginsWith" dxfId="3478" priority="11902" operator="beginsWith" text="MUY BAJA">
      <formula>LEFT(BA155,LEN("MUY BAJA"))="MUY BAJA"</formula>
    </cfRule>
  </conditionalFormatting>
  <conditionalFormatting sqref="BA161:BA165">
    <cfRule type="beginsWith" dxfId="3477" priority="11766" operator="beginsWith" text="MUY ALTA">
      <formula>LEFT(BA161,LEN("MUY ALTA"))="MUY ALTA"</formula>
    </cfRule>
    <cfRule type="beginsWith" dxfId="3476" priority="11767" operator="beginsWith" text="ALTA">
      <formula>LEFT(BA161,LEN("ALTA"))="ALTA"</formula>
    </cfRule>
    <cfRule type="beginsWith" dxfId="3475" priority="11768" operator="beginsWith" text="MEDIA">
      <formula>LEFT(BA161,LEN("MEDIA"))="MEDIA"</formula>
    </cfRule>
    <cfRule type="beginsWith" dxfId="3474" priority="11769" operator="beginsWith" text="BAJA">
      <formula>LEFT(BA161,LEN("BAJA"))="BAJA"</formula>
    </cfRule>
    <cfRule type="beginsWith" dxfId="3473" priority="11770" operator="beginsWith" text="MUY BAJA">
      <formula>LEFT(BA161,LEN("MUY BAJA"))="MUY BAJA"</formula>
    </cfRule>
  </conditionalFormatting>
  <conditionalFormatting sqref="BA167:BA171">
    <cfRule type="beginsWith" dxfId="3472" priority="11634" operator="beginsWith" text="MUY ALTA">
      <formula>LEFT(BA167,LEN("MUY ALTA"))="MUY ALTA"</formula>
    </cfRule>
    <cfRule type="beginsWith" dxfId="3471" priority="11635" operator="beginsWith" text="ALTA">
      <formula>LEFT(BA167,LEN("ALTA"))="ALTA"</formula>
    </cfRule>
    <cfRule type="beginsWith" dxfId="3470" priority="11636" operator="beginsWith" text="MEDIA">
      <formula>LEFT(BA167,LEN("MEDIA"))="MEDIA"</formula>
    </cfRule>
    <cfRule type="beginsWith" dxfId="3469" priority="11637" operator="beginsWith" text="BAJA">
      <formula>LEFT(BA167,LEN("BAJA"))="BAJA"</formula>
    </cfRule>
    <cfRule type="beginsWith" dxfId="3468" priority="11638" operator="beginsWith" text="MUY BAJA">
      <formula>LEFT(BA167,LEN("MUY BAJA"))="MUY BAJA"</formula>
    </cfRule>
  </conditionalFormatting>
  <conditionalFormatting sqref="BA173:BA177">
    <cfRule type="beginsWith" dxfId="3467" priority="11502" operator="beginsWith" text="MUY ALTA">
      <formula>LEFT(BA173,LEN("MUY ALTA"))="MUY ALTA"</formula>
    </cfRule>
    <cfRule type="beginsWith" dxfId="3466" priority="11503" operator="beginsWith" text="ALTA">
      <formula>LEFT(BA173,LEN("ALTA"))="ALTA"</formula>
    </cfRule>
    <cfRule type="beginsWith" dxfId="3465" priority="11504" operator="beginsWith" text="MEDIA">
      <formula>LEFT(BA173,LEN("MEDIA"))="MEDIA"</formula>
    </cfRule>
    <cfRule type="beginsWith" dxfId="3464" priority="11505" operator="beginsWith" text="BAJA">
      <formula>LEFT(BA173,LEN("BAJA"))="BAJA"</formula>
    </cfRule>
    <cfRule type="beginsWith" dxfId="3463" priority="11506" operator="beginsWith" text="MUY BAJA">
      <formula>LEFT(BA173,LEN("MUY BAJA"))="MUY BAJA"</formula>
    </cfRule>
  </conditionalFormatting>
  <conditionalFormatting sqref="BA179:BA183">
    <cfRule type="beginsWith" dxfId="3462" priority="1672" operator="beginsWith" text="MUY ALTA">
      <formula>LEFT(BA179,LEN("MUY ALTA"))="MUY ALTA"</formula>
    </cfRule>
    <cfRule type="beginsWith" dxfId="3461" priority="1673" operator="beginsWith" text="ALTA">
      <formula>LEFT(BA179,LEN("ALTA"))="ALTA"</formula>
    </cfRule>
    <cfRule type="beginsWith" dxfId="3460" priority="1674" operator="beginsWith" text="MEDIA">
      <formula>LEFT(BA179,LEN("MEDIA"))="MEDIA"</formula>
    </cfRule>
    <cfRule type="beginsWith" dxfId="3459" priority="1675" operator="beginsWith" text="BAJA">
      <formula>LEFT(BA179,LEN("BAJA"))="BAJA"</formula>
    </cfRule>
    <cfRule type="beginsWith" dxfId="3458" priority="1676" operator="beginsWith" text="MUY BAJA">
      <formula>LEFT(BA179,LEN("MUY BAJA"))="MUY BAJA"</formula>
    </cfRule>
  </conditionalFormatting>
  <conditionalFormatting sqref="BA185:BA189">
    <cfRule type="beginsWith" dxfId="3457" priority="11238" operator="beginsWith" text="MUY ALTA">
      <formula>LEFT(BA185,LEN("MUY ALTA"))="MUY ALTA"</formula>
    </cfRule>
    <cfRule type="beginsWith" dxfId="3456" priority="11239" operator="beginsWith" text="ALTA">
      <formula>LEFT(BA185,LEN("ALTA"))="ALTA"</formula>
    </cfRule>
    <cfRule type="beginsWith" dxfId="3455" priority="11240" operator="beginsWith" text="MEDIA">
      <formula>LEFT(BA185,LEN("MEDIA"))="MEDIA"</formula>
    </cfRule>
    <cfRule type="beginsWith" dxfId="3454" priority="11241" operator="beginsWith" text="BAJA">
      <formula>LEFT(BA185,LEN("BAJA"))="BAJA"</formula>
    </cfRule>
    <cfRule type="beginsWith" dxfId="3453" priority="11242" operator="beginsWith" text="MUY BAJA">
      <formula>LEFT(BA185,LEN("MUY BAJA"))="MUY BAJA"</formula>
    </cfRule>
  </conditionalFormatting>
  <conditionalFormatting sqref="BA191:BA195 BA197:BA201">
    <cfRule type="beginsWith" dxfId="3452" priority="11106" operator="beginsWith" text="MUY ALTA">
      <formula>LEFT(BA191,LEN("MUY ALTA"))="MUY ALTA"</formula>
    </cfRule>
  </conditionalFormatting>
  <conditionalFormatting sqref="BA191:BA195 BA197:BA201">
    <cfRule type="beginsWith" dxfId="3451" priority="11107" operator="beginsWith" text="ALTA">
      <formula>LEFT(BA191,LEN("ALTA"))="ALTA"</formula>
    </cfRule>
    <cfRule type="beginsWith" dxfId="3450" priority="11108" operator="beginsWith" text="MEDIA">
      <formula>LEFT(BA191,LEN("MEDIA"))="MEDIA"</formula>
    </cfRule>
    <cfRule type="beginsWith" dxfId="3449" priority="11109" operator="beginsWith" text="BAJA">
      <formula>LEFT(BA191,LEN("BAJA"))="BAJA"</formula>
    </cfRule>
    <cfRule type="beginsWith" dxfId="3448" priority="11110" operator="beginsWith" text="MUY BAJA">
      <formula>LEFT(BA191,LEN("MUY BAJA"))="MUY BAJA"</formula>
    </cfRule>
  </conditionalFormatting>
  <conditionalFormatting sqref="BA203:BA207">
    <cfRule type="beginsWith" dxfId="3447" priority="5851" operator="beginsWith" text="ALTA">
      <formula>LEFT(BA203,LEN("ALTA"))="ALTA"</formula>
    </cfRule>
    <cfRule type="beginsWith" dxfId="3446" priority="5852" operator="beginsWith" text="MEDIA">
      <formula>LEFT(BA203,LEN("MEDIA"))="MEDIA"</formula>
    </cfRule>
    <cfRule type="beginsWith" dxfId="3445" priority="5853" operator="beginsWith" text="BAJA">
      <formula>LEFT(BA203,LEN("BAJA"))="BAJA"</formula>
    </cfRule>
    <cfRule type="beginsWith" dxfId="3444" priority="5854" operator="beginsWith" text="MUY BAJA">
      <formula>LEFT(BA203,LEN("MUY BAJA"))="MUY BAJA"</formula>
    </cfRule>
  </conditionalFormatting>
  <conditionalFormatting sqref="BA203:BA207">
    <cfRule type="beginsWith" dxfId="3443" priority="5850" operator="beginsWith" text="MUY ALTA">
      <formula>LEFT(BA203,LEN("MUY ALTA"))="MUY ALTA"</formula>
    </cfRule>
  </conditionalFormatting>
  <conditionalFormatting sqref="BA208">
    <cfRule type="beginsWith" dxfId="3442" priority="5623" operator="beginsWith" text="ALTA">
      <formula>LEFT(BA208,LEN("ALTA"))="ALTA"</formula>
    </cfRule>
    <cfRule type="beginsWith" dxfId="3441" priority="5624" operator="beginsWith" text="MEDIA">
      <formula>LEFT(BA208,LEN("MEDIA"))="MEDIA"</formula>
    </cfRule>
    <cfRule type="beginsWith" dxfId="3440" priority="5625" operator="beginsWith" text="BAJA">
      <formula>LEFT(BA208,LEN("BAJA"))="BAJA"</formula>
    </cfRule>
    <cfRule type="beginsWith" dxfId="3439" priority="5626" operator="beginsWith" text="MUY BAJA">
      <formula>LEFT(BA208,LEN("MUY BAJA"))="MUY BAJA"</formula>
    </cfRule>
  </conditionalFormatting>
  <conditionalFormatting sqref="BA209:BA213">
    <cfRule type="beginsWith" dxfId="3438" priority="10975" operator="beginsWith" text="ALTA">
      <formula>LEFT(BA209,LEN("ALTA"))="ALTA"</formula>
    </cfRule>
    <cfRule type="beginsWith" dxfId="3437" priority="10976" operator="beginsWith" text="MEDIA">
      <formula>LEFT(BA209,LEN("MEDIA"))="MEDIA"</formula>
    </cfRule>
    <cfRule type="beginsWith" dxfId="3436" priority="10977" operator="beginsWith" text="BAJA">
      <formula>LEFT(BA209,LEN("BAJA"))="BAJA"</formula>
    </cfRule>
    <cfRule type="beginsWith" dxfId="3435" priority="10978" operator="beginsWith" text="MUY BAJA">
      <formula>LEFT(BA209,LEN("MUY BAJA"))="MUY BAJA"</formula>
    </cfRule>
  </conditionalFormatting>
  <conditionalFormatting sqref="BA215:BA219">
    <cfRule type="beginsWith" dxfId="3434" priority="10842" operator="beginsWith" text="MUY ALTA">
      <formula>LEFT(BA215,LEN("MUY ALTA"))="MUY ALTA"</formula>
    </cfRule>
    <cfRule type="beginsWith" dxfId="3433" priority="10843" operator="beginsWith" text="ALTA">
      <formula>LEFT(BA215,LEN("ALTA"))="ALTA"</formula>
    </cfRule>
    <cfRule type="beginsWith" dxfId="3432" priority="10844" operator="beginsWith" text="MEDIA">
      <formula>LEFT(BA215,LEN("MEDIA"))="MEDIA"</formula>
    </cfRule>
    <cfRule type="beginsWith" dxfId="3431" priority="10845" operator="beginsWith" text="BAJA">
      <formula>LEFT(BA215,LEN("BAJA"))="BAJA"</formula>
    </cfRule>
    <cfRule type="beginsWith" dxfId="3430" priority="10846" operator="beginsWith" text="MUY BAJA">
      <formula>LEFT(BA215,LEN("MUY BAJA"))="MUY BAJA"</formula>
    </cfRule>
  </conditionalFormatting>
  <conditionalFormatting sqref="BA221:BA225">
    <cfRule type="beginsWith" dxfId="3429" priority="10710" operator="beginsWith" text="MUY ALTA">
      <formula>LEFT(BA221,LEN("MUY ALTA"))="MUY ALTA"</formula>
    </cfRule>
    <cfRule type="beginsWith" dxfId="3428" priority="10711" operator="beginsWith" text="ALTA">
      <formula>LEFT(BA221,LEN("ALTA"))="ALTA"</formula>
    </cfRule>
    <cfRule type="beginsWith" dxfId="3427" priority="10712" operator="beginsWith" text="MEDIA">
      <formula>LEFT(BA221,LEN("MEDIA"))="MEDIA"</formula>
    </cfRule>
    <cfRule type="beginsWith" dxfId="3426" priority="10713" operator="beginsWith" text="BAJA">
      <formula>LEFT(BA221,LEN("BAJA"))="BAJA"</formula>
    </cfRule>
    <cfRule type="beginsWith" dxfId="3425" priority="10714" operator="beginsWith" text="MUY BAJA">
      <formula>LEFT(BA221,LEN("MUY BAJA"))="MUY BAJA"</formula>
    </cfRule>
  </conditionalFormatting>
  <conditionalFormatting sqref="BA227:BA231">
    <cfRule type="beginsWith" dxfId="3424" priority="10578" operator="beginsWith" text="MUY ALTA">
      <formula>LEFT(BA227,LEN("MUY ALTA"))="MUY ALTA"</formula>
    </cfRule>
    <cfRule type="beginsWith" dxfId="3423" priority="10579" operator="beginsWith" text="ALTA">
      <formula>LEFT(BA227,LEN("ALTA"))="ALTA"</formula>
    </cfRule>
    <cfRule type="beginsWith" dxfId="3422" priority="10580" operator="beginsWith" text="MEDIA">
      <formula>LEFT(BA227,LEN("MEDIA"))="MEDIA"</formula>
    </cfRule>
    <cfRule type="beginsWith" dxfId="3421" priority="10581" operator="beginsWith" text="BAJA">
      <formula>LEFT(BA227,LEN("BAJA"))="BAJA"</formula>
    </cfRule>
    <cfRule type="beginsWith" dxfId="3420" priority="10582" operator="beginsWith" text="MUY BAJA">
      <formula>LEFT(BA227,LEN("MUY BAJA"))="MUY BAJA"</formula>
    </cfRule>
  </conditionalFormatting>
  <conditionalFormatting sqref="BA233:BA237">
    <cfRule type="beginsWith" dxfId="3419" priority="10446" operator="beginsWith" text="MUY ALTA">
      <formula>LEFT(BA233,LEN("MUY ALTA"))="MUY ALTA"</formula>
    </cfRule>
    <cfRule type="beginsWith" dxfId="3418" priority="10447" operator="beginsWith" text="ALTA">
      <formula>LEFT(BA233,LEN("ALTA"))="ALTA"</formula>
    </cfRule>
    <cfRule type="beginsWith" dxfId="3417" priority="10448" operator="beginsWith" text="MEDIA">
      <formula>LEFT(BA233,LEN("MEDIA"))="MEDIA"</formula>
    </cfRule>
    <cfRule type="beginsWith" dxfId="3416" priority="10449" operator="beginsWith" text="BAJA">
      <formula>LEFT(BA233,LEN("BAJA"))="BAJA"</formula>
    </cfRule>
    <cfRule type="beginsWith" dxfId="3415" priority="10450" operator="beginsWith" text="MUY BAJA">
      <formula>LEFT(BA233,LEN("MUY BAJA"))="MUY BAJA"</formula>
    </cfRule>
  </conditionalFormatting>
  <conditionalFormatting sqref="BA239:BA243 BA245:BA249">
    <cfRule type="beginsWith" dxfId="3414" priority="10314" operator="beginsWith" text="MUY ALTA">
      <formula>LEFT(BA239,LEN("MUY ALTA"))="MUY ALTA"</formula>
    </cfRule>
    <cfRule type="beginsWith" dxfId="3413" priority="10315" operator="beginsWith" text="ALTA">
      <formula>LEFT(BA239,LEN("ALTA"))="ALTA"</formula>
    </cfRule>
    <cfRule type="beginsWith" dxfId="3412" priority="10316" operator="beginsWith" text="MEDIA">
      <formula>LEFT(BA239,LEN("MEDIA"))="MEDIA"</formula>
    </cfRule>
    <cfRule type="beginsWith" dxfId="3411" priority="10317" operator="beginsWith" text="BAJA">
      <formula>LEFT(BA239,LEN("BAJA"))="BAJA"</formula>
    </cfRule>
    <cfRule type="beginsWith" dxfId="3410" priority="10318" operator="beginsWith" text="MUY BAJA">
      <formula>LEFT(BA239,LEN("MUY BAJA"))="MUY BAJA"</formula>
    </cfRule>
  </conditionalFormatting>
  <conditionalFormatting sqref="BA251:BA255">
    <cfRule type="beginsWith" dxfId="3409" priority="10182" operator="beginsWith" text="MUY ALTA">
      <formula>LEFT(BA251,LEN("MUY ALTA"))="MUY ALTA"</formula>
    </cfRule>
    <cfRule type="beginsWith" dxfId="3408" priority="10183" operator="beginsWith" text="ALTA">
      <formula>LEFT(BA251,LEN("ALTA"))="ALTA"</formula>
    </cfRule>
    <cfRule type="beginsWith" dxfId="3407" priority="10184" operator="beginsWith" text="MEDIA">
      <formula>LEFT(BA251,LEN("MEDIA"))="MEDIA"</formula>
    </cfRule>
    <cfRule type="beginsWith" dxfId="3406" priority="10185" operator="beginsWith" text="BAJA">
      <formula>LEFT(BA251,LEN("BAJA"))="BAJA"</formula>
    </cfRule>
    <cfRule type="beginsWith" dxfId="3405" priority="10186" operator="beginsWith" text="MUY BAJA">
      <formula>LEFT(BA251,LEN("MUY BAJA"))="MUY BAJA"</formula>
    </cfRule>
  </conditionalFormatting>
  <conditionalFormatting sqref="BA257:BA261">
    <cfRule type="beginsWith" dxfId="3404" priority="10050" operator="beginsWith" text="MUY ALTA">
      <formula>LEFT(BA257,LEN("MUY ALTA"))="MUY ALTA"</formula>
    </cfRule>
    <cfRule type="beginsWith" dxfId="3403" priority="10051" operator="beginsWith" text="ALTA">
      <formula>LEFT(BA257,LEN("ALTA"))="ALTA"</formula>
    </cfRule>
    <cfRule type="beginsWith" dxfId="3402" priority="10052" operator="beginsWith" text="MEDIA">
      <formula>LEFT(BA257,LEN("MEDIA"))="MEDIA"</formula>
    </cfRule>
    <cfRule type="beginsWith" dxfId="3401" priority="10053" operator="beginsWith" text="BAJA">
      <formula>LEFT(BA257,LEN("BAJA"))="BAJA"</formula>
    </cfRule>
    <cfRule type="beginsWith" dxfId="3400" priority="10054" operator="beginsWith" text="MUY BAJA">
      <formula>LEFT(BA257,LEN("MUY BAJA"))="MUY BAJA"</formula>
    </cfRule>
  </conditionalFormatting>
  <conditionalFormatting sqref="BA263:BA267">
    <cfRule type="beginsWith" dxfId="3399" priority="9918" operator="beginsWith" text="MUY ALTA">
      <formula>LEFT(BA263,LEN("MUY ALTA"))="MUY ALTA"</formula>
    </cfRule>
    <cfRule type="beginsWith" dxfId="3398" priority="9919" operator="beginsWith" text="ALTA">
      <formula>LEFT(BA263,LEN("ALTA"))="ALTA"</formula>
    </cfRule>
    <cfRule type="beginsWith" dxfId="3397" priority="9920" operator="beginsWith" text="MEDIA">
      <formula>LEFT(BA263,LEN("MEDIA"))="MEDIA"</formula>
    </cfRule>
    <cfRule type="beginsWith" dxfId="3396" priority="9921" operator="beginsWith" text="BAJA">
      <formula>LEFT(BA263,LEN("BAJA"))="BAJA"</formula>
    </cfRule>
    <cfRule type="beginsWith" dxfId="3395" priority="9922" operator="beginsWith" text="MUY BAJA">
      <formula>LEFT(BA263,LEN("MUY BAJA"))="MUY BAJA"</formula>
    </cfRule>
  </conditionalFormatting>
  <conditionalFormatting sqref="BA269:BA273">
    <cfRule type="beginsWith" dxfId="3394" priority="9786" operator="beginsWith" text="MUY ALTA">
      <formula>LEFT(BA269,LEN("MUY ALTA"))="MUY ALTA"</formula>
    </cfRule>
    <cfRule type="beginsWith" dxfId="3393" priority="9787" operator="beginsWith" text="ALTA">
      <formula>LEFT(BA269,LEN("ALTA"))="ALTA"</formula>
    </cfRule>
    <cfRule type="beginsWith" dxfId="3392" priority="9788" operator="beginsWith" text="MEDIA">
      <formula>LEFT(BA269,LEN("MEDIA"))="MEDIA"</formula>
    </cfRule>
    <cfRule type="beginsWith" dxfId="3391" priority="9789" operator="beginsWith" text="BAJA">
      <formula>LEFT(BA269,LEN("BAJA"))="BAJA"</formula>
    </cfRule>
    <cfRule type="beginsWith" dxfId="3390" priority="9790" operator="beginsWith" text="MUY BAJA">
      <formula>LEFT(BA269,LEN("MUY BAJA"))="MUY BAJA"</formula>
    </cfRule>
  </conditionalFormatting>
  <conditionalFormatting sqref="BA275:BA279">
    <cfRule type="beginsWith" dxfId="3389" priority="9654" operator="beginsWith" text="MUY ALTA">
      <formula>LEFT(BA275,LEN("MUY ALTA"))="MUY ALTA"</formula>
    </cfRule>
    <cfRule type="beginsWith" dxfId="3388" priority="9655" operator="beginsWith" text="ALTA">
      <formula>LEFT(BA275,LEN("ALTA"))="ALTA"</formula>
    </cfRule>
    <cfRule type="beginsWith" dxfId="3387" priority="9656" operator="beginsWith" text="MEDIA">
      <formula>LEFT(BA275,LEN("MEDIA"))="MEDIA"</formula>
    </cfRule>
    <cfRule type="beginsWith" dxfId="3386" priority="9657" operator="beginsWith" text="BAJA">
      <formula>LEFT(BA275,LEN("BAJA"))="BAJA"</formula>
    </cfRule>
    <cfRule type="beginsWith" dxfId="3385" priority="9658" operator="beginsWith" text="MUY BAJA">
      <formula>LEFT(BA275,LEN("MUY BAJA"))="MUY BAJA"</formula>
    </cfRule>
  </conditionalFormatting>
  <conditionalFormatting sqref="BA281:BA285">
    <cfRule type="beginsWith" dxfId="3384" priority="9522" operator="beginsWith" text="MUY ALTA">
      <formula>LEFT(BA281,LEN("MUY ALTA"))="MUY ALTA"</formula>
    </cfRule>
    <cfRule type="beginsWith" dxfId="3383" priority="9523" operator="beginsWith" text="ALTA">
      <formula>LEFT(BA281,LEN("ALTA"))="ALTA"</formula>
    </cfRule>
    <cfRule type="beginsWith" dxfId="3382" priority="9524" operator="beginsWith" text="MEDIA">
      <formula>LEFT(BA281,LEN("MEDIA"))="MEDIA"</formula>
    </cfRule>
    <cfRule type="beginsWith" dxfId="3381" priority="9525" operator="beginsWith" text="BAJA">
      <formula>LEFT(BA281,LEN("BAJA"))="BAJA"</formula>
    </cfRule>
    <cfRule type="beginsWith" dxfId="3380" priority="9526" operator="beginsWith" text="MUY BAJA">
      <formula>LEFT(BA281,LEN("MUY BAJA"))="MUY BAJA"</formula>
    </cfRule>
  </conditionalFormatting>
  <conditionalFormatting sqref="BA287:BA291">
    <cfRule type="beginsWith" dxfId="3379" priority="9390" operator="beginsWith" text="MUY ALTA">
      <formula>LEFT(BA287,LEN("MUY ALTA"))="MUY ALTA"</formula>
    </cfRule>
    <cfRule type="beginsWith" dxfId="3378" priority="9391" operator="beginsWith" text="ALTA">
      <formula>LEFT(BA287,LEN("ALTA"))="ALTA"</formula>
    </cfRule>
    <cfRule type="beginsWith" dxfId="3377" priority="9392" operator="beginsWith" text="MEDIA">
      <formula>LEFT(BA287,LEN("MEDIA"))="MEDIA"</formula>
    </cfRule>
    <cfRule type="beginsWith" dxfId="3376" priority="9393" operator="beginsWith" text="BAJA">
      <formula>LEFT(BA287,LEN("BAJA"))="BAJA"</formula>
    </cfRule>
    <cfRule type="beginsWith" dxfId="3375" priority="9394" operator="beginsWith" text="MUY BAJA">
      <formula>LEFT(BA287,LEN("MUY BAJA"))="MUY BAJA"</formula>
    </cfRule>
  </conditionalFormatting>
  <conditionalFormatting sqref="BA293:BA297 BA299:BA303 BA305:BA309">
    <cfRule type="beginsWith" dxfId="3374" priority="9258" operator="beginsWith" text="MUY ALTA">
      <formula>LEFT(BA293,LEN("MUY ALTA"))="MUY ALTA"</formula>
    </cfRule>
    <cfRule type="beginsWith" dxfId="3373" priority="9259" operator="beginsWith" text="ALTA">
      <formula>LEFT(BA293,LEN("ALTA"))="ALTA"</formula>
    </cfRule>
    <cfRule type="beginsWith" dxfId="3372" priority="9260" operator="beginsWith" text="MEDIA">
      <formula>LEFT(BA293,LEN("MEDIA"))="MEDIA"</formula>
    </cfRule>
    <cfRule type="beginsWith" dxfId="3371" priority="9261" operator="beginsWith" text="BAJA">
      <formula>LEFT(BA293,LEN("BAJA"))="BAJA"</formula>
    </cfRule>
    <cfRule type="beginsWith" dxfId="3370" priority="9262" operator="beginsWith" text="MUY BAJA">
      <formula>LEFT(BA293,LEN("MUY BAJA"))="MUY BAJA"</formula>
    </cfRule>
  </conditionalFormatting>
  <conditionalFormatting sqref="BA311:BA315">
    <cfRule type="beginsWith" dxfId="3369" priority="9126" operator="beginsWith" text="MUY ALTA">
      <formula>LEFT(BA311,LEN("MUY ALTA"))="MUY ALTA"</formula>
    </cfRule>
    <cfRule type="beginsWith" dxfId="3368" priority="9127" operator="beginsWith" text="ALTA">
      <formula>LEFT(BA311,LEN("ALTA"))="ALTA"</formula>
    </cfRule>
    <cfRule type="beginsWith" dxfId="3367" priority="9128" operator="beginsWith" text="MEDIA">
      <formula>LEFT(BA311,LEN("MEDIA"))="MEDIA"</formula>
    </cfRule>
    <cfRule type="beginsWith" dxfId="3366" priority="9129" operator="beginsWith" text="BAJA">
      <formula>LEFT(BA311,LEN("BAJA"))="BAJA"</formula>
    </cfRule>
    <cfRule type="beginsWith" dxfId="3365" priority="9130" operator="beginsWith" text="MUY BAJA">
      <formula>LEFT(BA311,LEN("MUY BAJA"))="MUY BAJA"</formula>
    </cfRule>
  </conditionalFormatting>
  <conditionalFormatting sqref="BA317:BA321">
    <cfRule type="beginsWith" dxfId="3364" priority="8864" operator="beginsWith" text="MUY ALTA">
      <formula>LEFT(BA317,LEN("MUY ALTA"))="MUY ALTA"</formula>
    </cfRule>
    <cfRule type="beginsWith" dxfId="3363" priority="8865" operator="beginsWith" text="ALTA">
      <formula>LEFT(BA317,LEN("ALTA"))="ALTA"</formula>
    </cfRule>
    <cfRule type="beginsWith" dxfId="3362" priority="8866" operator="beginsWith" text="MEDIA">
      <formula>LEFT(BA317,LEN("MEDIA"))="MEDIA"</formula>
    </cfRule>
    <cfRule type="beginsWith" dxfId="3361" priority="8867" operator="beginsWith" text="BAJA">
      <formula>LEFT(BA317,LEN("BAJA"))="BAJA"</formula>
    </cfRule>
    <cfRule type="beginsWith" dxfId="3360" priority="8868" operator="beginsWith" text="MUY BAJA">
      <formula>LEFT(BA317,LEN("MUY BAJA"))="MUY BAJA"</formula>
    </cfRule>
  </conditionalFormatting>
  <conditionalFormatting sqref="BA323:BA327 BA329:BA333">
    <cfRule type="beginsWith" dxfId="3359" priority="8732" operator="beginsWith" text="MUY ALTA">
      <formula>LEFT(BA323,LEN("MUY ALTA"))="MUY ALTA"</formula>
    </cfRule>
    <cfRule type="beginsWith" dxfId="3358" priority="8733" operator="beginsWith" text="ALTA">
      <formula>LEFT(BA323,LEN("ALTA"))="ALTA"</formula>
    </cfRule>
    <cfRule type="beginsWith" dxfId="3357" priority="8734" operator="beginsWith" text="MEDIA">
      <formula>LEFT(BA323,LEN("MEDIA"))="MEDIA"</formula>
    </cfRule>
    <cfRule type="beginsWith" dxfId="3356" priority="8735" operator="beginsWith" text="BAJA">
      <formula>LEFT(BA323,LEN("BAJA"))="BAJA"</formula>
    </cfRule>
    <cfRule type="beginsWith" dxfId="3355" priority="8736" operator="beginsWith" text="MUY BAJA">
      <formula>LEFT(BA323,LEN("MUY BAJA"))="MUY BAJA"</formula>
    </cfRule>
  </conditionalFormatting>
  <conditionalFormatting sqref="BA335:BA339">
    <cfRule type="beginsWith" dxfId="3354" priority="8600" operator="beginsWith" text="MUY ALTA">
      <formula>LEFT(BA335,LEN("MUY ALTA"))="MUY ALTA"</formula>
    </cfRule>
    <cfRule type="beginsWith" dxfId="3353" priority="8601" operator="beginsWith" text="ALTA">
      <formula>LEFT(BA335,LEN("ALTA"))="ALTA"</formula>
    </cfRule>
    <cfRule type="beginsWith" dxfId="3352" priority="8602" operator="beginsWith" text="MEDIA">
      <formula>LEFT(BA335,LEN("MEDIA"))="MEDIA"</formula>
    </cfRule>
    <cfRule type="beginsWith" dxfId="3351" priority="8603" operator="beginsWith" text="BAJA">
      <formula>LEFT(BA335,LEN("BAJA"))="BAJA"</formula>
    </cfRule>
    <cfRule type="beginsWith" dxfId="3350" priority="8604" operator="beginsWith" text="MUY BAJA">
      <formula>LEFT(BA335,LEN("MUY BAJA"))="MUY BAJA"</formula>
    </cfRule>
  </conditionalFormatting>
  <conditionalFormatting sqref="BA341:BA345">
    <cfRule type="beginsWith" dxfId="3349" priority="8468" operator="beginsWith" text="MUY ALTA">
      <formula>LEFT(BA341,LEN("MUY ALTA"))="MUY ALTA"</formula>
    </cfRule>
    <cfRule type="beginsWith" dxfId="3348" priority="8469" operator="beginsWith" text="ALTA">
      <formula>LEFT(BA341,LEN("ALTA"))="ALTA"</formula>
    </cfRule>
    <cfRule type="beginsWith" dxfId="3347" priority="8470" operator="beginsWith" text="MEDIA">
      <formula>LEFT(BA341,LEN("MEDIA"))="MEDIA"</formula>
    </cfRule>
    <cfRule type="beginsWith" dxfId="3346" priority="8471" operator="beginsWith" text="BAJA">
      <formula>LEFT(BA341,LEN("BAJA"))="BAJA"</formula>
    </cfRule>
    <cfRule type="beginsWith" dxfId="3345" priority="8472" operator="beginsWith" text="MUY BAJA">
      <formula>LEFT(BA341,LEN("MUY BAJA"))="MUY BAJA"</formula>
    </cfRule>
  </conditionalFormatting>
  <conditionalFormatting sqref="BA347:BA351">
    <cfRule type="beginsWith" dxfId="3344" priority="8336" operator="beginsWith" text="MUY ALTA">
      <formula>LEFT(BA347,LEN("MUY ALTA"))="MUY ALTA"</formula>
    </cfRule>
    <cfRule type="beginsWith" dxfId="3343" priority="8337" operator="beginsWith" text="ALTA">
      <formula>LEFT(BA347,LEN("ALTA"))="ALTA"</formula>
    </cfRule>
    <cfRule type="beginsWith" dxfId="3342" priority="8338" operator="beginsWith" text="MEDIA">
      <formula>LEFT(BA347,LEN("MEDIA"))="MEDIA"</formula>
    </cfRule>
    <cfRule type="beginsWith" dxfId="3341" priority="8339" operator="beginsWith" text="BAJA">
      <formula>LEFT(BA347,LEN("BAJA"))="BAJA"</formula>
    </cfRule>
    <cfRule type="beginsWith" dxfId="3340" priority="8340" operator="beginsWith" text="MUY BAJA">
      <formula>LEFT(BA347,LEN("MUY BAJA"))="MUY BAJA"</formula>
    </cfRule>
  </conditionalFormatting>
  <conditionalFormatting sqref="BA353:BA357">
    <cfRule type="beginsWith" dxfId="3339" priority="8204" operator="beginsWith" text="MUY ALTA">
      <formula>LEFT(BA353,LEN("MUY ALTA"))="MUY ALTA"</formula>
    </cfRule>
    <cfRule type="beginsWith" dxfId="3338" priority="8205" operator="beginsWith" text="ALTA">
      <formula>LEFT(BA353,LEN("ALTA"))="ALTA"</formula>
    </cfRule>
    <cfRule type="beginsWith" dxfId="3337" priority="8206" operator="beginsWith" text="MEDIA">
      <formula>LEFT(BA353,LEN("MEDIA"))="MEDIA"</formula>
    </cfRule>
    <cfRule type="beginsWith" dxfId="3336" priority="8207" operator="beginsWith" text="BAJA">
      <formula>LEFT(BA353,LEN("BAJA"))="BAJA"</formula>
    </cfRule>
    <cfRule type="beginsWith" dxfId="3335" priority="8208" operator="beginsWith" text="MUY BAJA">
      <formula>LEFT(BA353,LEN("MUY BAJA"))="MUY BAJA"</formula>
    </cfRule>
  </conditionalFormatting>
  <conditionalFormatting sqref="BA359:BA363">
    <cfRule type="beginsWith" dxfId="3334" priority="8072" operator="beginsWith" text="MUY ALTA">
      <formula>LEFT(BA359,LEN("MUY ALTA"))="MUY ALTA"</formula>
    </cfRule>
    <cfRule type="beginsWith" dxfId="3333" priority="8073" operator="beginsWith" text="ALTA">
      <formula>LEFT(BA359,LEN("ALTA"))="ALTA"</formula>
    </cfRule>
    <cfRule type="beginsWith" dxfId="3332" priority="8074" operator="beginsWith" text="MEDIA">
      <formula>LEFT(BA359,LEN("MEDIA"))="MEDIA"</formula>
    </cfRule>
    <cfRule type="beginsWith" dxfId="3331" priority="8075" operator="beginsWith" text="BAJA">
      <formula>LEFT(BA359,LEN("BAJA"))="BAJA"</formula>
    </cfRule>
    <cfRule type="beginsWith" dxfId="3330" priority="8076" operator="beginsWith" text="MUY BAJA">
      <formula>LEFT(BA359,LEN("MUY BAJA"))="MUY BAJA"</formula>
    </cfRule>
  </conditionalFormatting>
  <conditionalFormatting sqref="BA365:BA369">
    <cfRule type="beginsWith" dxfId="3329" priority="7940" operator="beginsWith" text="MUY ALTA">
      <formula>LEFT(BA365,LEN("MUY ALTA"))="MUY ALTA"</formula>
    </cfRule>
    <cfRule type="beginsWith" dxfId="3328" priority="7941" operator="beginsWith" text="ALTA">
      <formula>LEFT(BA365,LEN("ALTA"))="ALTA"</formula>
    </cfRule>
    <cfRule type="beginsWith" dxfId="3327" priority="7942" operator="beginsWith" text="MEDIA">
      <formula>LEFT(BA365,LEN("MEDIA"))="MEDIA"</formula>
    </cfRule>
    <cfRule type="beginsWith" dxfId="3326" priority="7943" operator="beginsWith" text="BAJA">
      <formula>LEFT(BA365,LEN("BAJA"))="BAJA"</formula>
    </cfRule>
    <cfRule type="beginsWith" dxfId="3325" priority="7944" operator="beginsWith" text="MUY BAJA">
      <formula>LEFT(BA365,LEN("MUY BAJA"))="MUY BAJA"</formula>
    </cfRule>
  </conditionalFormatting>
  <conditionalFormatting sqref="BA371:BA375">
    <cfRule type="beginsWith" dxfId="3324" priority="7808" operator="beginsWith" text="MUY ALTA">
      <formula>LEFT(BA371,LEN("MUY ALTA"))="MUY ALTA"</formula>
    </cfRule>
    <cfRule type="beginsWith" dxfId="3323" priority="7809" operator="beginsWith" text="ALTA">
      <formula>LEFT(BA371,LEN("ALTA"))="ALTA"</formula>
    </cfRule>
    <cfRule type="beginsWith" dxfId="3322" priority="7810" operator="beginsWith" text="MEDIA">
      <formula>LEFT(BA371,LEN("MEDIA"))="MEDIA"</formula>
    </cfRule>
    <cfRule type="beginsWith" dxfId="3321" priority="7811" operator="beginsWith" text="BAJA">
      <formula>LEFT(BA371,LEN("BAJA"))="BAJA"</formula>
    </cfRule>
    <cfRule type="beginsWith" dxfId="3320" priority="7812" operator="beginsWith" text="MUY BAJA">
      <formula>LEFT(BA371,LEN("MUY BAJA"))="MUY BAJA"</formula>
    </cfRule>
  </conditionalFormatting>
  <conditionalFormatting sqref="BA377:BA381">
    <cfRule type="beginsWith" dxfId="3319" priority="7676" operator="beginsWith" text="MUY ALTA">
      <formula>LEFT(BA377,LEN("MUY ALTA"))="MUY ALTA"</formula>
    </cfRule>
    <cfRule type="beginsWith" dxfId="3318" priority="7677" operator="beginsWith" text="ALTA">
      <formula>LEFT(BA377,LEN("ALTA"))="ALTA"</formula>
    </cfRule>
    <cfRule type="beginsWith" dxfId="3317" priority="7678" operator="beginsWith" text="MEDIA">
      <formula>LEFT(BA377,LEN("MEDIA"))="MEDIA"</formula>
    </cfRule>
    <cfRule type="beginsWith" dxfId="3316" priority="7679" operator="beginsWith" text="BAJA">
      <formula>LEFT(BA377,LEN("BAJA"))="BAJA"</formula>
    </cfRule>
    <cfRule type="beginsWith" dxfId="3315" priority="7680" operator="beginsWith" text="MUY BAJA">
      <formula>LEFT(BA377,LEN("MUY BAJA"))="MUY BAJA"</formula>
    </cfRule>
  </conditionalFormatting>
  <conditionalFormatting sqref="BA383:BA387">
    <cfRule type="beginsWith" dxfId="3314" priority="7544" operator="beginsWith" text="MUY ALTA">
      <formula>LEFT(BA383,LEN("MUY ALTA"))="MUY ALTA"</formula>
    </cfRule>
    <cfRule type="beginsWith" dxfId="3313" priority="7545" operator="beginsWith" text="ALTA">
      <formula>LEFT(BA383,LEN("ALTA"))="ALTA"</formula>
    </cfRule>
    <cfRule type="beginsWith" dxfId="3312" priority="7546" operator="beginsWith" text="MEDIA">
      <formula>LEFT(BA383,LEN("MEDIA"))="MEDIA"</formula>
    </cfRule>
    <cfRule type="beginsWith" dxfId="3311" priority="7547" operator="beginsWith" text="BAJA">
      <formula>LEFT(BA383,LEN("BAJA"))="BAJA"</formula>
    </cfRule>
    <cfRule type="beginsWith" dxfId="3310" priority="7548" operator="beginsWith" text="MUY BAJA">
      <formula>LEFT(BA383,LEN("MUY BAJA"))="MUY BAJA"</formula>
    </cfRule>
  </conditionalFormatting>
  <conditionalFormatting sqref="BA389:BA393">
    <cfRule type="beginsWith" dxfId="3309" priority="7327" operator="beginsWith" text="MUY ALTA">
      <formula>LEFT(BA389,LEN("MUY ALTA"))="MUY ALTA"</formula>
    </cfRule>
    <cfRule type="beginsWith" dxfId="3308" priority="7328" operator="beginsWith" text="ALTA">
      <formula>LEFT(BA389,LEN("ALTA"))="ALTA"</formula>
    </cfRule>
    <cfRule type="beginsWith" dxfId="3307" priority="7329" operator="beginsWith" text="MEDIA">
      <formula>LEFT(BA389,LEN("MEDIA"))="MEDIA"</formula>
    </cfRule>
    <cfRule type="beginsWith" dxfId="3306" priority="7330" operator="beginsWith" text="BAJA">
      <formula>LEFT(BA389,LEN("BAJA"))="BAJA"</formula>
    </cfRule>
    <cfRule type="beginsWith" dxfId="3305" priority="7331" operator="beginsWith" text="MUY BAJA">
      <formula>LEFT(BA389,LEN("MUY BAJA"))="MUY BAJA"</formula>
    </cfRule>
  </conditionalFormatting>
  <conditionalFormatting sqref="BA395:BA399">
    <cfRule type="beginsWith" dxfId="3304" priority="7195" operator="beginsWith" text="MUY ALTA">
      <formula>LEFT(BA395,LEN("MUY ALTA"))="MUY ALTA"</formula>
    </cfRule>
    <cfRule type="beginsWith" dxfId="3303" priority="7196" operator="beginsWith" text="ALTA">
      <formula>LEFT(BA395,LEN("ALTA"))="ALTA"</formula>
    </cfRule>
    <cfRule type="beginsWith" dxfId="3302" priority="7197" operator="beginsWith" text="MEDIA">
      <formula>LEFT(BA395,LEN("MEDIA"))="MEDIA"</formula>
    </cfRule>
    <cfRule type="beginsWith" dxfId="3301" priority="7198" operator="beginsWith" text="BAJA">
      <formula>LEFT(BA395,LEN("BAJA"))="BAJA"</formula>
    </cfRule>
    <cfRule type="beginsWith" dxfId="3300" priority="7199" operator="beginsWith" text="MUY BAJA">
      <formula>LEFT(BA395,LEN("MUY BAJA"))="MUY BAJA"</formula>
    </cfRule>
  </conditionalFormatting>
  <conditionalFormatting sqref="BA401:BA405 BA407:BA411">
    <cfRule type="beginsWith" dxfId="3299" priority="7063" operator="beginsWith" text="MUY ALTA">
      <formula>LEFT(BA401,LEN("MUY ALTA"))="MUY ALTA"</formula>
    </cfRule>
    <cfRule type="beginsWith" dxfId="3298" priority="7064" operator="beginsWith" text="ALTA">
      <formula>LEFT(BA401,LEN("ALTA"))="ALTA"</formula>
    </cfRule>
    <cfRule type="beginsWith" dxfId="3297" priority="7065" operator="beginsWith" text="MEDIA">
      <formula>LEFT(BA401,LEN("MEDIA"))="MEDIA"</formula>
    </cfRule>
    <cfRule type="beginsWith" dxfId="3296" priority="7066" operator="beginsWith" text="BAJA">
      <formula>LEFT(BA401,LEN("BAJA"))="BAJA"</formula>
    </cfRule>
    <cfRule type="beginsWith" dxfId="3295" priority="7067" operator="beginsWith" text="MUY BAJA">
      <formula>LEFT(BA401,LEN("MUY BAJA"))="MUY BAJA"</formula>
    </cfRule>
  </conditionalFormatting>
  <conditionalFormatting sqref="BA413:BA417">
    <cfRule type="beginsWith" dxfId="3294" priority="6931" operator="beginsWith" text="MUY ALTA">
      <formula>LEFT(BA413,LEN("MUY ALTA"))="MUY ALTA"</formula>
    </cfRule>
    <cfRule type="beginsWith" dxfId="3293" priority="6932" operator="beginsWith" text="ALTA">
      <formula>LEFT(BA413,LEN("ALTA"))="ALTA"</formula>
    </cfRule>
    <cfRule type="beginsWith" dxfId="3292" priority="6933" operator="beginsWith" text="MEDIA">
      <formula>LEFT(BA413,LEN("MEDIA"))="MEDIA"</formula>
    </cfRule>
    <cfRule type="beginsWith" dxfId="3291" priority="6934" operator="beginsWith" text="BAJA">
      <formula>LEFT(BA413,LEN("BAJA"))="BAJA"</formula>
    </cfRule>
    <cfRule type="beginsWith" dxfId="3290" priority="6935" operator="beginsWith" text="MUY BAJA">
      <formula>LEFT(BA413,LEN("MUY BAJA"))="MUY BAJA"</formula>
    </cfRule>
  </conditionalFormatting>
  <conditionalFormatting sqref="BA419:BA423">
    <cfRule type="beginsWith" dxfId="3289" priority="6799" operator="beginsWith" text="MUY ALTA">
      <formula>LEFT(BA419,LEN("MUY ALTA"))="MUY ALTA"</formula>
    </cfRule>
    <cfRule type="beginsWith" dxfId="3288" priority="6800" operator="beginsWith" text="ALTA">
      <formula>LEFT(BA419,LEN("ALTA"))="ALTA"</formula>
    </cfRule>
    <cfRule type="beginsWith" dxfId="3287" priority="6801" operator="beginsWith" text="MEDIA">
      <formula>LEFT(BA419,LEN("MEDIA"))="MEDIA"</formula>
    </cfRule>
    <cfRule type="beginsWith" dxfId="3286" priority="6802" operator="beginsWith" text="BAJA">
      <formula>LEFT(BA419,LEN("BAJA"))="BAJA"</formula>
    </cfRule>
    <cfRule type="beginsWith" dxfId="3285" priority="6803" operator="beginsWith" text="MUY BAJA">
      <formula>LEFT(BA419,LEN("MUY BAJA"))="MUY BAJA"</formula>
    </cfRule>
  </conditionalFormatting>
  <conditionalFormatting sqref="BA425:BA429">
    <cfRule type="beginsWith" dxfId="3284" priority="6667" operator="beginsWith" text="MUY ALTA">
      <formula>LEFT(BA425,LEN("MUY ALTA"))="MUY ALTA"</formula>
    </cfRule>
    <cfRule type="beginsWith" dxfId="3283" priority="6668" operator="beginsWith" text="ALTA">
      <formula>LEFT(BA425,LEN("ALTA"))="ALTA"</formula>
    </cfRule>
    <cfRule type="beginsWith" dxfId="3282" priority="6669" operator="beginsWith" text="MEDIA">
      <formula>LEFT(BA425,LEN("MEDIA"))="MEDIA"</formula>
    </cfRule>
    <cfRule type="beginsWith" dxfId="3281" priority="6670" operator="beginsWith" text="BAJA">
      <formula>LEFT(BA425,LEN("BAJA"))="BAJA"</formula>
    </cfRule>
    <cfRule type="beginsWith" dxfId="3280" priority="6671" operator="beginsWith" text="MUY BAJA">
      <formula>LEFT(BA425,LEN("MUY BAJA"))="MUY BAJA"</formula>
    </cfRule>
  </conditionalFormatting>
  <conditionalFormatting sqref="BA431:BA435">
    <cfRule type="beginsWith" dxfId="3279" priority="5125" operator="beginsWith" text="MUY ALTA">
      <formula>LEFT(BA431,LEN("MUY ALTA"))="MUY ALTA"</formula>
    </cfRule>
    <cfRule type="beginsWith" dxfId="3278" priority="5126" operator="beginsWith" text="ALTA">
      <formula>LEFT(BA431,LEN("ALTA"))="ALTA"</formula>
    </cfRule>
    <cfRule type="beginsWith" dxfId="3277" priority="5127" operator="beginsWith" text="MEDIA">
      <formula>LEFT(BA431,LEN("MEDIA"))="MEDIA"</formula>
    </cfRule>
    <cfRule type="beginsWith" dxfId="3276" priority="5128" operator="beginsWith" text="BAJA">
      <formula>LEFT(BA431,LEN("BAJA"))="BAJA"</formula>
    </cfRule>
    <cfRule type="beginsWith" dxfId="3275" priority="5129" operator="beginsWith" text="MUY BAJA">
      <formula>LEFT(BA431,LEN("MUY BAJA"))="MUY BAJA"</formula>
    </cfRule>
  </conditionalFormatting>
  <conditionalFormatting sqref="BA437:BA441">
    <cfRule type="beginsWith" dxfId="3274" priority="6535" operator="beginsWith" text="MUY ALTA">
      <formula>LEFT(BA437,LEN("MUY ALTA"))="MUY ALTA"</formula>
    </cfRule>
    <cfRule type="beginsWith" dxfId="3273" priority="6536" operator="beginsWith" text="ALTA">
      <formula>LEFT(BA437,LEN("ALTA"))="ALTA"</formula>
    </cfRule>
    <cfRule type="beginsWith" dxfId="3272" priority="6537" operator="beginsWith" text="MEDIA">
      <formula>LEFT(BA437,LEN("MEDIA"))="MEDIA"</formula>
    </cfRule>
    <cfRule type="beginsWith" dxfId="3271" priority="6538" operator="beginsWith" text="BAJA">
      <formula>LEFT(BA437,LEN("BAJA"))="BAJA"</formula>
    </cfRule>
    <cfRule type="beginsWith" dxfId="3270" priority="6539" operator="beginsWith" text="MUY BAJA">
      <formula>LEFT(BA437,LEN("MUY BAJA"))="MUY BAJA"</formula>
    </cfRule>
  </conditionalFormatting>
  <conditionalFormatting sqref="BA443:BA447">
    <cfRule type="beginsWith" dxfId="3269" priority="6403" operator="beginsWith" text="MUY ALTA">
      <formula>LEFT(BA443,LEN("MUY ALTA"))="MUY ALTA"</formula>
    </cfRule>
    <cfRule type="beginsWith" dxfId="3268" priority="6404" operator="beginsWith" text="ALTA">
      <formula>LEFT(BA443,LEN("ALTA"))="ALTA"</formula>
    </cfRule>
    <cfRule type="beginsWith" dxfId="3267" priority="6405" operator="beginsWith" text="MEDIA">
      <formula>LEFT(BA443,LEN("MEDIA"))="MEDIA"</formula>
    </cfRule>
    <cfRule type="beginsWith" dxfId="3266" priority="6406" operator="beginsWith" text="BAJA">
      <formula>LEFT(BA443,LEN("BAJA"))="BAJA"</formula>
    </cfRule>
    <cfRule type="beginsWith" dxfId="3265" priority="6407" operator="beginsWith" text="MUY BAJA">
      <formula>LEFT(BA443,LEN("MUY BAJA"))="MUY BAJA"</formula>
    </cfRule>
  </conditionalFormatting>
  <conditionalFormatting sqref="BA449:BA453">
    <cfRule type="beginsWith" dxfId="3264" priority="6271" operator="beginsWith" text="MUY ALTA">
      <formula>LEFT(BA449,LEN("MUY ALTA"))="MUY ALTA"</formula>
    </cfRule>
    <cfRule type="beginsWith" dxfId="3263" priority="6272" operator="beginsWith" text="ALTA">
      <formula>LEFT(BA449,LEN("ALTA"))="ALTA"</formula>
    </cfRule>
    <cfRule type="beginsWith" dxfId="3262" priority="6273" operator="beginsWith" text="MEDIA">
      <formula>LEFT(BA449,LEN("MEDIA"))="MEDIA"</formula>
    </cfRule>
    <cfRule type="beginsWith" dxfId="3261" priority="6274" operator="beginsWith" text="BAJA">
      <formula>LEFT(BA449,LEN("BAJA"))="BAJA"</formula>
    </cfRule>
    <cfRule type="beginsWith" dxfId="3260" priority="6275" operator="beginsWith" text="MUY BAJA">
      <formula>LEFT(BA449,LEN("MUY BAJA"))="MUY BAJA"</formula>
    </cfRule>
  </conditionalFormatting>
  <conditionalFormatting sqref="BA455:BA459">
    <cfRule type="beginsWith" dxfId="3259" priority="6139" operator="beginsWith" text="MUY ALTA">
      <formula>LEFT(BA455,LEN("MUY ALTA"))="MUY ALTA"</formula>
    </cfRule>
    <cfRule type="beginsWith" dxfId="3258" priority="6140" operator="beginsWith" text="ALTA">
      <formula>LEFT(BA455,LEN("ALTA"))="ALTA"</formula>
    </cfRule>
    <cfRule type="beginsWith" dxfId="3257" priority="6141" operator="beginsWith" text="MEDIA">
      <formula>LEFT(BA455,LEN("MEDIA"))="MEDIA"</formula>
    </cfRule>
    <cfRule type="beginsWith" dxfId="3256" priority="6142" operator="beginsWith" text="BAJA">
      <formula>LEFT(BA455,LEN("BAJA"))="BAJA"</formula>
    </cfRule>
    <cfRule type="beginsWith" dxfId="3255" priority="6143" operator="beginsWith" text="MUY BAJA">
      <formula>LEFT(BA455,LEN("MUY BAJA"))="MUY BAJA"</formula>
    </cfRule>
  </conditionalFormatting>
  <conditionalFormatting sqref="BA461:BA465">
    <cfRule type="beginsWith" dxfId="3254" priority="5389" operator="beginsWith" text="MUY ALTA">
      <formula>LEFT(BA461,LEN("MUY ALTA"))="MUY ALTA"</formula>
    </cfRule>
    <cfRule type="beginsWith" dxfId="3253" priority="5390" operator="beginsWith" text="ALTA">
      <formula>LEFT(BA461,LEN("ALTA"))="ALTA"</formula>
    </cfRule>
    <cfRule type="beginsWith" dxfId="3252" priority="5391" operator="beginsWith" text="MEDIA">
      <formula>LEFT(BA461,LEN("MEDIA"))="MEDIA"</formula>
    </cfRule>
    <cfRule type="beginsWith" dxfId="3251" priority="5392" operator="beginsWith" text="BAJA">
      <formula>LEFT(BA461,LEN("BAJA"))="BAJA"</formula>
    </cfRule>
    <cfRule type="beginsWith" dxfId="3250" priority="5393" operator="beginsWith" text="MUY BAJA">
      <formula>LEFT(BA461,LEN("MUY BAJA"))="MUY BAJA"</formula>
    </cfRule>
  </conditionalFormatting>
  <conditionalFormatting sqref="BA467:BA471">
    <cfRule type="beginsWith" dxfId="3249" priority="5257" operator="beginsWith" text="MUY ALTA">
      <formula>LEFT(BA467,LEN("MUY ALTA"))="MUY ALTA"</formula>
    </cfRule>
    <cfRule type="beginsWith" dxfId="3248" priority="5258" operator="beginsWith" text="ALTA">
      <formula>LEFT(BA467,LEN("ALTA"))="ALTA"</formula>
    </cfRule>
    <cfRule type="beginsWith" dxfId="3247" priority="5259" operator="beginsWith" text="MEDIA">
      <formula>LEFT(BA467,LEN("MEDIA"))="MEDIA"</formula>
    </cfRule>
    <cfRule type="beginsWith" dxfId="3246" priority="5260" operator="beginsWith" text="BAJA">
      <formula>LEFT(BA467,LEN("BAJA"))="BAJA"</formula>
    </cfRule>
    <cfRule type="beginsWith" dxfId="3245" priority="5261" operator="beginsWith" text="MUY BAJA">
      <formula>LEFT(BA467,LEN("MUY BAJA"))="MUY BAJA"</formula>
    </cfRule>
  </conditionalFormatting>
  <conditionalFormatting sqref="BB17:BB21">
    <cfRule type="expression" dxfId="3244" priority="17460">
      <formula>"&lt;,2"</formula>
    </cfRule>
  </conditionalFormatting>
  <conditionalFormatting sqref="BB23:BB27">
    <cfRule type="expression" dxfId="3243" priority="14143">
      <formula>"&lt;,2"</formula>
    </cfRule>
  </conditionalFormatting>
  <conditionalFormatting sqref="BB29:BB33">
    <cfRule type="expression" dxfId="3242" priority="14059">
      <formula>"&lt;,2"</formula>
    </cfRule>
  </conditionalFormatting>
  <conditionalFormatting sqref="BB41:BB45">
    <cfRule type="expression" dxfId="3241" priority="4999">
      <formula>"&lt;,2"</formula>
    </cfRule>
  </conditionalFormatting>
  <conditionalFormatting sqref="BB47:BB51">
    <cfRule type="expression" dxfId="3240" priority="4583">
      <formula>"&lt;,2"</formula>
    </cfRule>
  </conditionalFormatting>
  <conditionalFormatting sqref="BB53:BB57">
    <cfRule type="expression" dxfId="3239" priority="4319">
      <formula>"&lt;,2"</formula>
    </cfRule>
  </conditionalFormatting>
  <conditionalFormatting sqref="BB59:BB63">
    <cfRule type="expression" dxfId="3238" priority="14017">
      <formula>"&lt;,2"</formula>
    </cfRule>
  </conditionalFormatting>
  <conditionalFormatting sqref="BB65:BB69">
    <cfRule type="expression" dxfId="3237" priority="598">
      <formula>"&lt;,2"</formula>
    </cfRule>
  </conditionalFormatting>
  <conditionalFormatting sqref="BB71:BB75">
    <cfRule type="expression" dxfId="3236" priority="434">
      <formula>"&lt;,2"</formula>
    </cfRule>
  </conditionalFormatting>
  <conditionalFormatting sqref="BB77:BB81">
    <cfRule type="expression" dxfId="3235" priority="13975">
      <formula>"&lt;,2"</formula>
    </cfRule>
  </conditionalFormatting>
  <conditionalFormatting sqref="BB83:BB87">
    <cfRule type="expression" dxfId="3234" priority="13486">
      <formula>"&lt;,2"</formula>
    </cfRule>
  </conditionalFormatting>
  <conditionalFormatting sqref="BB89:BB93">
    <cfRule type="expression" dxfId="3233" priority="13354">
      <formula>"&lt;,2"</formula>
    </cfRule>
  </conditionalFormatting>
  <conditionalFormatting sqref="BB95:BB99">
    <cfRule type="expression" dxfId="3232" priority="13222">
      <formula>"&lt;,2"</formula>
    </cfRule>
  </conditionalFormatting>
  <conditionalFormatting sqref="BB101:BB105">
    <cfRule type="expression" dxfId="3231" priority="13090">
      <formula>"&lt;,2"</formula>
    </cfRule>
  </conditionalFormatting>
  <conditionalFormatting sqref="BB107:BB111">
    <cfRule type="expression" dxfId="3230" priority="12958">
      <formula>"&lt;,2"</formula>
    </cfRule>
  </conditionalFormatting>
  <conditionalFormatting sqref="BB113:BB117">
    <cfRule type="expression" dxfId="3229" priority="12826">
      <formula>"&lt;,2"</formula>
    </cfRule>
  </conditionalFormatting>
  <conditionalFormatting sqref="BB119:BB123">
    <cfRule type="expression" dxfId="3228" priority="12694">
      <formula>"&lt;,2"</formula>
    </cfRule>
  </conditionalFormatting>
  <conditionalFormatting sqref="BB125:BB129">
    <cfRule type="expression" dxfId="3227" priority="12562">
      <formula>"&lt;,2"</formula>
    </cfRule>
  </conditionalFormatting>
  <conditionalFormatting sqref="BB131:BB135 BB137:BB141">
    <cfRule type="expression" dxfId="3226" priority="12430">
      <formula>"&lt;,2"</formula>
    </cfRule>
  </conditionalFormatting>
  <conditionalFormatting sqref="BB143:BB147">
    <cfRule type="expression" dxfId="3225" priority="12298">
      <formula>"&lt;,2"</formula>
    </cfRule>
  </conditionalFormatting>
  <conditionalFormatting sqref="BB149:BB153">
    <cfRule type="expression" dxfId="3224" priority="12166">
      <formula>"&lt;,2"</formula>
    </cfRule>
  </conditionalFormatting>
  <conditionalFormatting sqref="BB155:BB159">
    <cfRule type="expression" dxfId="3223" priority="11904">
      <formula>"&lt;,2"</formula>
    </cfRule>
  </conditionalFormatting>
  <conditionalFormatting sqref="BB161:BB165">
    <cfRule type="expression" dxfId="3222" priority="11772">
      <formula>"&lt;,2"</formula>
    </cfRule>
  </conditionalFormatting>
  <conditionalFormatting sqref="BB167:BB171">
    <cfRule type="expression" dxfId="3221" priority="11640">
      <formula>"&lt;,2"</formula>
    </cfRule>
  </conditionalFormatting>
  <conditionalFormatting sqref="BB173:BB177">
    <cfRule type="expression" dxfId="3220" priority="11508">
      <formula>"&lt;,2"</formula>
    </cfRule>
  </conditionalFormatting>
  <conditionalFormatting sqref="BB179:BB183">
    <cfRule type="expression" dxfId="3219" priority="1678">
      <formula>"&lt;,2"</formula>
    </cfRule>
  </conditionalFormatting>
  <conditionalFormatting sqref="BB185:BB189">
    <cfRule type="expression" dxfId="3218" priority="11244">
      <formula>"&lt;,2"</formula>
    </cfRule>
  </conditionalFormatting>
  <conditionalFormatting sqref="BB191:BB195 BB197:BB201">
    <cfRule type="expression" dxfId="3217" priority="11112">
      <formula>"&lt;,2"</formula>
    </cfRule>
  </conditionalFormatting>
  <conditionalFormatting sqref="BB215:BB219">
    <cfRule type="expression" dxfId="3216" priority="10848">
      <formula>"&lt;,2"</formula>
    </cfRule>
  </conditionalFormatting>
  <conditionalFormatting sqref="BB221:BB225">
    <cfRule type="expression" dxfId="3215" priority="10716">
      <formula>"&lt;,2"</formula>
    </cfRule>
  </conditionalFormatting>
  <conditionalFormatting sqref="BB227:BB231">
    <cfRule type="expression" dxfId="3214" priority="10584">
      <formula>"&lt;,2"</formula>
    </cfRule>
  </conditionalFormatting>
  <conditionalFormatting sqref="BB233:BB237">
    <cfRule type="expression" dxfId="3213" priority="10452">
      <formula>"&lt;,2"</formula>
    </cfRule>
  </conditionalFormatting>
  <conditionalFormatting sqref="BB239:BB243 BB245:BB249">
    <cfRule type="expression" dxfId="3212" priority="10320">
      <formula>"&lt;,2"</formula>
    </cfRule>
  </conditionalFormatting>
  <conditionalFormatting sqref="BB251:BB255">
    <cfRule type="expression" dxfId="3211" priority="10188">
      <formula>"&lt;,2"</formula>
    </cfRule>
  </conditionalFormatting>
  <conditionalFormatting sqref="BB257:BB261">
    <cfRule type="expression" dxfId="3210" priority="10056">
      <formula>"&lt;,2"</formula>
    </cfRule>
  </conditionalFormatting>
  <conditionalFormatting sqref="BB263:BB267">
    <cfRule type="expression" dxfId="3209" priority="9924">
      <formula>"&lt;,2"</formula>
    </cfRule>
  </conditionalFormatting>
  <conditionalFormatting sqref="BB269:BB273">
    <cfRule type="expression" dxfId="3208" priority="9792">
      <formula>"&lt;,2"</formula>
    </cfRule>
  </conditionalFormatting>
  <conditionalFormatting sqref="BB275:BB279">
    <cfRule type="expression" dxfId="3207" priority="9660">
      <formula>"&lt;,2"</formula>
    </cfRule>
  </conditionalFormatting>
  <conditionalFormatting sqref="BB281:BB285">
    <cfRule type="expression" dxfId="3206" priority="9528">
      <formula>"&lt;,2"</formula>
    </cfRule>
  </conditionalFormatting>
  <conditionalFormatting sqref="BB287:BB291">
    <cfRule type="expression" dxfId="3205" priority="9396">
      <formula>"&lt;,2"</formula>
    </cfRule>
  </conditionalFormatting>
  <conditionalFormatting sqref="BB293:BB297 BB299:BB303 BB305:BB309">
    <cfRule type="expression" dxfId="3204" priority="9264">
      <formula>"&lt;,2"</formula>
    </cfRule>
  </conditionalFormatting>
  <conditionalFormatting sqref="BB311:BB315">
    <cfRule type="expression" dxfId="3203" priority="9132">
      <formula>"&lt;,2"</formula>
    </cfRule>
  </conditionalFormatting>
  <conditionalFormatting sqref="BB317:BB321">
    <cfRule type="expression" dxfId="3202" priority="8870">
      <formula>"&lt;,2"</formula>
    </cfRule>
  </conditionalFormatting>
  <conditionalFormatting sqref="BB323:BB327 BB329:BB333">
    <cfRule type="expression" dxfId="3201" priority="8738">
      <formula>"&lt;,2"</formula>
    </cfRule>
  </conditionalFormatting>
  <conditionalFormatting sqref="BB335:BB339">
    <cfRule type="expression" dxfId="3200" priority="8606">
      <formula>"&lt;,2"</formula>
    </cfRule>
  </conditionalFormatting>
  <conditionalFormatting sqref="BB341:BB345">
    <cfRule type="expression" dxfId="3199" priority="8474">
      <formula>"&lt;,2"</formula>
    </cfRule>
  </conditionalFormatting>
  <conditionalFormatting sqref="BB347:BB351">
    <cfRule type="expression" dxfId="3198" priority="8342">
      <formula>"&lt;,2"</formula>
    </cfRule>
  </conditionalFormatting>
  <conditionalFormatting sqref="BB353:BB357">
    <cfRule type="expression" dxfId="3197" priority="8210">
      <formula>"&lt;,2"</formula>
    </cfRule>
  </conditionalFormatting>
  <conditionalFormatting sqref="BB359:BB363">
    <cfRule type="expression" dxfId="3196" priority="8078">
      <formula>"&lt;,2"</formula>
    </cfRule>
  </conditionalFormatting>
  <conditionalFormatting sqref="BB365:BB369">
    <cfRule type="expression" dxfId="3195" priority="7946">
      <formula>"&lt;,2"</formula>
    </cfRule>
  </conditionalFormatting>
  <conditionalFormatting sqref="BB371:BB375">
    <cfRule type="expression" dxfId="3194" priority="7814">
      <formula>"&lt;,2"</formula>
    </cfRule>
  </conditionalFormatting>
  <conditionalFormatting sqref="BB377:BB381">
    <cfRule type="expression" dxfId="3193" priority="7682">
      <formula>"&lt;,2"</formula>
    </cfRule>
  </conditionalFormatting>
  <conditionalFormatting sqref="BB383:BB387">
    <cfRule type="expression" dxfId="3192" priority="7550">
      <formula>"&lt;,2"</formula>
    </cfRule>
  </conditionalFormatting>
  <conditionalFormatting sqref="BB389:BB393">
    <cfRule type="expression" dxfId="3191" priority="7333">
      <formula>"&lt;,2"</formula>
    </cfRule>
  </conditionalFormatting>
  <conditionalFormatting sqref="BB395:BB399">
    <cfRule type="expression" dxfId="3190" priority="7201">
      <formula>"&lt;,2"</formula>
    </cfRule>
  </conditionalFormatting>
  <conditionalFormatting sqref="BB401:BB405 BB407:BB411">
    <cfRule type="expression" dxfId="3189" priority="7069">
      <formula>"&lt;,2"</formula>
    </cfRule>
  </conditionalFormatting>
  <conditionalFormatting sqref="BB413:BB417">
    <cfRule type="expression" dxfId="3188" priority="6937">
      <formula>"&lt;,2"</formula>
    </cfRule>
  </conditionalFormatting>
  <conditionalFormatting sqref="BB419:BB423">
    <cfRule type="expression" dxfId="3187" priority="6805">
      <formula>"&lt;,2"</formula>
    </cfRule>
  </conditionalFormatting>
  <conditionalFormatting sqref="BB425:BB429">
    <cfRule type="expression" dxfId="3186" priority="6673">
      <formula>"&lt;,2"</formula>
    </cfRule>
  </conditionalFormatting>
  <conditionalFormatting sqref="BB431:BB435">
    <cfRule type="expression" dxfId="3185" priority="5131">
      <formula>"&lt;,2"</formula>
    </cfRule>
  </conditionalFormatting>
  <conditionalFormatting sqref="BB437:BB441">
    <cfRule type="expression" dxfId="3184" priority="6541">
      <formula>"&lt;,2"</formula>
    </cfRule>
  </conditionalFormatting>
  <conditionalFormatting sqref="BB443:BB447">
    <cfRule type="expression" dxfId="3183" priority="6409">
      <formula>"&lt;,2"</formula>
    </cfRule>
  </conditionalFormatting>
  <conditionalFormatting sqref="BB449:BB453">
    <cfRule type="expression" dxfId="3182" priority="6277">
      <formula>"&lt;,2"</formula>
    </cfRule>
  </conditionalFormatting>
  <conditionalFormatting sqref="BB455:BB459">
    <cfRule type="expression" dxfId="3181" priority="6145">
      <formula>"&lt;,2"</formula>
    </cfRule>
  </conditionalFormatting>
  <conditionalFormatting sqref="BB461:BB465">
    <cfRule type="expression" dxfId="3180" priority="5395">
      <formula>"&lt;,2"</formula>
    </cfRule>
  </conditionalFormatting>
  <conditionalFormatting sqref="BB467:BB471">
    <cfRule type="expression" dxfId="3179" priority="5263">
      <formula>"&lt;,2"</formula>
    </cfRule>
  </conditionalFormatting>
  <conditionalFormatting sqref="BC17:BC21">
    <cfRule type="beginsWith" dxfId="3178" priority="17449" operator="beginsWith" text="MUY ALTA">
      <formula>LEFT(BC17,LEN("MUY ALTA"))="MUY ALTA"</formula>
    </cfRule>
    <cfRule type="beginsWith" dxfId="3177" priority="17450" operator="beginsWith" text="ALTA">
      <formula>LEFT(BC17,LEN("ALTA"))="ALTA"</formula>
    </cfRule>
    <cfRule type="beginsWith" dxfId="3176" priority="17451" operator="beginsWith" text="MEDIA">
      <formula>LEFT(BC17,LEN("MEDIA"))="MEDIA"</formula>
    </cfRule>
    <cfRule type="beginsWith" dxfId="3175" priority="17452" operator="beginsWith" text="BAJA">
      <formula>LEFT(BC17,LEN("BAJA"))="BAJA"</formula>
    </cfRule>
    <cfRule type="beginsWith" dxfId="3174" priority="17453" operator="beginsWith" text="MUY BAJA">
      <formula>LEFT(BC17,LEN("MUY BAJA"))="MUY BAJA"</formula>
    </cfRule>
  </conditionalFormatting>
  <conditionalFormatting sqref="BC23:BC27">
    <cfRule type="beginsWith" dxfId="3173" priority="14132" operator="beginsWith" text="MUY ALTA">
      <formula>LEFT(BC23,LEN("MUY ALTA"))="MUY ALTA"</formula>
    </cfRule>
    <cfRule type="beginsWith" dxfId="3172" priority="14133" operator="beginsWith" text="ALTA">
      <formula>LEFT(BC23,LEN("ALTA"))="ALTA"</formula>
    </cfRule>
    <cfRule type="beginsWith" dxfId="3171" priority="14134" operator="beginsWith" text="MEDIA">
      <formula>LEFT(BC23,LEN("MEDIA"))="MEDIA"</formula>
    </cfRule>
    <cfRule type="beginsWith" dxfId="3170" priority="14135" operator="beginsWith" text="BAJA">
      <formula>LEFT(BC23,LEN("BAJA"))="BAJA"</formula>
    </cfRule>
    <cfRule type="beginsWith" dxfId="3169" priority="14136" operator="beginsWith" text="MUY BAJA">
      <formula>LEFT(BC23,LEN("MUY BAJA"))="MUY BAJA"</formula>
    </cfRule>
  </conditionalFormatting>
  <conditionalFormatting sqref="BC29:BC33 BC41:BC45 BC47:BC51 BC53:BC57">
    <cfRule type="beginsWith" dxfId="3168" priority="14049" operator="beginsWith" text="ALTA">
      <formula>LEFT(BC29,LEN("ALTA"))="ALTA"</formula>
    </cfRule>
    <cfRule type="beginsWith" dxfId="3167" priority="14050" operator="beginsWith" text="MEDIA">
      <formula>LEFT(BC29,LEN("MEDIA"))="MEDIA"</formula>
    </cfRule>
    <cfRule type="beginsWith" dxfId="3166" priority="14051" operator="beginsWith" text="BAJA">
      <formula>LEFT(BC29,LEN("BAJA"))="BAJA"</formula>
    </cfRule>
    <cfRule type="beginsWith" dxfId="3165" priority="14052" operator="beginsWith" text="MUY BAJA">
      <formula>LEFT(BC29,LEN("MUY BAJA"))="MUY BAJA"</formula>
    </cfRule>
  </conditionalFormatting>
  <conditionalFormatting sqref="BC41:BC45 BC47:BC51 BC53:BC57 BC29:BC33">
    <cfRule type="beginsWith" dxfId="3164" priority="14048" operator="beginsWith" text="MUY ALTA">
      <formula>LEFT(BC29,LEN("MUY ALTA"))="MUY ALTA"</formula>
    </cfRule>
  </conditionalFormatting>
  <conditionalFormatting sqref="BC41:BC45 BC47:BC51 BC53:BC57">
    <cfRule type="beginsWith" dxfId="3163" priority="4989" operator="beginsWith" text="ALTA">
      <formula>LEFT(BC41,LEN("ALTA"))="ALTA"</formula>
    </cfRule>
    <cfRule type="beginsWith" dxfId="3162" priority="4990" operator="beginsWith" text="MEDIA">
      <formula>LEFT(BC41,LEN("MEDIA"))="MEDIA"</formula>
    </cfRule>
    <cfRule type="beginsWith" dxfId="3161" priority="4991" operator="beginsWith" text="BAJA">
      <formula>LEFT(BC41,LEN("BAJA"))="BAJA"</formula>
    </cfRule>
    <cfRule type="beginsWith" dxfId="3160" priority="4992" operator="beginsWith" text="MUY BAJA">
      <formula>LEFT(BC41,LEN("MUY BAJA"))="MUY BAJA"</formula>
    </cfRule>
  </conditionalFormatting>
  <conditionalFormatting sqref="BC47:BC51 BC53:BC57 BC41:BC45">
    <cfRule type="beginsWith" dxfId="3159" priority="4988" operator="beginsWith" text="MUY ALTA">
      <formula>LEFT(BC41,LEN("MUY ALTA"))="MUY ALTA"</formula>
    </cfRule>
  </conditionalFormatting>
  <conditionalFormatting sqref="BC47:BC51">
    <cfRule type="beginsWith" dxfId="3158" priority="4572" operator="beginsWith" text="MUY ALTA">
      <formula>LEFT(BC47,LEN("MUY ALTA"))="MUY ALTA"</formula>
    </cfRule>
    <cfRule type="beginsWith" dxfId="3157" priority="4573" operator="beginsWith" text="ALTA">
      <formula>LEFT(BC47,LEN("ALTA"))="ALTA"</formula>
    </cfRule>
    <cfRule type="beginsWith" dxfId="3156" priority="4574" operator="beginsWith" text="MEDIA">
      <formula>LEFT(BC47,LEN("MEDIA"))="MEDIA"</formula>
    </cfRule>
    <cfRule type="beginsWith" dxfId="3155" priority="4575" operator="beginsWith" text="BAJA">
      <formula>LEFT(BC47,LEN("BAJA"))="BAJA"</formula>
    </cfRule>
    <cfRule type="beginsWith" dxfId="3154" priority="4576" operator="beginsWith" text="MUY BAJA">
      <formula>LEFT(BC47,LEN("MUY BAJA"))="MUY BAJA"</formula>
    </cfRule>
  </conditionalFormatting>
  <conditionalFormatting sqref="BC53:BC57">
    <cfRule type="beginsWith" dxfId="3153" priority="4308" operator="beginsWith" text="MUY ALTA">
      <formula>LEFT(BC53,LEN("MUY ALTA"))="MUY ALTA"</formula>
    </cfRule>
    <cfRule type="beginsWith" dxfId="3152" priority="4309" operator="beginsWith" text="ALTA">
      <formula>LEFT(BC53,LEN("ALTA"))="ALTA"</formula>
    </cfRule>
    <cfRule type="beginsWith" dxfId="3151" priority="4310" operator="beginsWith" text="MEDIA">
      <formula>LEFT(BC53,LEN("MEDIA"))="MEDIA"</formula>
    </cfRule>
    <cfRule type="beginsWith" dxfId="3150" priority="4311" operator="beginsWith" text="BAJA">
      <formula>LEFT(BC53,LEN("BAJA"))="BAJA"</formula>
    </cfRule>
    <cfRule type="beginsWith" dxfId="3149" priority="4312" operator="beginsWith" text="MUY BAJA">
      <formula>LEFT(BC53,LEN("MUY BAJA"))="MUY BAJA"</formula>
    </cfRule>
  </conditionalFormatting>
  <conditionalFormatting sqref="BC59:BC63">
    <cfRule type="beginsWith" dxfId="3148" priority="14006" operator="beginsWith" text="MUY ALTA">
      <formula>LEFT(BC59,LEN("MUY ALTA"))="MUY ALTA"</formula>
    </cfRule>
    <cfRule type="beginsWith" dxfId="3147" priority="14007" operator="beginsWith" text="ALTA">
      <formula>LEFT(BC59,LEN("ALTA"))="ALTA"</formula>
    </cfRule>
    <cfRule type="beginsWith" dxfId="3146" priority="14008" operator="beginsWith" text="MEDIA">
      <formula>LEFT(BC59,LEN("MEDIA"))="MEDIA"</formula>
    </cfRule>
    <cfRule type="beginsWith" dxfId="3145" priority="14009" operator="beginsWith" text="BAJA">
      <formula>LEFT(BC59,LEN("BAJA"))="BAJA"</formula>
    </cfRule>
    <cfRule type="beginsWith" dxfId="3144" priority="14010" operator="beginsWith" text="MUY BAJA">
      <formula>LEFT(BC59,LEN("MUY BAJA"))="MUY BAJA"</formula>
    </cfRule>
  </conditionalFormatting>
  <conditionalFormatting sqref="BC65:BC69">
    <cfRule type="beginsWith" dxfId="3143" priority="587" operator="beginsWith" text="MUY ALTA">
      <formula>LEFT(BC65,LEN("MUY ALTA"))="MUY ALTA"</formula>
    </cfRule>
    <cfRule type="beginsWith" dxfId="3142" priority="588" operator="beginsWith" text="ALTA">
      <formula>LEFT(BC65,LEN("ALTA"))="ALTA"</formula>
    </cfRule>
    <cfRule type="beginsWith" dxfId="3141" priority="589" operator="beginsWith" text="MEDIA">
      <formula>LEFT(BC65,LEN("MEDIA"))="MEDIA"</formula>
    </cfRule>
    <cfRule type="beginsWith" dxfId="3140" priority="590" operator="beginsWith" text="BAJA">
      <formula>LEFT(BC65,LEN("BAJA"))="BAJA"</formula>
    </cfRule>
    <cfRule type="beginsWith" dxfId="3139" priority="591" operator="beginsWith" text="MUY BAJA">
      <formula>LEFT(BC65,LEN("MUY BAJA"))="MUY BAJA"</formula>
    </cfRule>
  </conditionalFormatting>
  <conditionalFormatting sqref="BC71:BC75">
    <cfRule type="beginsWith" dxfId="3138" priority="423" operator="beginsWith" text="MUY ALTA">
      <formula>LEFT(BC71,LEN("MUY ALTA"))="MUY ALTA"</formula>
    </cfRule>
    <cfRule type="beginsWith" dxfId="3137" priority="424" operator="beginsWith" text="ALTA">
      <formula>LEFT(BC71,LEN("ALTA"))="ALTA"</formula>
    </cfRule>
    <cfRule type="beginsWith" dxfId="3136" priority="425" operator="beginsWith" text="MEDIA">
      <formula>LEFT(BC71,LEN("MEDIA"))="MEDIA"</formula>
    </cfRule>
    <cfRule type="beginsWith" dxfId="3135" priority="426" operator="beginsWith" text="BAJA">
      <formula>LEFT(BC71,LEN("BAJA"))="BAJA"</formula>
    </cfRule>
    <cfRule type="beginsWith" dxfId="3134" priority="427" operator="beginsWith" text="MUY BAJA">
      <formula>LEFT(BC71,LEN("MUY BAJA"))="MUY BAJA"</formula>
    </cfRule>
  </conditionalFormatting>
  <conditionalFormatting sqref="BC77:BC81">
    <cfRule type="beginsWith" dxfId="3133" priority="13964" operator="beginsWith" text="MUY ALTA">
      <formula>LEFT(BC77,LEN("MUY ALTA"))="MUY ALTA"</formula>
    </cfRule>
    <cfRule type="beginsWith" dxfId="3132" priority="13965" operator="beginsWith" text="ALTA">
      <formula>LEFT(BC77,LEN("ALTA"))="ALTA"</formula>
    </cfRule>
    <cfRule type="beginsWith" dxfId="3131" priority="13966" operator="beginsWith" text="MEDIA">
      <formula>LEFT(BC77,LEN("MEDIA"))="MEDIA"</formula>
    </cfRule>
    <cfRule type="beginsWith" dxfId="3130" priority="13967" operator="beginsWith" text="BAJA">
      <formula>LEFT(BC77,LEN("BAJA"))="BAJA"</formula>
    </cfRule>
    <cfRule type="beginsWith" dxfId="3129" priority="13968" operator="beginsWith" text="MUY BAJA">
      <formula>LEFT(BC77,LEN("MUY BAJA"))="MUY BAJA"</formula>
    </cfRule>
  </conditionalFormatting>
  <conditionalFormatting sqref="BC83:BC87">
    <cfRule type="beginsWith" dxfId="3128" priority="13475" operator="beginsWith" text="MUY ALTA">
      <formula>LEFT(BC83,LEN("MUY ALTA"))="MUY ALTA"</formula>
    </cfRule>
    <cfRule type="beginsWith" dxfId="3127" priority="13476" operator="beginsWith" text="ALTA">
      <formula>LEFT(BC83,LEN("ALTA"))="ALTA"</formula>
    </cfRule>
    <cfRule type="beginsWith" dxfId="3126" priority="13477" operator="beginsWith" text="MEDIA">
      <formula>LEFT(BC83,LEN("MEDIA"))="MEDIA"</formula>
    </cfRule>
    <cfRule type="beginsWith" dxfId="3125" priority="13478" operator="beginsWith" text="BAJA">
      <formula>LEFT(BC83,LEN("BAJA"))="BAJA"</formula>
    </cfRule>
    <cfRule type="beginsWith" dxfId="3124" priority="13479" operator="beginsWith" text="MUY BAJA">
      <formula>LEFT(BC83,LEN("MUY BAJA"))="MUY BAJA"</formula>
    </cfRule>
  </conditionalFormatting>
  <conditionalFormatting sqref="BC89:BC93">
    <cfRule type="beginsWith" dxfId="3123" priority="13343" operator="beginsWith" text="MUY ALTA">
      <formula>LEFT(BC89,LEN("MUY ALTA"))="MUY ALTA"</formula>
    </cfRule>
    <cfRule type="beginsWith" dxfId="3122" priority="13344" operator="beginsWith" text="ALTA">
      <formula>LEFT(BC89,LEN("ALTA"))="ALTA"</formula>
    </cfRule>
    <cfRule type="beginsWith" dxfId="3121" priority="13345" operator="beginsWith" text="MEDIA">
      <formula>LEFT(BC89,LEN("MEDIA"))="MEDIA"</formula>
    </cfRule>
    <cfRule type="beginsWith" dxfId="3120" priority="13346" operator="beginsWith" text="BAJA">
      <formula>LEFT(BC89,LEN("BAJA"))="BAJA"</formula>
    </cfRule>
    <cfRule type="beginsWith" dxfId="3119" priority="13347" operator="beginsWith" text="MUY BAJA">
      <formula>LEFT(BC89,LEN("MUY BAJA"))="MUY BAJA"</formula>
    </cfRule>
  </conditionalFormatting>
  <conditionalFormatting sqref="BC95:BC99">
    <cfRule type="beginsWith" dxfId="3118" priority="13211" operator="beginsWith" text="MUY ALTA">
      <formula>LEFT(BC95,LEN("MUY ALTA"))="MUY ALTA"</formula>
    </cfRule>
    <cfRule type="beginsWith" dxfId="3117" priority="13212" operator="beginsWith" text="ALTA">
      <formula>LEFT(BC95,LEN("ALTA"))="ALTA"</formula>
    </cfRule>
    <cfRule type="beginsWith" dxfId="3116" priority="13213" operator="beginsWith" text="MEDIA">
      <formula>LEFT(BC95,LEN("MEDIA"))="MEDIA"</formula>
    </cfRule>
    <cfRule type="beginsWith" dxfId="3115" priority="13214" operator="beginsWith" text="BAJA">
      <formula>LEFT(BC95,LEN("BAJA"))="BAJA"</formula>
    </cfRule>
    <cfRule type="beginsWith" dxfId="3114" priority="13215" operator="beginsWith" text="MUY BAJA">
      <formula>LEFT(BC95,LEN("MUY BAJA"))="MUY BAJA"</formula>
    </cfRule>
  </conditionalFormatting>
  <conditionalFormatting sqref="BC101:BC105">
    <cfRule type="beginsWith" dxfId="3113" priority="13079" operator="beginsWith" text="MUY ALTA">
      <formula>LEFT(BC101,LEN("MUY ALTA"))="MUY ALTA"</formula>
    </cfRule>
    <cfRule type="beginsWith" dxfId="3112" priority="13080" operator="beginsWith" text="ALTA">
      <formula>LEFT(BC101,LEN("ALTA"))="ALTA"</formula>
    </cfRule>
    <cfRule type="beginsWith" dxfId="3111" priority="13081" operator="beginsWith" text="MEDIA">
      <formula>LEFT(BC101,LEN("MEDIA"))="MEDIA"</formula>
    </cfRule>
    <cfRule type="beginsWith" dxfId="3110" priority="13082" operator="beginsWith" text="BAJA">
      <formula>LEFT(BC101,LEN("BAJA"))="BAJA"</formula>
    </cfRule>
    <cfRule type="beginsWith" dxfId="3109" priority="13083" operator="beginsWith" text="MUY BAJA">
      <formula>LEFT(BC101,LEN("MUY BAJA"))="MUY BAJA"</formula>
    </cfRule>
  </conditionalFormatting>
  <conditionalFormatting sqref="BC107:BC111">
    <cfRule type="beginsWith" dxfId="3108" priority="12947" operator="beginsWith" text="MUY ALTA">
      <formula>LEFT(BC107,LEN("MUY ALTA"))="MUY ALTA"</formula>
    </cfRule>
    <cfRule type="beginsWith" dxfId="3107" priority="12948" operator="beginsWith" text="ALTA">
      <formula>LEFT(BC107,LEN("ALTA"))="ALTA"</formula>
    </cfRule>
    <cfRule type="beginsWith" dxfId="3106" priority="12949" operator="beginsWith" text="MEDIA">
      <formula>LEFT(BC107,LEN("MEDIA"))="MEDIA"</formula>
    </cfRule>
    <cfRule type="beginsWith" dxfId="3105" priority="12950" operator="beginsWith" text="BAJA">
      <formula>LEFT(BC107,LEN("BAJA"))="BAJA"</formula>
    </cfRule>
    <cfRule type="beginsWith" dxfId="3104" priority="12951" operator="beginsWith" text="MUY BAJA">
      <formula>LEFT(BC107,LEN("MUY BAJA"))="MUY BAJA"</formula>
    </cfRule>
  </conditionalFormatting>
  <conditionalFormatting sqref="BC113:BC117">
    <cfRule type="beginsWith" dxfId="3103" priority="12815" operator="beginsWith" text="MUY ALTA">
      <formula>LEFT(BC113,LEN("MUY ALTA"))="MUY ALTA"</formula>
    </cfRule>
    <cfRule type="beginsWith" dxfId="3102" priority="12816" operator="beginsWith" text="ALTA">
      <formula>LEFT(BC113,LEN("ALTA"))="ALTA"</formula>
    </cfRule>
    <cfRule type="beginsWith" dxfId="3101" priority="12817" operator="beginsWith" text="MEDIA">
      <formula>LEFT(BC113,LEN("MEDIA"))="MEDIA"</formula>
    </cfRule>
    <cfRule type="beginsWith" dxfId="3100" priority="12818" operator="beginsWith" text="BAJA">
      <formula>LEFT(BC113,LEN("BAJA"))="BAJA"</formula>
    </cfRule>
    <cfRule type="beginsWith" dxfId="3099" priority="12819" operator="beginsWith" text="MUY BAJA">
      <formula>LEFT(BC113,LEN("MUY BAJA"))="MUY BAJA"</formula>
    </cfRule>
  </conditionalFormatting>
  <conditionalFormatting sqref="BC119:BC123">
    <cfRule type="beginsWith" dxfId="3098" priority="12683" operator="beginsWith" text="MUY ALTA">
      <formula>LEFT(BC119,LEN("MUY ALTA"))="MUY ALTA"</formula>
    </cfRule>
    <cfRule type="beginsWith" dxfId="3097" priority="12684" operator="beginsWith" text="ALTA">
      <formula>LEFT(BC119,LEN("ALTA"))="ALTA"</formula>
    </cfRule>
    <cfRule type="beginsWith" dxfId="3096" priority="12685" operator="beginsWith" text="MEDIA">
      <formula>LEFT(BC119,LEN("MEDIA"))="MEDIA"</formula>
    </cfRule>
    <cfRule type="beginsWith" dxfId="3095" priority="12686" operator="beginsWith" text="BAJA">
      <formula>LEFT(BC119,LEN("BAJA"))="BAJA"</formula>
    </cfRule>
    <cfRule type="beginsWith" dxfId="3094" priority="12687" operator="beginsWith" text="MUY BAJA">
      <formula>LEFT(BC119,LEN("MUY BAJA"))="MUY BAJA"</formula>
    </cfRule>
  </conditionalFormatting>
  <conditionalFormatting sqref="BC125:BC129">
    <cfRule type="beginsWith" dxfId="3093" priority="12551" operator="beginsWith" text="MUY ALTA">
      <formula>LEFT(BC125,LEN("MUY ALTA"))="MUY ALTA"</formula>
    </cfRule>
    <cfRule type="beginsWith" dxfId="3092" priority="12552" operator="beginsWith" text="ALTA">
      <formula>LEFT(BC125,LEN("ALTA"))="ALTA"</formula>
    </cfRule>
    <cfRule type="beginsWith" dxfId="3091" priority="12553" operator="beginsWith" text="MEDIA">
      <formula>LEFT(BC125,LEN("MEDIA"))="MEDIA"</formula>
    </cfRule>
    <cfRule type="beginsWith" dxfId="3090" priority="12554" operator="beginsWith" text="BAJA">
      <formula>LEFT(BC125,LEN("BAJA"))="BAJA"</formula>
    </cfRule>
    <cfRule type="beginsWith" dxfId="3089" priority="12555" operator="beginsWith" text="MUY BAJA">
      <formula>LEFT(BC125,LEN("MUY BAJA"))="MUY BAJA"</formula>
    </cfRule>
  </conditionalFormatting>
  <conditionalFormatting sqref="BC131:BC135 BC137:BC141">
    <cfRule type="beginsWith" dxfId="3088" priority="12419" operator="beginsWith" text="MUY ALTA">
      <formula>LEFT(BC131,LEN("MUY ALTA"))="MUY ALTA"</formula>
    </cfRule>
    <cfRule type="beginsWith" dxfId="3087" priority="12420" operator="beginsWith" text="ALTA">
      <formula>LEFT(BC131,LEN("ALTA"))="ALTA"</formula>
    </cfRule>
    <cfRule type="beginsWith" dxfId="3086" priority="12421" operator="beginsWith" text="MEDIA">
      <formula>LEFT(BC131,LEN("MEDIA"))="MEDIA"</formula>
    </cfRule>
    <cfRule type="beginsWith" dxfId="3085" priority="12422" operator="beginsWith" text="BAJA">
      <formula>LEFT(BC131,LEN("BAJA"))="BAJA"</formula>
    </cfRule>
    <cfRule type="beginsWith" dxfId="3084" priority="12423" operator="beginsWith" text="MUY BAJA">
      <formula>LEFT(BC131,LEN("MUY BAJA"))="MUY BAJA"</formula>
    </cfRule>
  </conditionalFormatting>
  <conditionalFormatting sqref="BC143:BC147">
    <cfRule type="beginsWith" dxfId="3083" priority="12287" operator="beginsWith" text="MUY ALTA">
      <formula>LEFT(BC143,LEN("MUY ALTA"))="MUY ALTA"</formula>
    </cfRule>
    <cfRule type="beginsWith" dxfId="3082" priority="12288" operator="beginsWith" text="ALTA">
      <formula>LEFT(BC143,LEN("ALTA"))="ALTA"</formula>
    </cfRule>
    <cfRule type="beginsWith" dxfId="3081" priority="12289" operator="beginsWith" text="MEDIA">
      <formula>LEFT(BC143,LEN("MEDIA"))="MEDIA"</formula>
    </cfRule>
    <cfRule type="beginsWith" dxfId="3080" priority="12290" operator="beginsWith" text="BAJA">
      <formula>LEFT(BC143,LEN("BAJA"))="BAJA"</formula>
    </cfRule>
    <cfRule type="beginsWith" dxfId="3079" priority="12291" operator="beginsWith" text="MUY BAJA">
      <formula>LEFT(BC143,LEN("MUY BAJA"))="MUY BAJA"</formula>
    </cfRule>
  </conditionalFormatting>
  <conditionalFormatting sqref="BC149:BC153">
    <cfRule type="beginsWith" dxfId="3078" priority="12155" operator="beginsWith" text="MUY ALTA">
      <formula>LEFT(BC149,LEN("MUY ALTA"))="MUY ALTA"</formula>
    </cfRule>
    <cfRule type="beginsWith" dxfId="3077" priority="12156" operator="beginsWith" text="ALTA">
      <formula>LEFT(BC149,LEN("ALTA"))="ALTA"</formula>
    </cfRule>
    <cfRule type="beginsWith" dxfId="3076" priority="12157" operator="beginsWith" text="MEDIA">
      <formula>LEFT(BC149,LEN("MEDIA"))="MEDIA"</formula>
    </cfRule>
    <cfRule type="beginsWith" dxfId="3075" priority="12158" operator="beginsWith" text="BAJA">
      <formula>LEFT(BC149,LEN("BAJA"))="BAJA"</formula>
    </cfRule>
    <cfRule type="beginsWith" dxfId="3074" priority="12159" operator="beginsWith" text="MUY BAJA">
      <formula>LEFT(BC149,LEN("MUY BAJA"))="MUY BAJA"</formula>
    </cfRule>
  </conditionalFormatting>
  <conditionalFormatting sqref="BC155:BC159">
    <cfRule type="beginsWith" dxfId="3073" priority="11893" operator="beginsWith" text="MUY ALTA">
      <formula>LEFT(BC155,LEN("MUY ALTA"))="MUY ALTA"</formula>
    </cfRule>
    <cfRule type="beginsWith" dxfId="3072" priority="11894" operator="beginsWith" text="ALTA">
      <formula>LEFT(BC155,LEN("ALTA"))="ALTA"</formula>
    </cfRule>
    <cfRule type="beginsWith" dxfId="3071" priority="11895" operator="beginsWith" text="MEDIA">
      <formula>LEFT(BC155,LEN("MEDIA"))="MEDIA"</formula>
    </cfRule>
    <cfRule type="beginsWith" dxfId="3070" priority="11896" operator="beginsWith" text="BAJA">
      <formula>LEFT(BC155,LEN("BAJA"))="BAJA"</formula>
    </cfRule>
    <cfRule type="beginsWith" dxfId="3069" priority="11897" operator="beginsWith" text="MUY BAJA">
      <formula>LEFT(BC155,LEN("MUY BAJA"))="MUY BAJA"</formula>
    </cfRule>
  </conditionalFormatting>
  <conditionalFormatting sqref="BC161:BC165">
    <cfRule type="beginsWith" dxfId="3068" priority="11761" operator="beginsWith" text="MUY ALTA">
      <formula>LEFT(BC161,LEN("MUY ALTA"))="MUY ALTA"</formula>
    </cfRule>
    <cfRule type="beginsWith" dxfId="3067" priority="11762" operator="beginsWith" text="ALTA">
      <formula>LEFT(BC161,LEN("ALTA"))="ALTA"</formula>
    </cfRule>
    <cfRule type="beginsWith" dxfId="3066" priority="11763" operator="beginsWith" text="MEDIA">
      <formula>LEFT(BC161,LEN("MEDIA"))="MEDIA"</formula>
    </cfRule>
    <cfRule type="beginsWith" dxfId="3065" priority="11764" operator="beginsWith" text="BAJA">
      <formula>LEFT(BC161,LEN("BAJA"))="BAJA"</formula>
    </cfRule>
    <cfRule type="beginsWith" dxfId="3064" priority="11765" operator="beginsWith" text="MUY BAJA">
      <formula>LEFT(BC161,LEN("MUY BAJA"))="MUY BAJA"</formula>
    </cfRule>
  </conditionalFormatting>
  <conditionalFormatting sqref="BC167:BC171">
    <cfRule type="beginsWith" dxfId="3063" priority="11629" operator="beginsWith" text="MUY ALTA">
      <formula>LEFT(BC167,LEN("MUY ALTA"))="MUY ALTA"</formula>
    </cfRule>
    <cfRule type="beginsWith" dxfId="3062" priority="11630" operator="beginsWith" text="ALTA">
      <formula>LEFT(BC167,LEN("ALTA"))="ALTA"</formula>
    </cfRule>
    <cfRule type="beginsWith" dxfId="3061" priority="11631" operator="beginsWith" text="MEDIA">
      <formula>LEFT(BC167,LEN("MEDIA"))="MEDIA"</formula>
    </cfRule>
    <cfRule type="beginsWith" dxfId="3060" priority="11632" operator="beginsWith" text="BAJA">
      <formula>LEFT(BC167,LEN("BAJA"))="BAJA"</formula>
    </cfRule>
    <cfRule type="beginsWith" dxfId="3059" priority="11633" operator="beginsWith" text="MUY BAJA">
      <formula>LEFT(BC167,LEN("MUY BAJA"))="MUY BAJA"</formula>
    </cfRule>
  </conditionalFormatting>
  <conditionalFormatting sqref="BC173:BC177">
    <cfRule type="beginsWith" dxfId="3058" priority="11497" operator="beginsWith" text="MUY ALTA">
      <formula>LEFT(BC173,LEN("MUY ALTA"))="MUY ALTA"</formula>
    </cfRule>
    <cfRule type="beginsWith" dxfId="3057" priority="11498" operator="beginsWith" text="ALTA">
      <formula>LEFT(BC173,LEN("ALTA"))="ALTA"</formula>
    </cfRule>
    <cfRule type="beginsWith" dxfId="3056" priority="11499" operator="beginsWith" text="MEDIA">
      <formula>LEFT(BC173,LEN("MEDIA"))="MEDIA"</formula>
    </cfRule>
    <cfRule type="beginsWith" dxfId="3055" priority="11500" operator="beginsWith" text="BAJA">
      <formula>LEFT(BC173,LEN("BAJA"))="BAJA"</formula>
    </cfRule>
    <cfRule type="beginsWith" dxfId="3054" priority="11501" operator="beginsWith" text="MUY BAJA">
      <formula>LEFT(BC173,LEN("MUY BAJA"))="MUY BAJA"</formula>
    </cfRule>
  </conditionalFormatting>
  <conditionalFormatting sqref="BC179:BC183">
    <cfRule type="beginsWith" dxfId="3053" priority="1667" operator="beginsWith" text="MUY ALTA">
      <formula>LEFT(BC179,LEN("MUY ALTA"))="MUY ALTA"</formula>
    </cfRule>
    <cfRule type="beginsWith" dxfId="3052" priority="1668" operator="beginsWith" text="ALTA">
      <formula>LEFT(BC179,LEN("ALTA"))="ALTA"</formula>
    </cfRule>
    <cfRule type="beginsWith" dxfId="3051" priority="1669" operator="beginsWith" text="MEDIA">
      <formula>LEFT(BC179,LEN("MEDIA"))="MEDIA"</formula>
    </cfRule>
    <cfRule type="beginsWith" dxfId="3050" priority="1670" operator="beginsWith" text="BAJA">
      <formula>LEFT(BC179,LEN("BAJA"))="BAJA"</formula>
    </cfRule>
    <cfRule type="beginsWith" dxfId="3049" priority="1671" operator="beginsWith" text="MUY BAJA">
      <formula>LEFT(BC179,LEN("MUY BAJA"))="MUY BAJA"</formula>
    </cfRule>
  </conditionalFormatting>
  <conditionalFormatting sqref="BC185:BC189">
    <cfRule type="beginsWith" dxfId="3048" priority="11233" operator="beginsWith" text="MUY ALTA">
      <formula>LEFT(BC185,LEN("MUY ALTA"))="MUY ALTA"</formula>
    </cfRule>
    <cfRule type="beginsWith" dxfId="3047" priority="11234" operator="beginsWith" text="ALTA">
      <formula>LEFT(BC185,LEN("ALTA"))="ALTA"</formula>
    </cfRule>
    <cfRule type="beginsWith" dxfId="3046" priority="11235" operator="beginsWith" text="MEDIA">
      <formula>LEFT(BC185,LEN("MEDIA"))="MEDIA"</formula>
    </cfRule>
    <cfRule type="beginsWith" dxfId="3045" priority="11236" operator="beginsWith" text="BAJA">
      <formula>LEFT(BC185,LEN("BAJA"))="BAJA"</formula>
    </cfRule>
    <cfRule type="beginsWith" dxfId="3044" priority="11237" operator="beginsWith" text="MUY BAJA">
      <formula>LEFT(BC185,LEN("MUY BAJA"))="MUY BAJA"</formula>
    </cfRule>
  </conditionalFormatting>
  <conditionalFormatting sqref="BC191:BC195 BC197:BC201">
    <cfRule type="beginsWith" dxfId="3043" priority="11101" operator="beginsWith" text="MUY ALTA">
      <formula>LEFT(BC191,LEN("MUY ALTA"))="MUY ALTA"</formula>
    </cfRule>
  </conditionalFormatting>
  <conditionalFormatting sqref="BC191:BC195 BC197:BC201">
    <cfRule type="beginsWith" dxfId="3042" priority="11102" operator="beginsWith" text="ALTA">
      <formula>LEFT(BC191,LEN("ALTA"))="ALTA"</formula>
    </cfRule>
    <cfRule type="beginsWith" dxfId="3041" priority="11103" operator="beginsWith" text="MEDIA">
      <formula>LEFT(BC191,LEN("MEDIA"))="MEDIA"</formula>
    </cfRule>
    <cfRule type="beginsWith" dxfId="3040" priority="11104" operator="beginsWith" text="BAJA">
      <formula>LEFT(BC191,LEN("BAJA"))="BAJA"</formula>
    </cfRule>
    <cfRule type="beginsWith" dxfId="3039" priority="11105" operator="beginsWith" text="MUY BAJA">
      <formula>LEFT(BC191,LEN("MUY BAJA"))="MUY BAJA"</formula>
    </cfRule>
  </conditionalFormatting>
  <conditionalFormatting sqref="BC203:BC207">
    <cfRule type="beginsWith" dxfId="3038" priority="5846" operator="beginsWith" text="ALTA">
      <formula>LEFT(BC203,LEN("ALTA"))="ALTA"</formula>
    </cfRule>
    <cfRule type="beginsWith" dxfId="3037" priority="5847" operator="beginsWith" text="MEDIA">
      <formula>LEFT(BC203,LEN("MEDIA"))="MEDIA"</formula>
    </cfRule>
    <cfRule type="beginsWith" dxfId="3036" priority="5848" operator="beginsWith" text="BAJA">
      <formula>LEFT(BC203,LEN("BAJA"))="BAJA"</formula>
    </cfRule>
    <cfRule type="beginsWith" dxfId="3035" priority="5849" operator="beginsWith" text="MUY BAJA">
      <formula>LEFT(BC203,LEN("MUY BAJA"))="MUY BAJA"</formula>
    </cfRule>
  </conditionalFormatting>
  <conditionalFormatting sqref="BC203:BC207">
    <cfRule type="beginsWith" dxfId="3034" priority="5845" operator="beginsWith" text="MUY ALTA">
      <formula>LEFT(BC203,LEN("MUY ALTA"))="MUY ALTA"</formula>
    </cfRule>
  </conditionalFormatting>
  <conditionalFormatting sqref="BC208">
    <cfRule type="beginsWith" dxfId="3033" priority="5618" operator="beginsWith" text="ALTA">
      <formula>LEFT(BC208,LEN("ALTA"))="ALTA"</formula>
    </cfRule>
    <cfRule type="beginsWith" dxfId="3032" priority="5619" operator="beginsWith" text="MEDIA">
      <formula>LEFT(BC208,LEN("MEDIA"))="MEDIA"</formula>
    </cfRule>
    <cfRule type="beginsWith" dxfId="3031" priority="5620" operator="beginsWith" text="BAJA">
      <formula>LEFT(BC208,LEN("BAJA"))="BAJA"</formula>
    </cfRule>
    <cfRule type="beginsWith" dxfId="3030" priority="5621" operator="beginsWith" text="MUY BAJA">
      <formula>LEFT(BC208,LEN("MUY BAJA"))="MUY BAJA"</formula>
    </cfRule>
  </conditionalFormatting>
  <conditionalFormatting sqref="BC209:BC213">
    <cfRule type="beginsWith" dxfId="3029" priority="10970" operator="beginsWith" text="ALTA">
      <formula>LEFT(BC209,LEN("ALTA"))="ALTA"</formula>
    </cfRule>
    <cfRule type="beginsWith" dxfId="3028" priority="10971" operator="beginsWith" text="MEDIA">
      <formula>LEFT(BC209,LEN("MEDIA"))="MEDIA"</formula>
    </cfRule>
    <cfRule type="beginsWith" dxfId="3027" priority="10972" operator="beginsWith" text="BAJA">
      <formula>LEFT(BC209,LEN("BAJA"))="BAJA"</formula>
    </cfRule>
    <cfRule type="beginsWith" dxfId="3026" priority="10973" operator="beginsWith" text="MUY BAJA">
      <formula>LEFT(BC209,LEN("MUY BAJA"))="MUY BAJA"</formula>
    </cfRule>
  </conditionalFormatting>
  <conditionalFormatting sqref="BC215:BC219">
    <cfRule type="beginsWith" dxfId="3025" priority="10837" operator="beginsWith" text="MUY ALTA">
      <formula>LEFT(BC215,LEN("MUY ALTA"))="MUY ALTA"</formula>
    </cfRule>
    <cfRule type="beginsWith" dxfId="3024" priority="10838" operator="beginsWith" text="ALTA">
      <formula>LEFT(BC215,LEN("ALTA"))="ALTA"</formula>
    </cfRule>
    <cfRule type="beginsWith" dxfId="3023" priority="10839" operator="beginsWith" text="MEDIA">
      <formula>LEFT(BC215,LEN("MEDIA"))="MEDIA"</formula>
    </cfRule>
    <cfRule type="beginsWith" dxfId="3022" priority="10840" operator="beginsWith" text="BAJA">
      <formula>LEFT(BC215,LEN("BAJA"))="BAJA"</formula>
    </cfRule>
    <cfRule type="beginsWith" dxfId="3021" priority="10841" operator="beginsWith" text="MUY BAJA">
      <formula>LEFT(BC215,LEN("MUY BAJA"))="MUY BAJA"</formula>
    </cfRule>
  </conditionalFormatting>
  <conditionalFormatting sqref="BC221:BC225">
    <cfRule type="beginsWith" dxfId="3020" priority="10705" operator="beginsWith" text="MUY ALTA">
      <formula>LEFT(BC221,LEN("MUY ALTA"))="MUY ALTA"</formula>
    </cfRule>
    <cfRule type="beginsWith" dxfId="3019" priority="10706" operator="beginsWith" text="ALTA">
      <formula>LEFT(BC221,LEN("ALTA"))="ALTA"</formula>
    </cfRule>
    <cfRule type="beginsWith" dxfId="3018" priority="10707" operator="beginsWith" text="MEDIA">
      <formula>LEFT(BC221,LEN("MEDIA"))="MEDIA"</formula>
    </cfRule>
    <cfRule type="beginsWith" dxfId="3017" priority="10708" operator="beginsWith" text="BAJA">
      <formula>LEFT(BC221,LEN("BAJA"))="BAJA"</formula>
    </cfRule>
    <cfRule type="beginsWith" dxfId="3016" priority="10709" operator="beginsWith" text="MUY BAJA">
      <formula>LEFT(BC221,LEN("MUY BAJA"))="MUY BAJA"</formula>
    </cfRule>
  </conditionalFormatting>
  <conditionalFormatting sqref="BC227:BC231">
    <cfRule type="beginsWith" dxfId="3015" priority="10573" operator="beginsWith" text="MUY ALTA">
      <formula>LEFT(BC227,LEN("MUY ALTA"))="MUY ALTA"</formula>
    </cfRule>
    <cfRule type="beginsWith" dxfId="3014" priority="10574" operator="beginsWith" text="ALTA">
      <formula>LEFT(BC227,LEN("ALTA"))="ALTA"</formula>
    </cfRule>
    <cfRule type="beginsWith" dxfId="3013" priority="10575" operator="beginsWith" text="MEDIA">
      <formula>LEFT(BC227,LEN("MEDIA"))="MEDIA"</formula>
    </cfRule>
    <cfRule type="beginsWith" dxfId="3012" priority="10576" operator="beginsWith" text="BAJA">
      <formula>LEFT(BC227,LEN("BAJA"))="BAJA"</formula>
    </cfRule>
    <cfRule type="beginsWith" dxfId="3011" priority="10577" operator="beginsWith" text="MUY BAJA">
      <formula>LEFT(BC227,LEN("MUY BAJA"))="MUY BAJA"</formula>
    </cfRule>
  </conditionalFormatting>
  <conditionalFormatting sqref="BC233:BC237">
    <cfRule type="beginsWith" dxfId="3010" priority="10441" operator="beginsWith" text="MUY ALTA">
      <formula>LEFT(BC233,LEN("MUY ALTA"))="MUY ALTA"</formula>
    </cfRule>
    <cfRule type="beginsWith" dxfId="3009" priority="10442" operator="beginsWith" text="ALTA">
      <formula>LEFT(BC233,LEN("ALTA"))="ALTA"</formula>
    </cfRule>
    <cfRule type="beginsWith" dxfId="3008" priority="10443" operator="beginsWith" text="MEDIA">
      <formula>LEFT(BC233,LEN("MEDIA"))="MEDIA"</formula>
    </cfRule>
    <cfRule type="beginsWith" dxfId="3007" priority="10444" operator="beginsWith" text="BAJA">
      <formula>LEFT(BC233,LEN("BAJA"))="BAJA"</formula>
    </cfRule>
    <cfRule type="beginsWith" dxfId="3006" priority="10445" operator="beginsWith" text="MUY BAJA">
      <formula>LEFT(BC233,LEN("MUY BAJA"))="MUY BAJA"</formula>
    </cfRule>
  </conditionalFormatting>
  <conditionalFormatting sqref="BC239:BC243 BC245:BC249">
    <cfRule type="beginsWith" dxfId="3005" priority="10309" operator="beginsWith" text="MUY ALTA">
      <formula>LEFT(BC239,LEN("MUY ALTA"))="MUY ALTA"</formula>
    </cfRule>
    <cfRule type="beginsWith" dxfId="3004" priority="10310" operator="beginsWith" text="ALTA">
      <formula>LEFT(BC239,LEN("ALTA"))="ALTA"</formula>
    </cfRule>
    <cfRule type="beginsWith" dxfId="3003" priority="10311" operator="beginsWith" text="MEDIA">
      <formula>LEFT(BC239,LEN("MEDIA"))="MEDIA"</formula>
    </cfRule>
    <cfRule type="beginsWith" dxfId="3002" priority="10312" operator="beginsWith" text="BAJA">
      <formula>LEFT(BC239,LEN("BAJA"))="BAJA"</formula>
    </cfRule>
    <cfRule type="beginsWith" dxfId="3001" priority="10313" operator="beginsWith" text="MUY BAJA">
      <formula>LEFT(BC239,LEN("MUY BAJA"))="MUY BAJA"</formula>
    </cfRule>
  </conditionalFormatting>
  <conditionalFormatting sqref="BC251:BC255">
    <cfRule type="beginsWith" dxfId="3000" priority="10177" operator="beginsWith" text="MUY ALTA">
      <formula>LEFT(BC251,LEN("MUY ALTA"))="MUY ALTA"</formula>
    </cfRule>
    <cfRule type="beginsWith" dxfId="2999" priority="10178" operator="beginsWith" text="ALTA">
      <formula>LEFT(BC251,LEN("ALTA"))="ALTA"</formula>
    </cfRule>
    <cfRule type="beginsWith" dxfId="2998" priority="10179" operator="beginsWith" text="MEDIA">
      <formula>LEFT(BC251,LEN("MEDIA"))="MEDIA"</formula>
    </cfRule>
    <cfRule type="beginsWith" dxfId="2997" priority="10180" operator="beginsWith" text="BAJA">
      <formula>LEFT(BC251,LEN("BAJA"))="BAJA"</formula>
    </cfRule>
    <cfRule type="beginsWith" dxfId="2996" priority="10181" operator="beginsWith" text="MUY BAJA">
      <formula>LEFT(BC251,LEN("MUY BAJA"))="MUY BAJA"</formula>
    </cfRule>
  </conditionalFormatting>
  <conditionalFormatting sqref="BC257:BC261">
    <cfRule type="beginsWith" dxfId="2995" priority="10045" operator="beginsWith" text="MUY ALTA">
      <formula>LEFT(BC257,LEN("MUY ALTA"))="MUY ALTA"</formula>
    </cfRule>
    <cfRule type="beginsWith" dxfId="2994" priority="10046" operator="beginsWith" text="ALTA">
      <formula>LEFT(BC257,LEN("ALTA"))="ALTA"</formula>
    </cfRule>
    <cfRule type="beginsWith" dxfId="2993" priority="10047" operator="beginsWith" text="MEDIA">
      <formula>LEFT(BC257,LEN("MEDIA"))="MEDIA"</formula>
    </cfRule>
    <cfRule type="beginsWith" dxfId="2992" priority="10048" operator="beginsWith" text="BAJA">
      <formula>LEFT(BC257,LEN("BAJA"))="BAJA"</formula>
    </cfRule>
    <cfRule type="beginsWith" dxfId="2991" priority="10049" operator="beginsWith" text="MUY BAJA">
      <formula>LEFT(BC257,LEN("MUY BAJA"))="MUY BAJA"</formula>
    </cfRule>
  </conditionalFormatting>
  <conditionalFormatting sqref="BC263:BC267">
    <cfRule type="beginsWith" dxfId="2990" priority="9913" operator="beginsWith" text="MUY ALTA">
      <formula>LEFT(BC263,LEN("MUY ALTA"))="MUY ALTA"</formula>
    </cfRule>
    <cfRule type="beginsWith" dxfId="2989" priority="9914" operator="beginsWith" text="ALTA">
      <formula>LEFT(BC263,LEN("ALTA"))="ALTA"</formula>
    </cfRule>
    <cfRule type="beginsWith" dxfId="2988" priority="9915" operator="beginsWith" text="MEDIA">
      <formula>LEFT(BC263,LEN("MEDIA"))="MEDIA"</formula>
    </cfRule>
    <cfRule type="beginsWith" dxfId="2987" priority="9916" operator="beginsWith" text="BAJA">
      <formula>LEFT(BC263,LEN("BAJA"))="BAJA"</formula>
    </cfRule>
    <cfRule type="beginsWith" dxfId="2986" priority="9917" operator="beginsWith" text="MUY BAJA">
      <formula>LEFT(BC263,LEN("MUY BAJA"))="MUY BAJA"</formula>
    </cfRule>
  </conditionalFormatting>
  <conditionalFormatting sqref="BC269:BC273">
    <cfRule type="beginsWith" dxfId="2985" priority="9781" operator="beginsWith" text="MUY ALTA">
      <formula>LEFT(BC269,LEN("MUY ALTA"))="MUY ALTA"</formula>
    </cfRule>
    <cfRule type="beginsWith" dxfId="2984" priority="9782" operator="beginsWith" text="ALTA">
      <formula>LEFT(BC269,LEN("ALTA"))="ALTA"</formula>
    </cfRule>
    <cfRule type="beginsWith" dxfId="2983" priority="9783" operator="beginsWith" text="MEDIA">
      <formula>LEFT(BC269,LEN("MEDIA"))="MEDIA"</formula>
    </cfRule>
    <cfRule type="beginsWith" dxfId="2982" priority="9784" operator="beginsWith" text="BAJA">
      <formula>LEFT(BC269,LEN("BAJA"))="BAJA"</formula>
    </cfRule>
    <cfRule type="beginsWith" dxfId="2981" priority="9785" operator="beginsWith" text="MUY BAJA">
      <formula>LEFT(BC269,LEN("MUY BAJA"))="MUY BAJA"</formula>
    </cfRule>
  </conditionalFormatting>
  <conditionalFormatting sqref="BC275:BC279">
    <cfRule type="beginsWith" dxfId="2980" priority="9649" operator="beginsWith" text="MUY ALTA">
      <formula>LEFT(BC275,LEN("MUY ALTA"))="MUY ALTA"</formula>
    </cfRule>
    <cfRule type="beginsWith" dxfId="2979" priority="9650" operator="beginsWith" text="ALTA">
      <formula>LEFT(BC275,LEN("ALTA"))="ALTA"</formula>
    </cfRule>
    <cfRule type="beginsWith" dxfId="2978" priority="9651" operator="beginsWith" text="MEDIA">
      <formula>LEFT(BC275,LEN("MEDIA"))="MEDIA"</formula>
    </cfRule>
    <cfRule type="beginsWith" dxfId="2977" priority="9652" operator="beginsWith" text="BAJA">
      <formula>LEFT(BC275,LEN("BAJA"))="BAJA"</formula>
    </cfRule>
    <cfRule type="beginsWith" dxfId="2976" priority="9653" operator="beginsWith" text="MUY BAJA">
      <formula>LEFT(BC275,LEN("MUY BAJA"))="MUY BAJA"</formula>
    </cfRule>
  </conditionalFormatting>
  <conditionalFormatting sqref="BC281:BC285">
    <cfRule type="beginsWith" dxfId="2975" priority="9517" operator="beginsWith" text="MUY ALTA">
      <formula>LEFT(BC281,LEN("MUY ALTA"))="MUY ALTA"</formula>
    </cfRule>
    <cfRule type="beginsWith" dxfId="2974" priority="9518" operator="beginsWith" text="ALTA">
      <formula>LEFT(BC281,LEN("ALTA"))="ALTA"</formula>
    </cfRule>
    <cfRule type="beginsWith" dxfId="2973" priority="9519" operator="beginsWith" text="MEDIA">
      <formula>LEFT(BC281,LEN("MEDIA"))="MEDIA"</formula>
    </cfRule>
    <cfRule type="beginsWith" dxfId="2972" priority="9520" operator="beginsWith" text="BAJA">
      <formula>LEFT(BC281,LEN("BAJA"))="BAJA"</formula>
    </cfRule>
    <cfRule type="beginsWith" dxfId="2971" priority="9521" operator="beginsWith" text="MUY BAJA">
      <formula>LEFT(BC281,LEN("MUY BAJA"))="MUY BAJA"</formula>
    </cfRule>
  </conditionalFormatting>
  <conditionalFormatting sqref="BC287:BC291">
    <cfRule type="beginsWith" dxfId="2970" priority="9385" operator="beginsWith" text="MUY ALTA">
      <formula>LEFT(BC287,LEN("MUY ALTA"))="MUY ALTA"</formula>
    </cfRule>
    <cfRule type="beginsWith" dxfId="2969" priority="9386" operator="beginsWith" text="ALTA">
      <formula>LEFT(BC287,LEN("ALTA"))="ALTA"</formula>
    </cfRule>
    <cfRule type="beginsWith" dxfId="2968" priority="9387" operator="beginsWith" text="MEDIA">
      <formula>LEFT(BC287,LEN("MEDIA"))="MEDIA"</formula>
    </cfRule>
    <cfRule type="beginsWith" dxfId="2967" priority="9388" operator="beginsWith" text="BAJA">
      <formula>LEFT(BC287,LEN("BAJA"))="BAJA"</formula>
    </cfRule>
    <cfRule type="beginsWith" dxfId="2966" priority="9389" operator="beginsWith" text="MUY BAJA">
      <formula>LEFT(BC287,LEN("MUY BAJA"))="MUY BAJA"</formula>
    </cfRule>
  </conditionalFormatting>
  <conditionalFormatting sqref="BC293:BC297 BC299:BC303 BC305:BC309">
    <cfRule type="beginsWith" dxfId="2965" priority="9253" operator="beginsWith" text="MUY ALTA">
      <formula>LEFT(BC293,LEN("MUY ALTA"))="MUY ALTA"</formula>
    </cfRule>
    <cfRule type="beginsWith" dxfId="2964" priority="9254" operator="beginsWith" text="ALTA">
      <formula>LEFT(BC293,LEN("ALTA"))="ALTA"</formula>
    </cfRule>
    <cfRule type="beginsWith" dxfId="2963" priority="9255" operator="beginsWith" text="MEDIA">
      <formula>LEFT(BC293,LEN("MEDIA"))="MEDIA"</formula>
    </cfRule>
    <cfRule type="beginsWith" dxfId="2962" priority="9256" operator="beginsWith" text="BAJA">
      <formula>LEFT(BC293,LEN("BAJA"))="BAJA"</formula>
    </cfRule>
    <cfRule type="beginsWith" dxfId="2961" priority="9257" operator="beginsWith" text="MUY BAJA">
      <formula>LEFT(BC293,LEN("MUY BAJA"))="MUY BAJA"</formula>
    </cfRule>
  </conditionalFormatting>
  <conditionalFormatting sqref="BC311:BC315">
    <cfRule type="beginsWith" dxfId="2960" priority="9121" operator="beginsWith" text="MUY ALTA">
      <formula>LEFT(BC311,LEN("MUY ALTA"))="MUY ALTA"</formula>
    </cfRule>
    <cfRule type="beginsWith" dxfId="2959" priority="9122" operator="beginsWith" text="ALTA">
      <formula>LEFT(BC311,LEN("ALTA"))="ALTA"</formula>
    </cfRule>
    <cfRule type="beginsWith" dxfId="2958" priority="9123" operator="beginsWith" text="MEDIA">
      <formula>LEFT(BC311,LEN("MEDIA"))="MEDIA"</formula>
    </cfRule>
    <cfRule type="beginsWith" dxfId="2957" priority="9124" operator="beginsWith" text="BAJA">
      <formula>LEFT(BC311,LEN("BAJA"))="BAJA"</formula>
    </cfRule>
    <cfRule type="beginsWith" dxfId="2956" priority="9125" operator="beginsWith" text="MUY BAJA">
      <formula>LEFT(BC311,LEN("MUY BAJA"))="MUY BAJA"</formula>
    </cfRule>
  </conditionalFormatting>
  <conditionalFormatting sqref="BC317:BC321">
    <cfRule type="beginsWith" dxfId="2955" priority="8859" operator="beginsWith" text="MUY ALTA">
      <formula>LEFT(BC317,LEN("MUY ALTA"))="MUY ALTA"</formula>
    </cfRule>
    <cfRule type="beginsWith" dxfId="2954" priority="8860" operator="beginsWith" text="ALTA">
      <formula>LEFT(BC317,LEN("ALTA"))="ALTA"</formula>
    </cfRule>
    <cfRule type="beginsWith" dxfId="2953" priority="8861" operator="beginsWith" text="MEDIA">
      <formula>LEFT(BC317,LEN("MEDIA"))="MEDIA"</formula>
    </cfRule>
    <cfRule type="beginsWith" dxfId="2952" priority="8862" operator="beginsWith" text="BAJA">
      <formula>LEFT(BC317,LEN("BAJA"))="BAJA"</formula>
    </cfRule>
    <cfRule type="beginsWith" dxfId="2951" priority="8863" operator="beginsWith" text="MUY BAJA">
      <formula>LEFT(BC317,LEN("MUY BAJA"))="MUY BAJA"</formula>
    </cfRule>
  </conditionalFormatting>
  <conditionalFormatting sqref="BC323:BC327 BC329:BC333">
    <cfRule type="beginsWith" dxfId="2950" priority="8727" operator="beginsWith" text="MUY ALTA">
      <formula>LEFT(BC323,LEN("MUY ALTA"))="MUY ALTA"</formula>
    </cfRule>
    <cfRule type="beginsWith" dxfId="2949" priority="8728" operator="beginsWith" text="ALTA">
      <formula>LEFT(BC323,LEN("ALTA"))="ALTA"</formula>
    </cfRule>
    <cfRule type="beginsWith" dxfId="2948" priority="8729" operator="beginsWith" text="MEDIA">
      <formula>LEFT(BC323,LEN("MEDIA"))="MEDIA"</formula>
    </cfRule>
    <cfRule type="beginsWith" dxfId="2947" priority="8730" operator="beginsWith" text="BAJA">
      <formula>LEFT(BC323,LEN("BAJA"))="BAJA"</formula>
    </cfRule>
    <cfRule type="beginsWith" dxfId="2946" priority="8731" operator="beginsWith" text="MUY BAJA">
      <formula>LEFT(BC323,LEN("MUY BAJA"))="MUY BAJA"</formula>
    </cfRule>
  </conditionalFormatting>
  <conditionalFormatting sqref="BC335:BC339">
    <cfRule type="beginsWith" dxfId="2945" priority="8595" operator="beginsWith" text="MUY ALTA">
      <formula>LEFT(BC335,LEN("MUY ALTA"))="MUY ALTA"</formula>
    </cfRule>
    <cfRule type="beginsWith" dxfId="2944" priority="8596" operator="beginsWith" text="ALTA">
      <formula>LEFT(BC335,LEN("ALTA"))="ALTA"</formula>
    </cfRule>
    <cfRule type="beginsWith" dxfId="2943" priority="8597" operator="beginsWith" text="MEDIA">
      <formula>LEFT(BC335,LEN("MEDIA"))="MEDIA"</formula>
    </cfRule>
    <cfRule type="beginsWith" dxfId="2942" priority="8598" operator="beginsWith" text="BAJA">
      <formula>LEFT(BC335,LEN("BAJA"))="BAJA"</formula>
    </cfRule>
    <cfRule type="beginsWith" dxfId="2941" priority="8599" operator="beginsWith" text="MUY BAJA">
      <formula>LEFT(BC335,LEN("MUY BAJA"))="MUY BAJA"</formula>
    </cfRule>
  </conditionalFormatting>
  <conditionalFormatting sqref="BC341:BC345">
    <cfRule type="beginsWith" dxfId="2940" priority="8463" operator="beginsWith" text="MUY ALTA">
      <formula>LEFT(BC341,LEN("MUY ALTA"))="MUY ALTA"</formula>
    </cfRule>
    <cfRule type="beginsWith" dxfId="2939" priority="8464" operator="beginsWith" text="ALTA">
      <formula>LEFT(BC341,LEN("ALTA"))="ALTA"</formula>
    </cfRule>
    <cfRule type="beginsWith" dxfId="2938" priority="8465" operator="beginsWith" text="MEDIA">
      <formula>LEFT(BC341,LEN("MEDIA"))="MEDIA"</formula>
    </cfRule>
    <cfRule type="beginsWith" dxfId="2937" priority="8466" operator="beginsWith" text="BAJA">
      <formula>LEFT(BC341,LEN("BAJA"))="BAJA"</formula>
    </cfRule>
    <cfRule type="beginsWith" dxfId="2936" priority="8467" operator="beginsWith" text="MUY BAJA">
      <formula>LEFT(BC341,LEN("MUY BAJA"))="MUY BAJA"</formula>
    </cfRule>
  </conditionalFormatting>
  <conditionalFormatting sqref="BC347:BC351">
    <cfRule type="beginsWith" dxfId="2935" priority="8331" operator="beginsWith" text="MUY ALTA">
      <formula>LEFT(BC347,LEN("MUY ALTA"))="MUY ALTA"</formula>
    </cfRule>
    <cfRule type="beginsWith" dxfId="2934" priority="8332" operator="beginsWith" text="ALTA">
      <formula>LEFT(BC347,LEN("ALTA"))="ALTA"</formula>
    </cfRule>
    <cfRule type="beginsWith" dxfId="2933" priority="8333" operator="beginsWith" text="MEDIA">
      <formula>LEFT(BC347,LEN("MEDIA"))="MEDIA"</formula>
    </cfRule>
    <cfRule type="beginsWith" dxfId="2932" priority="8334" operator="beginsWith" text="BAJA">
      <formula>LEFT(BC347,LEN("BAJA"))="BAJA"</formula>
    </cfRule>
    <cfRule type="beginsWith" dxfId="2931" priority="8335" operator="beginsWith" text="MUY BAJA">
      <formula>LEFT(BC347,LEN("MUY BAJA"))="MUY BAJA"</formula>
    </cfRule>
  </conditionalFormatting>
  <conditionalFormatting sqref="BC353:BC357">
    <cfRule type="beginsWith" dxfId="2930" priority="8199" operator="beginsWith" text="MUY ALTA">
      <formula>LEFT(BC353,LEN("MUY ALTA"))="MUY ALTA"</formula>
    </cfRule>
    <cfRule type="beginsWith" dxfId="2929" priority="8200" operator="beginsWith" text="ALTA">
      <formula>LEFT(BC353,LEN("ALTA"))="ALTA"</formula>
    </cfRule>
    <cfRule type="beginsWith" dxfId="2928" priority="8201" operator="beginsWith" text="MEDIA">
      <formula>LEFT(BC353,LEN("MEDIA"))="MEDIA"</formula>
    </cfRule>
    <cfRule type="beginsWith" dxfId="2927" priority="8202" operator="beginsWith" text="BAJA">
      <formula>LEFT(BC353,LEN("BAJA"))="BAJA"</formula>
    </cfRule>
    <cfRule type="beginsWith" dxfId="2926" priority="8203" operator="beginsWith" text="MUY BAJA">
      <formula>LEFT(BC353,LEN("MUY BAJA"))="MUY BAJA"</formula>
    </cfRule>
  </conditionalFormatting>
  <conditionalFormatting sqref="BC359:BC363">
    <cfRule type="beginsWith" dxfId="2925" priority="8067" operator="beginsWith" text="MUY ALTA">
      <formula>LEFT(BC359,LEN("MUY ALTA"))="MUY ALTA"</formula>
    </cfRule>
    <cfRule type="beginsWith" dxfId="2924" priority="8068" operator="beginsWith" text="ALTA">
      <formula>LEFT(BC359,LEN("ALTA"))="ALTA"</formula>
    </cfRule>
    <cfRule type="beginsWith" dxfId="2923" priority="8069" operator="beginsWith" text="MEDIA">
      <formula>LEFT(BC359,LEN("MEDIA"))="MEDIA"</formula>
    </cfRule>
    <cfRule type="beginsWith" dxfId="2922" priority="8070" operator="beginsWith" text="BAJA">
      <formula>LEFT(BC359,LEN("BAJA"))="BAJA"</formula>
    </cfRule>
    <cfRule type="beginsWith" dxfId="2921" priority="8071" operator="beginsWith" text="MUY BAJA">
      <formula>LEFT(BC359,LEN("MUY BAJA"))="MUY BAJA"</formula>
    </cfRule>
  </conditionalFormatting>
  <conditionalFormatting sqref="BC365:BC369">
    <cfRule type="beginsWith" dxfId="2920" priority="7935" operator="beginsWith" text="MUY ALTA">
      <formula>LEFT(BC365,LEN("MUY ALTA"))="MUY ALTA"</formula>
    </cfRule>
    <cfRule type="beginsWith" dxfId="2919" priority="7936" operator="beginsWith" text="ALTA">
      <formula>LEFT(BC365,LEN("ALTA"))="ALTA"</formula>
    </cfRule>
    <cfRule type="beginsWith" dxfId="2918" priority="7937" operator="beginsWith" text="MEDIA">
      <formula>LEFT(BC365,LEN("MEDIA"))="MEDIA"</formula>
    </cfRule>
    <cfRule type="beginsWith" dxfId="2917" priority="7938" operator="beginsWith" text="BAJA">
      <formula>LEFT(BC365,LEN("BAJA"))="BAJA"</formula>
    </cfRule>
    <cfRule type="beginsWith" dxfId="2916" priority="7939" operator="beginsWith" text="MUY BAJA">
      <formula>LEFT(BC365,LEN("MUY BAJA"))="MUY BAJA"</formula>
    </cfRule>
  </conditionalFormatting>
  <conditionalFormatting sqref="BC371:BC375">
    <cfRule type="beginsWith" dxfId="2915" priority="7803" operator="beginsWith" text="MUY ALTA">
      <formula>LEFT(BC371,LEN("MUY ALTA"))="MUY ALTA"</formula>
    </cfRule>
    <cfRule type="beginsWith" dxfId="2914" priority="7804" operator="beginsWith" text="ALTA">
      <formula>LEFT(BC371,LEN("ALTA"))="ALTA"</formula>
    </cfRule>
    <cfRule type="beginsWith" dxfId="2913" priority="7805" operator="beginsWith" text="MEDIA">
      <formula>LEFT(BC371,LEN("MEDIA"))="MEDIA"</formula>
    </cfRule>
    <cfRule type="beginsWith" dxfId="2912" priority="7806" operator="beginsWith" text="BAJA">
      <formula>LEFT(BC371,LEN("BAJA"))="BAJA"</formula>
    </cfRule>
    <cfRule type="beginsWith" dxfId="2911" priority="7807" operator="beginsWith" text="MUY BAJA">
      <formula>LEFT(BC371,LEN("MUY BAJA"))="MUY BAJA"</formula>
    </cfRule>
  </conditionalFormatting>
  <conditionalFormatting sqref="BC377:BC381">
    <cfRule type="beginsWith" dxfId="2910" priority="7671" operator="beginsWith" text="MUY ALTA">
      <formula>LEFT(BC377,LEN("MUY ALTA"))="MUY ALTA"</formula>
    </cfRule>
    <cfRule type="beginsWith" dxfId="2909" priority="7672" operator="beginsWith" text="ALTA">
      <formula>LEFT(BC377,LEN("ALTA"))="ALTA"</formula>
    </cfRule>
    <cfRule type="beginsWith" dxfId="2908" priority="7673" operator="beginsWith" text="MEDIA">
      <formula>LEFT(BC377,LEN("MEDIA"))="MEDIA"</formula>
    </cfRule>
    <cfRule type="beginsWith" dxfId="2907" priority="7674" operator="beginsWith" text="BAJA">
      <formula>LEFT(BC377,LEN("BAJA"))="BAJA"</formula>
    </cfRule>
    <cfRule type="beginsWith" dxfId="2906" priority="7675" operator="beginsWith" text="MUY BAJA">
      <formula>LEFT(BC377,LEN("MUY BAJA"))="MUY BAJA"</formula>
    </cfRule>
  </conditionalFormatting>
  <conditionalFormatting sqref="BC383:BC387">
    <cfRule type="beginsWith" dxfId="2905" priority="7539" operator="beginsWith" text="MUY ALTA">
      <formula>LEFT(BC383,LEN("MUY ALTA"))="MUY ALTA"</formula>
    </cfRule>
    <cfRule type="beginsWith" dxfId="2904" priority="7540" operator="beginsWith" text="ALTA">
      <formula>LEFT(BC383,LEN("ALTA"))="ALTA"</formula>
    </cfRule>
    <cfRule type="beginsWith" dxfId="2903" priority="7541" operator="beginsWith" text="MEDIA">
      <formula>LEFT(BC383,LEN("MEDIA"))="MEDIA"</formula>
    </cfRule>
    <cfRule type="beginsWith" dxfId="2902" priority="7542" operator="beginsWith" text="BAJA">
      <formula>LEFT(BC383,LEN("BAJA"))="BAJA"</formula>
    </cfRule>
    <cfRule type="beginsWith" dxfId="2901" priority="7543" operator="beginsWith" text="MUY BAJA">
      <formula>LEFT(BC383,LEN("MUY BAJA"))="MUY BAJA"</formula>
    </cfRule>
  </conditionalFormatting>
  <conditionalFormatting sqref="BC389:BC393">
    <cfRule type="beginsWith" dxfId="2900" priority="7322" operator="beginsWith" text="MUY ALTA">
      <formula>LEFT(BC389,LEN("MUY ALTA"))="MUY ALTA"</formula>
    </cfRule>
    <cfRule type="beginsWith" dxfId="2899" priority="7323" operator="beginsWith" text="ALTA">
      <formula>LEFT(BC389,LEN("ALTA"))="ALTA"</formula>
    </cfRule>
    <cfRule type="beginsWith" dxfId="2898" priority="7324" operator="beginsWith" text="MEDIA">
      <formula>LEFT(BC389,LEN("MEDIA"))="MEDIA"</formula>
    </cfRule>
    <cfRule type="beginsWith" dxfId="2897" priority="7325" operator="beginsWith" text="BAJA">
      <formula>LEFT(BC389,LEN("BAJA"))="BAJA"</formula>
    </cfRule>
    <cfRule type="beginsWith" dxfId="2896" priority="7326" operator="beginsWith" text="MUY BAJA">
      <formula>LEFT(BC389,LEN("MUY BAJA"))="MUY BAJA"</formula>
    </cfRule>
  </conditionalFormatting>
  <conditionalFormatting sqref="BC395:BC399">
    <cfRule type="beginsWith" dxfId="2895" priority="7190" operator="beginsWith" text="MUY ALTA">
      <formula>LEFT(BC395,LEN("MUY ALTA"))="MUY ALTA"</formula>
    </cfRule>
    <cfRule type="beginsWith" dxfId="2894" priority="7191" operator="beginsWith" text="ALTA">
      <formula>LEFT(BC395,LEN("ALTA"))="ALTA"</formula>
    </cfRule>
    <cfRule type="beginsWith" dxfId="2893" priority="7192" operator="beginsWith" text="MEDIA">
      <formula>LEFT(BC395,LEN("MEDIA"))="MEDIA"</formula>
    </cfRule>
    <cfRule type="beginsWith" dxfId="2892" priority="7193" operator="beginsWith" text="BAJA">
      <formula>LEFT(BC395,LEN("BAJA"))="BAJA"</formula>
    </cfRule>
    <cfRule type="beginsWith" dxfId="2891" priority="7194" operator="beginsWith" text="MUY BAJA">
      <formula>LEFT(BC395,LEN("MUY BAJA"))="MUY BAJA"</formula>
    </cfRule>
  </conditionalFormatting>
  <conditionalFormatting sqref="BC401:BC405 BC407:BC411">
    <cfRule type="beginsWith" dxfId="2890" priority="7058" operator="beginsWith" text="MUY ALTA">
      <formula>LEFT(BC401,LEN("MUY ALTA"))="MUY ALTA"</formula>
    </cfRule>
    <cfRule type="beginsWith" dxfId="2889" priority="7059" operator="beginsWith" text="ALTA">
      <formula>LEFT(BC401,LEN("ALTA"))="ALTA"</formula>
    </cfRule>
    <cfRule type="beginsWith" dxfId="2888" priority="7060" operator="beginsWith" text="MEDIA">
      <formula>LEFT(BC401,LEN("MEDIA"))="MEDIA"</formula>
    </cfRule>
    <cfRule type="beginsWith" dxfId="2887" priority="7061" operator="beginsWith" text="BAJA">
      <formula>LEFT(BC401,LEN("BAJA"))="BAJA"</formula>
    </cfRule>
    <cfRule type="beginsWith" dxfId="2886" priority="7062" operator="beginsWith" text="MUY BAJA">
      <formula>LEFT(BC401,LEN("MUY BAJA"))="MUY BAJA"</formula>
    </cfRule>
  </conditionalFormatting>
  <conditionalFormatting sqref="BC413:BC417">
    <cfRule type="beginsWith" dxfId="2885" priority="6926" operator="beginsWith" text="MUY ALTA">
      <formula>LEFT(BC413,LEN("MUY ALTA"))="MUY ALTA"</formula>
    </cfRule>
    <cfRule type="beginsWith" dxfId="2884" priority="6927" operator="beginsWith" text="ALTA">
      <formula>LEFT(BC413,LEN("ALTA"))="ALTA"</formula>
    </cfRule>
    <cfRule type="beginsWith" dxfId="2883" priority="6928" operator="beginsWith" text="MEDIA">
      <formula>LEFT(BC413,LEN("MEDIA"))="MEDIA"</formula>
    </cfRule>
    <cfRule type="beginsWith" dxfId="2882" priority="6929" operator="beginsWith" text="BAJA">
      <formula>LEFT(BC413,LEN("BAJA"))="BAJA"</formula>
    </cfRule>
    <cfRule type="beginsWith" dxfId="2881" priority="6930" operator="beginsWith" text="MUY BAJA">
      <formula>LEFT(BC413,LEN("MUY BAJA"))="MUY BAJA"</formula>
    </cfRule>
  </conditionalFormatting>
  <conditionalFormatting sqref="BC419:BC423">
    <cfRule type="beginsWith" dxfId="2880" priority="6794" operator="beginsWith" text="MUY ALTA">
      <formula>LEFT(BC419,LEN("MUY ALTA"))="MUY ALTA"</formula>
    </cfRule>
    <cfRule type="beginsWith" dxfId="2879" priority="6795" operator="beginsWith" text="ALTA">
      <formula>LEFT(BC419,LEN("ALTA"))="ALTA"</formula>
    </cfRule>
    <cfRule type="beginsWith" dxfId="2878" priority="6796" operator="beginsWith" text="MEDIA">
      <formula>LEFT(BC419,LEN("MEDIA"))="MEDIA"</formula>
    </cfRule>
    <cfRule type="beginsWith" dxfId="2877" priority="6797" operator="beginsWith" text="BAJA">
      <formula>LEFT(BC419,LEN("BAJA"))="BAJA"</formula>
    </cfRule>
    <cfRule type="beginsWith" dxfId="2876" priority="6798" operator="beginsWith" text="MUY BAJA">
      <formula>LEFT(BC419,LEN("MUY BAJA"))="MUY BAJA"</formula>
    </cfRule>
  </conditionalFormatting>
  <conditionalFormatting sqref="BC425:BC429">
    <cfRule type="beginsWith" dxfId="2875" priority="6662" operator="beginsWith" text="MUY ALTA">
      <formula>LEFT(BC425,LEN("MUY ALTA"))="MUY ALTA"</formula>
    </cfRule>
    <cfRule type="beginsWith" dxfId="2874" priority="6663" operator="beginsWith" text="ALTA">
      <formula>LEFT(BC425,LEN("ALTA"))="ALTA"</formula>
    </cfRule>
    <cfRule type="beginsWith" dxfId="2873" priority="6664" operator="beginsWith" text="MEDIA">
      <formula>LEFT(BC425,LEN("MEDIA"))="MEDIA"</formula>
    </cfRule>
    <cfRule type="beginsWith" dxfId="2872" priority="6665" operator="beginsWith" text="BAJA">
      <formula>LEFT(BC425,LEN("BAJA"))="BAJA"</formula>
    </cfRule>
    <cfRule type="beginsWith" dxfId="2871" priority="6666" operator="beginsWith" text="MUY BAJA">
      <formula>LEFT(BC425,LEN("MUY BAJA"))="MUY BAJA"</formula>
    </cfRule>
  </conditionalFormatting>
  <conditionalFormatting sqref="BC431:BC435">
    <cfRule type="beginsWith" dxfId="2870" priority="5120" operator="beginsWith" text="MUY ALTA">
      <formula>LEFT(BC431,LEN("MUY ALTA"))="MUY ALTA"</formula>
    </cfRule>
    <cfRule type="beginsWith" dxfId="2869" priority="5121" operator="beginsWith" text="ALTA">
      <formula>LEFT(BC431,LEN("ALTA"))="ALTA"</formula>
    </cfRule>
    <cfRule type="beginsWith" dxfId="2868" priority="5122" operator="beginsWith" text="MEDIA">
      <formula>LEFT(BC431,LEN("MEDIA"))="MEDIA"</formula>
    </cfRule>
    <cfRule type="beginsWith" dxfId="2867" priority="5123" operator="beginsWith" text="BAJA">
      <formula>LEFT(BC431,LEN("BAJA"))="BAJA"</formula>
    </cfRule>
    <cfRule type="beginsWith" dxfId="2866" priority="5124" operator="beginsWith" text="MUY BAJA">
      <formula>LEFT(BC431,LEN("MUY BAJA"))="MUY BAJA"</formula>
    </cfRule>
  </conditionalFormatting>
  <conditionalFormatting sqref="BC437:BC441">
    <cfRule type="beginsWith" dxfId="2865" priority="6530" operator="beginsWith" text="MUY ALTA">
      <formula>LEFT(BC437,LEN("MUY ALTA"))="MUY ALTA"</formula>
    </cfRule>
    <cfRule type="beginsWith" dxfId="2864" priority="6531" operator="beginsWith" text="ALTA">
      <formula>LEFT(BC437,LEN("ALTA"))="ALTA"</formula>
    </cfRule>
    <cfRule type="beginsWith" dxfId="2863" priority="6532" operator="beginsWith" text="MEDIA">
      <formula>LEFT(BC437,LEN("MEDIA"))="MEDIA"</formula>
    </cfRule>
    <cfRule type="beginsWith" dxfId="2862" priority="6533" operator="beginsWith" text="BAJA">
      <formula>LEFT(BC437,LEN("BAJA"))="BAJA"</formula>
    </cfRule>
    <cfRule type="beginsWith" dxfId="2861" priority="6534" operator="beginsWith" text="MUY BAJA">
      <formula>LEFT(BC437,LEN("MUY BAJA"))="MUY BAJA"</formula>
    </cfRule>
  </conditionalFormatting>
  <conditionalFormatting sqref="BC443:BC447">
    <cfRule type="beginsWith" dxfId="2860" priority="6398" operator="beginsWith" text="MUY ALTA">
      <formula>LEFT(BC443,LEN("MUY ALTA"))="MUY ALTA"</formula>
    </cfRule>
    <cfRule type="beginsWith" dxfId="2859" priority="6399" operator="beginsWith" text="ALTA">
      <formula>LEFT(BC443,LEN("ALTA"))="ALTA"</formula>
    </cfRule>
    <cfRule type="beginsWith" dxfId="2858" priority="6400" operator="beginsWith" text="MEDIA">
      <formula>LEFT(BC443,LEN("MEDIA"))="MEDIA"</formula>
    </cfRule>
    <cfRule type="beginsWith" dxfId="2857" priority="6401" operator="beginsWith" text="BAJA">
      <formula>LEFT(BC443,LEN("BAJA"))="BAJA"</formula>
    </cfRule>
    <cfRule type="beginsWith" dxfId="2856" priority="6402" operator="beginsWith" text="MUY BAJA">
      <formula>LEFT(BC443,LEN("MUY BAJA"))="MUY BAJA"</formula>
    </cfRule>
  </conditionalFormatting>
  <conditionalFormatting sqref="BC449:BC453">
    <cfRule type="beginsWith" dxfId="2855" priority="6266" operator="beginsWith" text="MUY ALTA">
      <formula>LEFT(BC449,LEN("MUY ALTA"))="MUY ALTA"</formula>
    </cfRule>
    <cfRule type="beginsWith" dxfId="2854" priority="6267" operator="beginsWith" text="ALTA">
      <formula>LEFT(BC449,LEN("ALTA"))="ALTA"</formula>
    </cfRule>
    <cfRule type="beginsWith" dxfId="2853" priority="6268" operator="beginsWith" text="MEDIA">
      <formula>LEFT(BC449,LEN("MEDIA"))="MEDIA"</formula>
    </cfRule>
    <cfRule type="beginsWith" dxfId="2852" priority="6269" operator="beginsWith" text="BAJA">
      <formula>LEFT(BC449,LEN("BAJA"))="BAJA"</formula>
    </cfRule>
    <cfRule type="beginsWith" dxfId="2851" priority="6270" operator="beginsWith" text="MUY BAJA">
      <formula>LEFT(BC449,LEN("MUY BAJA"))="MUY BAJA"</formula>
    </cfRule>
  </conditionalFormatting>
  <conditionalFormatting sqref="BC455:BC459">
    <cfRule type="beginsWith" dxfId="2850" priority="6134" operator="beginsWith" text="MUY ALTA">
      <formula>LEFT(BC455,LEN("MUY ALTA"))="MUY ALTA"</formula>
    </cfRule>
    <cfRule type="beginsWith" dxfId="2849" priority="6135" operator="beginsWith" text="ALTA">
      <formula>LEFT(BC455,LEN("ALTA"))="ALTA"</formula>
    </cfRule>
    <cfRule type="beginsWith" dxfId="2848" priority="6136" operator="beginsWith" text="MEDIA">
      <formula>LEFT(BC455,LEN("MEDIA"))="MEDIA"</formula>
    </cfRule>
    <cfRule type="beginsWith" dxfId="2847" priority="6137" operator="beginsWith" text="BAJA">
      <formula>LEFT(BC455,LEN("BAJA"))="BAJA"</formula>
    </cfRule>
    <cfRule type="beginsWith" dxfId="2846" priority="6138" operator="beginsWith" text="MUY BAJA">
      <formula>LEFT(BC455,LEN("MUY BAJA"))="MUY BAJA"</formula>
    </cfRule>
  </conditionalFormatting>
  <conditionalFormatting sqref="BC461:BC465">
    <cfRule type="beginsWith" dxfId="2845" priority="5384" operator="beginsWith" text="MUY ALTA">
      <formula>LEFT(BC461,LEN("MUY ALTA"))="MUY ALTA"</formula>
    </cfRule>
    <cfRule type="beginsWith" dxfId="2844" priority="5385" operator="beginsWith" text="ALTA">
      <formula>LEFT(BC461,LEN("ALTA"))="ALTA"</formula>
    </cfRule>
    <cfRule type="beginsWith" dxfId="2843" priority="5386" operator="beginsWith" text="MEDIA">
      <formula>LEFT(BC461,LEN("MEDIA"))="MEDIA"</formula>
    </cfRule>
    <cfRule type="beginsWith" dxfId="2842" priority="5387" operator="beginsWith" text="BAJA">
      <formula>LEFT(BC461,LEN("BAJA"))="BAJA"</formula>
    </cfRule>
    <cfRule type="beginsWith" dxfId="2841" priority="5388" operator="beginsWith" text="MUY BAJA">
      <formula>LEFT(BC461,LEN("MUY BAJA"))="MUY BAJA"</formula>
    </cfRule>
  </conditionalFormatting>
  <conditionalFormatting sqref="BC467:BC471">
    <cfRule type="beginsWith" dxfId="2840" priority="5252" operator="beginsWith" text="MUY ALTA">
      <formula>LEFT(BC467,LEN("MUY ALTA"))="MUY ALTA"</formula>
    </cfRule>
    <cfRule type="beginsWith" dxfId="2839" priority="5253" operator="beginsWith" text="ALTA">
      <formula>LEFT(BC467,LEN("ALTA"))="ALTA"</formula>
    </cfRule>
    <cfRule type="beginsWith" dxfId="2838" priority="5254" operator="beginsWith" text="MEDIA">
      <formula>LEFT(BC467,LEN("MEDIA"))="MEDIA"</formula>
    </cfRule>
    <cfRule type="beginsWith" dxfId="2837" priority="5255" operator="beginsWith" text="BAJA">
      <formula>LEFT(BC467,LEN("BAJA"))="BAJA"</formula>
    </cfRule>
    <cfRule type="beginsWith" dxfId="2836" priority="5256" operator="beginsWith" text="MUY BAJA">
      <formula>LEFT(BC467,LEN("MUY BAJA"))="MUY BAJA"</formula>
    </cfRule>
  </conditionalFormatting>
  <conditionalFormatting sqref="BD17 BD41 BD47 BD53">
    <cfRule type="expression" dxfId="2835" priority="17461">
      <formula>$BG17=25</formula>
    </cfRule>
    <cfRule type="expression" dxfId="2834" priority="17462">
      <formula>$BG17=24</formula>
    </cfRule>
    <cfRule type="expression" dxfId="2833" priority="17463">
      <formula>$BG17=23</formula>
    </cfRule>
    <cfRule type="expression" dxfId="2832" priority="17464">
      <formula>$BG17=22</formula>
    </cfRule>
    <cfRule type="expression" dxfId="2831" priority="17465">
      <formula>$BG17=21</formula>
    </cfRule>
    <cfRule type="expression" dxfId="2830" priority="17466">
      <formula>$BG17=20</formula>
    </cfRule>
    <cfRule type="expression" dxfId="2829" priority="17467">
      <formula>$BG17=19</formula>
    </cfRule>
    <cfRule type="expression" dxfId="2828" priority="17468">
      <formula>$BG17=18</formula>
    </cfRule>
    <cfRule type="expression" dxfId="2827" priority="17469">
      <formula>$BG17=17</formula>
    </cfRule>
    <cfRule type="expression" dxfId="2826" priority="17470">
      <formula>$BG17=16</formula>
    </cfRule>
    <cfRule type="expression" dxfId="2825" priority="17471">
      <formula>$BG17=15</formula>
    </cfRule>
    <cfRule type="expression" dxfId="2824" priority="17472">
      <formula>$BG17=14</formula>
    </cfRule>
    <cfRule type="expression" dxfId="2823" priority="17473">
      <formula>$BG17=13</formula>
    </cfRule>
    <cfRule type="expression" dxfId="2822" priority="17474">
      <formula>$BG17=12</formula>
    </cfRule>
    <cfRule type="expression" dxfId="2821" priority="17475">
      <formula>$BG17=11</formula>
    </cfRule>
    <cfRule type="expression" dxfId="2820" priority="17476">
      <formula>$BG17=10</formula>
    </cfRule>
    <cfRule type="expression" dxfId="2819" priority="17477">
      <formula>$BG17=9</formula>
    </cfRule>
    <cfRule type="expression" dxfId="2818" priority="17478">
      <formula>$BG17=8</formula>
    </cfRule>
    <cfRule type="expression" dxfId="2817" priority="17479">
      <formula>$BG17=7</formula>
    </cfRule>
    <cfRule type="expression" dxfId="2816" priority="17480">
      <formula>$BG17=6</formula>
    </cfRule>
    <cfRule type="expression" dxfId="2815" priority="17481">
      <formula>$BG17=5</formula>
    </cfRule>
    <cfRule type="expression" dxfId="2814" priority="17482">
      <formula>$BG17=4</formula>
    </cfRule>
    <cfRule type="expression" dxfId="2813" priority="17483">
      <formula>$BG17=3</formula>
    </cfRule>
    <cfRule type="expression" dxfId="2812" priority="17484">
      <formula>$BG17=2</formula>
    </cfRule>
    <cfRule type="expression" dxfId="2811" priority="17485">
      <formula>$BG17=1</formula>
    </cfRule>
  </conditionalFormatting>
  <conditionalFormatting sqref="BD23">
    <cfRule type="expression" dxfId="2810" priority="14144">
      <formula>$BG23=25</formula>
    </cfRule>
    <cfRule type="expression" dxfId="2809" priority="14145">
      <formula>$BG23=24</formula>
    </cfRule>
    <cfRule type="expression" dxfId="2808" priority="14146">
      <formula>$BG23=23</formula>
    </cfRule>
    <cfRule type="expression" dxfId="2807" priority="14147">
      <formula>$BG23=22</formula>
    </cfRule>
    <cfRule type="expression" dxfId="2806" priority="14148">
      <formula>$BG23=21</formula>
    </cfRule>
    <cfRule type="expression" dxfId="2805" priority="14149">
      <formula>$BG23=20</formula>
    </cfRule>
    <cfRule type="expression" dxfId="2804" priority="14150">
      <formula>$BG23=19</formula>
    </cfRule>
    <cfRule type="expression" dxfId="2803" priority="14151">
      <formula>$BG23=18</formula>
    </cfRule>
    <cfRule type="expression" dxfId="2802" priority="14152">
      <formula>$BG23=17</formula>
    </cfRule>
    <cfRule type="expression" dxfId="2801" priority="14153">
      <formula>$BG23=16</formula>
    </cfRule>
    <cfRule type="expression" dxfId="2800" priority="14154">
      <formula>$BG23=15</formula>
    </cfRule>
    <cfRule type="expression" dxfId="2799" priority="14155">
      <formula>$BG23=14</formula>
    </cfRule>
    <cfRule type="expression" dxfId="2798" priority="14156">
      <formula>$BG23=13</formula>
    </cfRule>
    <cfRule type="expression" dxfId="2797" priority="14157">
      <formula>$BG23=12</formula>
    </cfRule>
    <cfRule type="expression" dxfId="2796" priority="14158">
      <formula>$BG23=11</formula>
    </cfRule>
    <cfRule type="expression" dxfId="2795" priority="14159">
      <formula>$BG23=10</formula>
    </cfRule>
    <cfRule type="expression" dxfId="2794" priority="14160">
      <formula>$BG23=9</formula>
    </cfRule>
    <cfRule type="expression" dxfId="2793" priority="14161">
      <formula>$BG23=8</formula>
    </cfRule>
    <cfRule type="expression" dxfId="2792" priority="14162">
      <formula>$BG23=7</formula>
    </cfRule>
    <cfRule type="expression" dxfId="2791" priority="14163">
      <formula>$BG23=6</formula>
    </cfRule>
    <cfRule type="expression" dxfId="2790" priority="14164">
      <formula>$BG23=5</formula>
    </cfRule>
    <cfRule type="expression" dxfId="2789" priority="14165">
      <formula>$BG23=4</formula>
    </cfRule>
    <cfRule type="expression" dxfId="2788" priority="14166">
      <formula>$BG23=3</formula>
    </cfRule>
    <cfRule type="expression" dxfId="2787" priority="14167">
      <formula>$BG23=2</formula>
    </cfRule>
    <cfRule type="expression" dxfId="2786" priority="14168">
      <formula>$BG23=1</formula>
    </cfRule>
  </conditionalFormatting>
  <conditionalFormatting sqref="BD29">
    <cfRule type="expression" dxfId="2785" priority="13785">
      <formula>$BG29=25</formula>
    </cfRule>
    <cfRule type="expression" dxfId="2784" priority="13786">
      <formula>$BG29=24</formula>
    </cfRule>
    <cfRule type="expression" dxfId="2783" priority="13787">
      <formula>$BG29=23</formula>
    </cfRule>
    <cfRule type="expression" dxfId="2782" priority="13788">
      <formula>$BG29=22</formula>
    </cfRule>
    <cfRule type="expression" dxfId="2781" priority="13789">
      <formula>$BG29=21</formula>
    </cfRule>
    <cfRule type="expression" dxfId="2780" priority="13790">
      <formula>$BG29=20</formula>
    </cfRule>
    <cfRule type="expression" dxfId="2779" priority="13791">
      <formula>$BG29=19</formula>
    </cfRule>
    <cfRule type="expression" dxfId="2778" priority="13792">
      <formula>$BG29=18</formula>
    </cfRule>
    <cfRule type="expression" dxfId="2777" priority="13793">
      <formula>$BG29=17</formula>
    </cfRule>
    <cfRule type="expression" dxfId="2776" priority="13794">
      <formula>$BG29=16</formula>
    </cfRule>
    <cfRule type="expression" dxfId="2775" priority="13795">
      <formula>$BG29=15</formula>
    </cfRule>
    <cfRule type="expression" dxfId="2774" priority="13796">
      <formula>$BG29=14</formula>
    </cfRule>
    <cfRule type="expression" dxfId="2773" priority="13797">
      <formula>$BG29=13</formula>
    </cfRule>
    <cfRule type="expression" dxfId="2772" priority="13798">
      <formula>$BG29=12</formula>
    </cfRule>
    <cfRule type="expression" dxfId="2771" priority="13799">
      <formula>$BG29=11</formula>
    </cfRule>
    <cfRule type="expression" dxfId="2770" priority="13800">
      <formula>$BG29=10</formula>
    </cfRule>
    <cfRule type="expression" dxfId="2769" priority="13801">
      <formula>$BG29=9</formula>
    </cfRule>
    <cfRule type="expression" dxfId="2768" priority="13802">
      <formula>$BG29=8</formula>
    </cfRule>
    <cfRule type="expression" dxfId="2767" priority="13803">
      <formula>$BG29=7</formula>
    </cfRule>
    <cfRule type="expression" dxfId="2766" priority="13804">
      <formula>$BG29=6</formula>
    </cfRule>
    <cfRule type="expression" dxfId="2765" priority="13805">
      <formula>$BG29=5</formula>
    </cfRule>
    <cfRule type="expression" dxfId="2764" priority="13806">
      <formula>$BG29=4</formula>
    </cfRule>
    <cfRule type="expression" dxfId="2763" priority="13807">
      <formula>$BG29=3</formula>
    </cfRule>
    <cfRule type="expression" dxfId="2762" priority="13808">
      <formula>$BG29=2</formula>
    </cfRule>
    <cfRule type="expression" dxfId="2761" priority="13809">
      <formula>$BG29=1</formula>
    </cfRule>
  </conditionalFormatting>
  <conditionalFormatting sqref="BD59">
    <cfRule type="expression" dxfId="2760" priority="13760">
      <formula>$BG59=25</formula>
    </cfRule>
    <cfRule type="expression" dxfId="2759" priority="13761">
      <formula>$BG59=24</formula>
    </cfRule>
    <cfRule type="expression" dxfId="2758" priority="13762">
      <formula>$BG59=23</formula>
    </cfRule>
    <cfRule type="expression" dxfId="2757" priority="13763">
      <formula>$BG59=22</formula>
    </cfRule>
    <cfRule type="expression" dxfId="2756" priority="13764">
      <formula>$BG59=21</formula>
    </cfRule>
    <cfRule type="expression" dxfId="2755" priority="13765">
      <formula>$BG59=20</formula>
    </cfRule>
    <cfRule type="expression" dxfId="2754" priority="13766">
      <formula>$BG59=19</formula>
    </cfRule>
    <cfRule type="expression" dxfId="2753" priority="13767">
      <formula>$BG59=18</formula>
    </cfRule>
    <cfRule type="expression" dxfId="2752" priority="13768">
      <formula>$BG59=17</formula>
    </cfRule>
    <cfRule type="expression" dxfId="2751" priority="13769">
      <formula>$BG59=16</formula>
    </cfRule>
    <cfRule type="expression" dxfId="2750" priority="13770">
      <formula>$BG59=15</formula>
    </cfRule>
    <cfRule type="expression" dxfId="2749" priority="13771">
      <formula>$BG59=14</formula>
    </cfRule>
    <cfRule type="expression" dxfId="2748" priority="13772">
      <formula>$BG59=13</formula>
    </cfRule>
    <cfRule type="expression" dxfId="2747" priority="13773">
      <formula>$BG59=12</formula>
    </cfRule>
    <cfRule type="expression" dxfId="2746" priority="13774">
      <formula>$BG59=11</formula>
    </cfRule>
    <cfRule type="expression" dxfId="2745" priority="13775">
      <formula>$BG59=10</formula>
    </cfRule>
    <cfRule type="expression" dxfId="2744" priority="13776">
      <formula>$BG59=9</formula>
    </cfRule>
    <cfRule type="expression" dxfId="2743" priority="13777">
      <formula>$BG59=8</formula>
    </cfRule>
    <cfRule type="expression" dxfId="2742" priority="13778">
      <formula>$BG59=7</formula>
    </cfRule>
    <cfRule type="expression" dxfId="2741" priority="13779">
      <formula>$BG59=6</formula>
    </cfRule>
    <cfRule type="expression" dxfId="2740" priority="13780">
      <formula>$BG59=5</formula>
    </cfRule>
    <cfRule type="expression" dxfId="2739" priority="13781">
      <formula>$BG59=4</formula>
    </cfRule>
    <cfRule type="expression" dxfId="2738" priority="13782">
      <formula>$BG59=3</formula>
    </cfRule>
    <cfRule type="expression" dxfId="2737" priority="13783">
      <formula>$BG59=2</formula>
    </cfRule>
    <cfRule type="expression" dxfId="2736" priority="13784">
      <formula>$BG59=1</formula>
    </cfRule>
  </conditionalFormatting>
  <conditionalFormatting sqref="BD65">
    <cfRule type="expression" dxfId="2735" priority="559">
      <formula>$BG65=25</formula>
    </cfRule>
    <cfRule type="expression" dxfId="2734" priority="560">
      <formula>$BG65=24</formula>
    </cfRule>
    <cfRule type="expression" dxfId="2733" priority="561">
      <formula>$BG65=23</formula>
    </cfRule>
    <cfRule type="expression" dxfId="2732" priority="562">
      <formula>$BG65=22</formula>
    </cfRule>
    <cfRule type="expression" dxfId="2731" priority="563">
      <formula>$BG65=21</formula>
    </cfRule>
    <cfRule type="expression" dxfId="2730" priority="564">
      <formula>$BG65=20</formula>
    </cfRule>
    <cfRule type="expression" dxfId="2729" priority="565">
      <formula>$BG65=19</formula>
    </cfRule>
    <cfRule type="expression" dxfId="2728" priority="566">
      <formula>$BG65=18</formula>
    </cfRule>
    <cfRule type="expression" dxfId="2727" priority="567">
      <formula>$BG65=17</formula>
    </cfRule>
    <cfRule type="expression" dxfId="2726" priority="568">
      <formula>$BG65=16</formula>
    </cfRule>
    <cfRule type="expression" dxfId="2725" priority="569">
      <formula>$BG65=15</formula>
    </cfRule>
    <cfRule type="expression" dxfId="2724" priority="570">
      <formula>$BG65=14</formula>
    </cfRule>
    <cfRule type="expression" dxfId="2723" priority="571">
      <formula>$BG65=13</formula>
    </cfRule>
    <cfRule type="expression" dxfId="2722" priority="572">
      <formula>$BG65=12</formula>
    </cfRule>
    <cfRule type="expression" dxfId="2721" priority="573">
      <formula>$BG65=11</formula>
    </cfRule>
    <cfRule type="expression" dxfId="2720" priority="574">
      <formula>$BG65=10</formula>
    </cfRule>
    <cfRule type="expression" dxfId="2719" priority="575">
      <formula>$BG65=9</formula>
    </cfRule>
    <cfRule type="expression" dxfId="2718" priority="576">
      <formula>$BG65=8</formula>
    </cfRule>
    <cfRule type="expression" dxfId="2717" priority="577">
      <formula>$BG65=7</formula>
    </cfRule>
    <cfRule type="expression" dxfId="2716" priority="578">
      <formula>$BG65=6</formula>
    </cfRule>
    <cfRule type="expression" dxfId="2715" priority="579">
      <formula>$BG65=5</formula>
    </cfRule>
    <cfRule type="expression" dxfId="2714" priority="580">
      <formula>$BG65=4</formula>
    </cfRule>
    <cfRule type="expression" dxfId="2713" priority="581">
      <formula>$BG65=3</formula>
    </cfRule>
    <cfRule type="expression" dxfId="2712" priority="582">
      <formula>$BG65=2</formula>
    </cfRule>
    <cfRule type="expression" dxfId="2711" priority="583">
      <formula>$BG65=1</formula>
    </cfRule>
  </conditionalFormatting>
  <conditionalFormatting sqref="BD71">
    <cfRule type="expression" dxfId="2710" priority="395">
      <formula>$BG71=25</formula>
    </cfRule>
    <cfRule type="expression" dxfId="2709" priority="396">
      <formula>$BG71=24</formula>
    </cfRule>
    <cfRule type="expression" dxfId="2708" priority="397">
      <formula>$BG71=23</formula>
    </cfRule>
    <cfRule type="expression" dxfId="2707" priority="398">
      <formula>$BG71=22</formula>
    </cfRule>
    <cfRule type="expression" dxfId="2706" priority="399">
      <formula>$BG71=21</formula>
    </cfRule>
    <cfRule type="expression" dxfId="2705" priority="400">
      <formula>$BG71=20</formula>
    </cfRule>
    <cfRule type="expression" dxfId="2704" priority="401">
      <formula>$BG71=19</formula>
    </cfRule>
    <cfRule type="expression" dxfId="2703" priority="402">
      <formula>$BG71=18</formula>
    </cfRule>
    <cfRule type="expression" dxfId="2702" priority="403">
      <formula>$BG71=17</formula>
    </cfRule>
    <cfRule type="expression" dxfId="2701" priority="404">
      <formula>$BG71=16</formula>
    </cfRule>
    <cfRule type="expression" dxfId="2700" priority="405">
      <formula>$BG71=15</formula>
    </cfRule>
    <cfRule type="expression" dxfId="2699" priority="406">
      <formula>$BG71=14</formula>
    </cfRule>
    <cfRule type="expression" dxfId="2698" priority="407">
      <formula>$BG71=13</formula>
    </cfRule>
    <cfRule type="expression" dxfId="2697" priority="408">
      <formula>$BG71=12</formula>
    </cfRule>
    <cfRule type="expression" dxfId="2696" priority="409">
      <formula>$BG71=11</formula>
    </cfRule>
    <cfRule type="expression" dxfId="2695" priority="410">
      <formula>$BG71=10</formula>
    </cfRule>
    <cfRule type="expression" dxfId="2694" priority="411">
      <formula>$BG71=9</formula>
    </cfRule>
    <cfRule type="expression" dxfId="2693" priority="412">
      <formula>$BG71=8</formula>
    </cfRule>
    <cfRule type="expression" dxfId="2692" priority="413">
      <formula>$BG71=7</formula>
    </cfRule>
    <cfRule type="expression" dxfId="2691" priority="414">
      <formula>$BG71=6</formula>
    </cfRule>
    <cfRule type="expression" dxfId="2690" priority="415">
      <formula>$BG71=5</formula>
    </cfRule>
    <cfRule type="expression" dxfId="2689" priority="416">
      <formula>$BG71=4</formula>
    </cfRule>
    <cfRule type="expression" dxfId="2688" priority="417">
      <formula>$BG71=3</formula>
    </cfRule>
    <cfRule type="expression" dxfId="2687" priority="418">
      <formula>$BG71=2</formula>
    </cfRule>
    <cfRule type="expression" dxfId="2686" priority="419">
      <formula>$BG71=1</formula>
    </cfRule>
  </conditionalFormatting>
  <conditionalFormatting sqref="BD77">
    <cfRule type="expression" dxfId="2685" priority="13735">
      <formula>$BG77=25</formula>
    </cfRule>
    <cfRule type="expression" dxfId="2684" priority="13736">
      <formula>$BG77=24</formula>
    </cfRule>
    <cfRule type="expression" dxfId="2683" priority="13737">
      <formula>$BG77=23</formula>
    </cfRule>
    <cfRule type="expression" dxfId="2682" priority="13738">
      <formula>$BG77=22</formula>
    </cfRule>
    <cfRule type="expression" dxfId="2681" priority="13739">
      <formula>$BG77=21</formula>
    </cfRule>
    <cfRule type="expression" dxfId="2680" priority="13740">
      <formula>$BG77=20</formula>
    </cfRule>
    <cfRule type="expression" dxfId="2679" priority="13741">
      <formula>$BG77=19</formula>
    </cfRule>
    <cfRule type="expression" dxfId="2678" priority="13742">
      <formula>$BG77=18</formula>
    </cfRule>
    <cfRule type="expression" dxfId="2677" priority="13743">
      <formula>$BG77=17</formula>
    </cfRule>
    <cfRule type="expression" dxfId="2676" priority="13744">
      <formula>$BG77=16</formula>
    </cfRule>
    <cfRule type="expression" dxfId="2675" priority="13745">
      <formula>$BG77=15</formula>
    </cfRule>
    <cfRule type="expression" dxfId="2674" priority="13746">
      <formula>$BG77=14</formula>
    </cfRule>
    <cfRule type="expression" dxfId="2673" priority="13747">
      <formula>$BG77=13</formula>
    </cfRule>
    <cfRule type="expression" dxfId="2672" priority="13748">
      <formula>$BG77=12</formula>
    </cfRule>
    <cfRule type="expression" dxfId="2671" priority="13749">
      <formula>$BG77=11</formula>
    </cfRule>
    <cfRule type="expression" dxfId="2670" priority="13750">
      <formula>$BG77=10</formula>
    </cfRule>
    <cfRule type="expression" dxfId="2669" priority="13751">
      <formula>$BG77=9</formula>
    </cfRule>
    <cfRule type="expression" dxfId="2668" priority="13752">
      <formula>$BG77=8</formula>
    </cfRule>
    <cfRule type="expression" dxfId="2667" priority="13753">
      <formula>$BG77=7</formula>
    </cfRule>
    <cfRule type="expression" dxfId="2666" priority="13754">
      <formula>$BG77=6</formula>
    </cfRule>
    <cfRule type="expression" dxfId="2665" priority="13755">
      <formula>$BG77=5</formula>
    </cfRule>
    <cfRule type="expression" dxfId="2664" priority="13756">
      <formula>$BG77=4</formula>
    </cfRule>
    <cfRule type="expression" dxfId="2663" priority="13757">
      <formula>$BG77=3</formula>
    </cfRule>
    <cfRule type="expression" dxfId="2662" priority="13758">
      <formula>$BG77=2</formula>
    </cfRule>
    <cfRule type="expression" dxfId="2661" priority="13759">
      <formula>$BG77=1</formula>
    </cfRule>
  </conditionalFormatting>
  <conditionalFormatting sqref="BD83">
    <cfRule type="expression" dxfId="2660" priority="13447">
      <formula>$BG83=25</formula>
    </cfRule>
    <cfRule type="expression" dxfId="2659" priority="13448">
      <formula>$BG83=24</formula>
    </cfRule>
    <cfRule type="expression" dxfId="2658" priority="13449">
      <formula>$BG83=23</formula>
    </cfRule>
    <cfRule type="expression" dxfId="2657" priority="13450">
      <formula>$BG83=22</formula>
    </cfRule>
    <cfRule type="expression" dxfId="2656" priority="13451">
      <formula>$BG83=21</formula>
    </cfRule>
    <cfRule type="expression" dxfId="2655" priority="13452">
      <formula>$BG83=20</formula>
    </cfRule>
    <cfRule type="expression" dxfId="2654" priority="13453">
      <formula>$BG83=19</formula>
    </cfRule>
    <cfRule type="expression" dxfId="2653" priority="13454">
      <formula>$BG83=18</formula>
    </cfRule>
    <cfRule type="expression" dxfId="2652" priority="13455">
      <formula>$BG83=17</formula>
    </cfRule>
    <cfRule type="expression" dxfId="2651" priority="13456">
      <formula>$BG83=16</formula>
    </cfRule>
    <cfRule type="expression" dxfId="2650" priority="13457">
      <formula>$BG83=15</formula>
    </cfRule>
    <cfRule type="expression" dxfId="2649" priority="13458">
      <formula>$BG83=14</formula>
    </cfRule>
    <cfRule type="expression" dxfId="2648" priority="13459">
      <formula>$BG83=13</formula>
    </cfRule>
    <cfRule type="expression" dxfId="2647" priority="13460">
      <formula>$BG83=12</formula>
    </cfRule>
    <cfRule type="expression" dxfId="2646" priority="13461">
      <formula>$BG83=11</formula>
    </cfRule>
    <cfRule type="expression" dxfId="2645" priority="13462">
      <formula>$BG83=10</formula>
    </cfRule>
    <cfRule type="expression" dxfId="2644" priority="13463">
      <formula>$BG83=9</formula>
    </cfRule>
    <cfRule type="expression" dxfId="2643" priority="13464">
      <formula>$BG83=8</formula>
    </cfRule>
    <cfRule type="expression" dxfId="2642" priority="13465">
      <formula>$BG83=7</formula>
    </cfRule>
    <cfRule type="expression" dxfId="2641" priority="13466">
      <formula>$BG83=6</formula>
    </cfRule>
    <cfRule type="expression" dxfId="2640" priority="13467">
      <formula>$BG83=5</formula>
    </cfRule>
    <cfRule type="expression" dxfId="2639" priority="13468">
      <formula>$BG83=4</formula>
    </cfRule>
    <cfRule type="expression" dxfId="2638" priority="13469">
      <formula>$BG83=3</formula>
    </cfRule>
    <cfRule type="expression" dxfId="2637" priority="13470">
      <formula>$BG83=2</formula>
    </cfRule>
    <cfRule type="expression" dxfId="2636" priority="13471">
      <formula>$BG83=1</formula>
    </cfRule>
  </conditionalFormatting>
  <conditionalFormatting sqref="BD89">
    <cfRule type="expression" dxfId="2635" priority="13315">
      <formula>$BG89=25</formula>
    </cfRule>
    <cfRule type="expression" dxfId="2634" priority="13316">
      <formula>$BG89=24</formula>
    </cfRule>
    <cfRule type="expression" dxfId="2633" priority="13317">
      <formula>$BG89=23</formula>
    </cfRule>
    <cfRule type="expression" dxfId="2632" priority="13318">
      <formula>$BG89=22</formula>
    </cfRule>
    <cfRule type="expression" dxfId="2631" priority="13319">
      <formula>$BG89=21</formula>
    </cfRule>
    <cfRule type="expression" dxfId="2630" priority="13320">
      <formula>$BG89=20</formula>
    </cfRule>
    <cfRule type="expression" dxfId="2629" priority="13321">
      <formula>$BG89=19</formula>
    </cfRule>
    <cfRule type="expression" dxfId="2628" priority="13322">
      <formula>$BG89=18</formula>
    </cfRule>
    <cfRule type="expression" dxfId="2627" priority="13323">
      <formula>$BG89=17</formula>
    </cfRule>
    <cfRule type="expression" dxfId="2626" priority="13324">
      <formula>$BG89=16</formula>
    </cfRule>
    <cfRule type="expression" dxfId="2625" priority="13325">
      <formula>$BG89=15</formula>
    </cfRule>
    <cfRule type="expression" dxfId="2624" priority="13326">
      <formula>$BG89=14</formula>
    </cfRule>
    <cfRule type="expression" dxfId="2623" priority="13327">
      <formula>$BG89=13</formula>
    </cfRule>
    <cfRule type="expression" dxfId="2622" priority="13328">
      <formula>$BG89=12</formula>
    </cfRule>
    <cfRule type="expression" dxfId="2621" priority="13329">
      <formula>$BG89=11</formula>
    </cfRule>
    <cfRule type="expression" dxfId="2620" priority="13330">
      <formula>$BG89=10</formula>
    </cfRule>
    <cfRule type="expression" dxfId="2619" priority="13331">
      <formula>$BG89=9</formula>
    </cfRule>
    <cfRule type="expression" dxfId="2618" priority="13332">
      <formula>$BG89=8</formula>
    </cfRule>
    <cfRule type="expression" dxfId="2617" priority="13333">
      <formula>$BG89=7</formula>
    </cfRule>
    <cfRule type="expression" dxfId="2616" priority="13334">
      <formula>$BG89=6</formula>
    </cfRule>
    <cfRule type="expression" dxfId="2615" priority="13335">
      <formula>$BG89=5</formula>
    </cfRule>
    <cfRule type="expression" dxfId="2614" priority="13336">
      <formula>$BG89=4</formula>
    </cfRule>
    <cfRule type="expression" dxfId="2613" priority="13337">
      <formula>$BG89=3</formula>
    </cfRule>
    <cfRule type="expression" dxfId="2612" priority="13338">
      <formula>$BG89=2</formula>
    </cfRule>
    <cfRule type="expression" dxfId="2611" priority="13339">
      <formula>$BG89=1</formula>
    </cfRule>
  </conditionalFormatting>
  <conditionalFormatting sqref="BD95">
    <cfRule type="expression" dxfId="2610" priority="13183">
      <formula>$BG95=25</formula>
    </cfRule>
    <cfRule type="expression" dxfId="2609" priority="13184">
      <formula>$BG95=24</formula>
    </cfRule>
    <cfRule type="expression" dxfId="2608" priority="13185">
      <formula>$BG95=23</formula>
    </cfRule>
    <cfRule type="expression" dxfId="2607" priority="13186">
      <formula>$BG95=22</formula>
    </cfRule>
    <cfRule type="expression" dxfId="2606" priority="13187">
      <formula>$BG95=21</formula>
    </cfRule>
    <cfRule type="expression" dxfId="2605" priority="13188">
      <formula>$BG95=20</formula>
    </cfRule>
    <cfRule type="expression" dxfId="2604" priority="13189">
      <formula>$BG95=19</formula>
    </cfRule>
    <cfRule type="expression" dxfId="2603" priority="13190">
      <formula>$BG95=18</formula>
    </cfRule>
    <cfRule type="expression" dxfId="2602" priority="13191">
      <formula>$BG95=17</formula>
    </cfRule>
    <cfRule type="expression" dxfId="2601" priority="13192">
      <formula>$BG95=16</formula>
    </cfRule>
    <cfRule type="expression" dxfId="2600" priority="13193">
      <formula>$BG95=15</formula>
    </cfRule>
    <cfRule type="expression" dxfId="2599" priority="13194">
      <formula>$BG95=14</formula>
    </cfRule>
    <cfRule type="expression" dxfId="2598" priority="13195">
      <formula>$BG95=13</formula>
    </cfRule>
    <cfRule type="expression" dxfId="2597" priority="13196">
      <formula>$BG95=12</formula>
    </cfRule>
    <cfRule type="expression" dxfId="2596" priority="13197">
      <formula>$BG95=11</formula>
    </cfRule>
    <cfRule type="expression" dxfId="2595" priority="13198">
      <formula>$BG95=10</formula>
    </cfRule>
    <cfRule type="expression" dxfId="2594" priority="13199">
      <formula>$BG95=9</formula>
    </cfRule>
    <cfRule type="expression" dxfId="2593" priority="13200">
      <formula>$BG95=8</formula>
    </cfRule>
    <cfRule type="expression" dxfId="2592" priority="13201">
      <formula>$BG95=7</formula>
    </cfRule>
    <cfRule type="expression" dxfId="2591" priority="13202">
      <formula>$BG95=6</formula>
    </cfRule>
    <cfRule type="expression" dxfId="2590" priority="13203">
      <formula>$BG95=5</formula>
    </cfRule>
    <cfRule type="expression" dxfId="2589" priority="13204">
      <formula>$BG95=4</formula>
    </cfRule>
    <cfRule type="expression" dxfId="2588" priority="13205">
      <formula>$BG95=3</formula>
    </cfRule>
    <cfRule type="expression" dxfId="2587" priority="13206">
      <formula>$BG95=2</formula>
    </cfRule>
    <cfRule type="expression" dxfId="2586" priority="13207">
      <formula>$BG95=1</formula>
    </cfRule>
  </conditionalFormatting>
  <conditionalFormatting sqref="BD101">
    <cfRule type="expression" dxfId="2585" priority="13051">
      <formula>$BG101=25</formula>
    </cfRule>
    <cfRule type="expression" dxfId="2584" priority="13052">
      <formula>$BG101=24</formula>
    </cfRule>
    <cfRule type="expression" dxfId="2583" priority="13053">
      <formula>$BG101=23</formula>
    </cfRule>
    <cfRule type="expression" dxfId="2582" priority="13054">
      <formula>$BG101=22</formula>
    </cfRule>
    <cfRule type="expression" dxfId="2581" priority="13055">
      <formula>$BG101=21</formula>
    </cfRule>
    <cfRule type="expression" dxfId="2580" priority="13056">
      <formula>$BG101=20</formula>
    </cfRule>
    <cfRule type="expression" dxfId="2579" priority="13057">
      <formula>$BG101=19</formula>
    </cfRule>
    <cfRule type="expression" dxfId="2578" priority="13058">
      <formula>$BG101=18</formula>
    </cfRule>
    <cfRule type="expression" dxfId="2577" priority="13059">
      <formula>$BG101=17</formula>
    </cfRule>
    <cfRule type="expression" dxfId="2576" priority="13060">
      <formula>$BG101=16</formula>
    </cfRule>
    <cfRule type="expression" dxfId="2575" priority="13061">
      <formula>$BG101=15</formula>
    </cfRule>
    <cfRule type="expression" dxfId="2574" priority="13062">
      <formula>$BG101=14</formula>
    </cfRule>
    <cfRule type="expression" dxfId="2573" priority="13063">
      <formula>$BG101=13</formula>
    </cfRule>
    <cfRule type="expression" dxfId="2572" priority="13064">
      <formula>$BG101=12</formula>
    </cfRule>
    <cfRule type="expression" dxfId="2571" priority="13065">
      <formula>$BG101=11</formula>
    </cfRule>
    <cfRule type="expression" dxfId="2570" priority="13066">
      <formula>$BG101=10</formula>
    </cfRule>
    <cfRule type="expression" dxfId="2569" priority="13067">
      <formula>$BG101=9</formula>
    </cfRule>
    <cfRule type="expression" dxfId="2568" priority="13068">
      <formula>$BG101=8</formula>
    </cfRule>
    <cfRule type="expression" dxfId="2567" priority="13069">
      <formula>$BG101=7</formula>
    </cfRule>
    <cfRule type="expression" dxfId="2566" priority="13070">
      <formula>$BG101=6</formula>
    </cfRule>
    <cfRule type="expression" dxfId="2565" priority="13071">
      <formula>$BG101=5</formula>
    </cfRule>
    <cfRule type="expression" dxfId="2564" priority="13072">
      <formula>$BG101=4</formula>
    </cfRule>
    <cfRule type="expression" dxfId="2563" priority="13073">
      <formula>$BG101=3</formula>
    </cfRule>
    <cfRule type="expression" dxfId="2562" priority="13074">
      <formula>$BG101=2</formula>
    </cfRule>
    <cfRule type="expression" dxfId="2561" priority="13075">
      <formula>$BG101=1</formula>
    </cfRule>
  </conditionalFormatting>
  <conditionalFormatting sqref="BD107">
    <cfRule type="expression" dxfId="2560" priority="12919">
      <formula>$BG107=25</formula>
    </cfRule>
    <cfRule type="expression" dxfId="2559" priority="12920">
      <formula>$BG107=24</formula>
    </cfRule>
    <cfRule type="expression" dxfId="2558" priority="12921">
      <formula>$BG107=23</formula>
    </cfRule>
    <cfRule type="expression" dxfId="2557" priority="12922">
      <formula>$BG107=22</formula>
    </cfRule>
    <cfRule type="expression" dxfId="2556" priority="12923">
      <formula>$BG107=21</formula>
    </cfRule>
    <cfRule type="expression" dxfId="2555" priority="12924">
      <formula>$BG107=20</formula>
    </cfRule>
    <cfRule type="expression" dxfId="2554" priority="12925">
      <formula>$BG107=19</formula>
    </cfRule>
    <cfRule type="expression" dxfId="2553" priority="12926">
      <formula>$BG107=18</formula>
    </cfRule>
    <cfRule type="expression" dxfId="2552" priority="12927">
      <formula>$BG107=17</formula>
    </cfRule>
    <cfRule type="expression" dxfId="2551" priority="12928">
      <formula>$BG107=16</formula>
    </cfRule>
    <cfRule type="expression" dxfId="2550" priority="12929">
      <formula>$BG107=15</formula>
    </cfRule>
    <cfRule type="expression" dxfId="2549" priority="12930">
      <formula>$BG107=14</formula>
    </cfRule>
    <cfRule type="expression" dxfId="2548" priority="12931">
      <formula>$BG107=13</formula>
    </cfRule>
    <cfRule type="expression" dxfId="2547" priority="12932">
      <formula>$BG107=12</formula>
    </cfRule>
    <cfRule type="expression" dxfId="2546" priority="12933">
      <formula>$BG107=11</formula>
    </cfRule>
    <cfRule type="expression" dxfId="2545" priority="12934">
      <formula>$BG107=10</formula>
    </cfRule>
    <cfRule type="expression" dxfId="2544" priority="12935">
      <formula>$BG107=9</formula>
    </cfRule>
    <cfRule type="expression" dxfId="2543" priority="12936">
      <formula>$BG107=8</formula>
    </cfRule>
    <cfRule type="expression" dxfId="2542" priority="12937">
      <formula>$BG107=7</formula>
    </cfRule>
    <cfRule type="expression" dxfId="2541" priority="12938">
      <formula>$BG107=6</formula>
    </cfRule>
    <cfRule type="expression" dxfId="2540" priority="12939">
      <formula>$BG107=5</formula>
    </cfRule>
    <cfRule type="expression" dxfId="2539" priority="12940">
      <formula>$BG107=4</formula>
    </cfRule>
    <cfRule type="expression" dxfId="2538" priority="12941">
      <formula>$BG107=3</formula>
    </cfRule>
    <cfRule type="expression" dxfId="2537" priority="12942">
      <formula>$BG107=2</formula>
    </cfRule>
    <cfRule type="expression" dxfId="2536" priority="12943">
      <formula>$BG107=1</formula>
    </cfRule>
  </conditionalFormatting>
  <conditionalFormatting sqref="BD113">
    <cfRule type="expression" dxfId="2535" priority="12787">
      <formula>$BG113=25</formula>
    </cfRule>
    <cfRule type="expression" dxfId="2534" priority="12788">
      <formula>$BG113=24</formula>
    </cfRule>
    <cfRule type="expression" dxfId="2533" priority="12789">
      <formula>$BG113=23</formula>
    </cfRule>
    <cfRule type="expression" dxfId="2532" priority="12790">
      <formula>$BG113=22</formula>
    </cfRule>
    <cfRule type="expression" dxfId="2531" priority="12791">
      <formula>$BG113=21</formula>
    </cfRule>
    <cfRule type="expression" dxfId="2530" priority="12792">
      <formula>$BG113=20</formula>
    </cfRule>
    <cfRule type="expression" dxfId="2529" priority="12793">
      <formula>$BG113=19</formula>
    </cfRule>
    <cfRule type="expression" dxfId="2528" priority="12794">
      <formula>$BG113=18</formula>
    </cfRule>
    <cfRule type="expression" dxfId="2527" priority="12795">
      <formula>$BG113=17</formula>
    </cfRule>
    <cfRule type="expression" dxfId="2526" priority="12796">
      <formula>$BG113=16</formula>
    </cfRule>
    <cfRule type="expression" dxfId="2525" priority="12797">
      <formula>$BG113=15</formula>
    </cfRule>
    <cfRule type="expression" dxfId="2524" priority="12798">
      <formula>$BG113=14</formula>
    </cfRule>
    <cfRule type="expression" dxfId="2523" priority="12799">
      <formula>$BG113=13</formula>
    </cfRule>
    <cfRule type="expression" dxfId="2522" priority="12800">
      <formula>$BG113=12</formula>
    </cfRule>
    <cfRule type="expression" dxfId="2521" priority="12801">
      <formula>$BG113=11</formula>
    </cfRule>
    <cfRule type="expression" dxfId="2520" priority="12802">
      <formula>$BG113=10</formula>
    </cfRule>
    <cfRule type="expression" dxfId="2519" priority="12803">
      <formula>$BG113=9</formula>
    </cfRule>
    <cfRule type="expression" dxfId="2518" priority="12804">
      <formula>$BG113=8</formula>
    </cfRule>
    <cfRule type="expression" dxfId="2517" priority="12805">
      <formula>$BG113=7</formula>
    </cfRule>
    <cfRule type="expression" dxfId="2516" priority="12806">
      <formula>$BG113=6</formula>
    </cfRule>
    <cfRule type="expression" dxfId="2515" priority="12807">
      <formula>$BG113=5</formula>
    </cfRule>
    <cfRule type="expression" dxfId="2514" priority="12808">
      <formula>$BG113=4</formula>
    </cfRule>
    <cfRule type="expression" dxfId="2513" priority="12809">
      <formula>$BG113=3</formula>
    </cfRule>
    <cfRule type="expression" dxfId="2512" priority="12810">
      <formula>$BG113=2</formula>
    </cfRule>
    <cfRule type="expression" dxfId="2511" priority="12811">
      <formula>$BG113=1</formula>
    </cfRule>
  </conditionalFormatting>
  <conditionalFormatting sqref="BD119">
    <cfRule type="expression" dxfId="2510" priority="12655">
      <formula>$BG119=25</formula>
    </cfRule>
    <cfRule type="expression" dxfId="2509" priority="12656">
      <formula>$BG119=24</formula>
    </cfRule>
    <cfRule type="expression" dxfId="2508" priority="12657">
      <formula>$BG119=23</formula>
    </cfRule>
    <cfRule type="expression" dxfId="2507" priority="12658">
      <formula>$BG119=22</formula>
    </cfRule>
    <cfRule type="expression" dxfId="2506" priority="12659">
      <formula>$BG119=21</formula>
    </cfRule>
    <cfRule type="expression" dxfId="2505" priority="12660">
      <formula>$BG119=20</formula>
    </cfRule>
    <cfRule type="expression" dxfId="2504" priority="12661">
      <formula>$BG119=19</formula>
    </cfRule>
    <cfRule type="expression" dxfId="2503" priority="12662">
      <formula>$BG119=18</formula>
    </cfRule>
    <cfRule type="expression" dxfId="2502" priority="12663">
      <formula>$BG119=17</formula>
    </cfRule>
    <cfRule type="expression" dxfId="2501" priority="12664">
      <formula>$BG119=16</formula>
    </cfRule>
    <cfRule type="expression" dxfId="2500" priority="12665">
      <formula>$BG119=15</formula>
    </cfRule>
    <cfRule type="expression" dxfId="2499" priority="12666">
      <formula>$BG119=14</formula>
    </cfRule>
    <cfRule type="expression" dxfId="2498" priority="12667">
      <formula>$BG119=13</formula>
    </cfRule>
    <cfRule type="expression" dxfId="2497" priority="12668">
      <formula>$BG119=12</formula>
    </cfRule>
    <cfRule type="expression" dxfId="2496" priority="12669">
      <formula>$BG119=11</formula>
    </cfRule>
    <cfRule type="expression" dxfId="2495" priority="12670">
      <formula>$BG119=10</formula>
    </cfRule>
    <cfRule type="expression" dxfId="2494" priority="12671">
      <formula>$BG119=9</formula>
    </cfRule>
    <cfRule type="expression" dxfId="2493" priority="12672">
      <formula>$BG119=8</formula>
    </cfRule>
    <cfRule type="expression" dxfId="2492" priority="12673">
      <formula>$BG119=7</formula>
    </cfRule>
    <cfRule type="expression" dxfId="2491" priority="12674">
      <formula>$BG119=6</formula>
    </cfRule>
    <cfRule type="expression" dxfId="2490" priority="12675">
      <formula>$BG119=5</formula>
    </cfRule>
    <cfRule type="expression" dxfId="2489" priority="12676">
      <formula>$BG119=4</formula>
    </cfRule>
    <cfRule type="expression" dxfId="2488" priority="12677">
      <formula>$BG119=3</formula>
    </cfRule>
    <cfRule type="expression" dxfId="2487" priority="12678">
      <formula>$BG119=2</formula>
    </cfRule>
    <cfRule type="expression" dxfId="2486" priority="12679">
      <formula>$BG119=1</formula>
    </cfRule>
  </conditionalFormatting>
  <conditionalFormatting sqref="BD125">
    <cfRule type="expression" dxfId="2485" priority="12523">
      <formula>$BG125=25</formula>
    </cfRule>
    <cfRule type="expression" dxfId="2484" priority="12524">
      <formula>$BG125=24</formula>
    </cfRule>
    <cfRule type="expression" dxfId="2483" priority="12525">
      <formula>$BG125=23</formula>
    </cfRule>
    <cfRule type="expression" dxfId="2482" priority="12526">
      <formula>$BG125=22</formula>
    </cfRule>
    <cfRule type="expression" dxfId="2481" priority="12527">
      <formula>$BG125=21</formula>
    </cfRule>
    <cfRule type="expression" dxfId="2480" priority="12528">
      <formula>$BG125=20</formula>
    </cfRule>
    <cfRule type="expression" dxfId="2479" priority="12529">
      <formula>$BG125=19</formula>
    </cfRule>
    <cfRule type="expression" dxfId="2478" priority="12530">
      <formula>$BG125=18</formula>
    </cfRule>
    <cfRule type="expression" dxfId="2477" priority="12531">
      <formula>$BG125=17</formula>
    </cfRule>
    <cfRule type="expression" dxfId="2476" priority="12532">
      <formula>$BG125=16</formula>
    </cfRule>
    <cfRule type="expression" dxfId="2475" priority="12533">
      <formula>$BG125=15</formula>
    </cfRule>
    <cfRule type="expression" dxfId="2474" priority="12534">
      <formula>$BG125=14</formula>
    </cfRule>
    <cfRule type="expression" dxfId="2473" priority="12535">
      <formula>$BG125=13</formula>
    </cfRule>
    <cfRule type="expression" dxfId="2472" priority="12536">
      <formula>$BG125=12</formula>
    </cfRule>
    <cfRule type="expression" dxfId="2471" priority="12537">
      <formula>$BG125=11</formula>
    </cfRule>
    <cfRule type="expression" dxfId="2470" priority="12538">
      <formula>$BG125=10</formula>
    </cfRule>
    <cfRule type="expression" dxfId="2469" priority="12539">
      <formula>$BG125=9</formula>
    </cfRule>
    <cfRule type="expression" dxfId="2468" priority="12540">
      <formula>$BG125=8</formula>
    </cfRule>
    <cfRule type="expression" dxfId="2467" priority="12541">
      <formula>$BG125=7</formula>
    </cfRule>
    <cfRule type="expression" dxfId="2466" priority="12542">
      <formula>$BG125=6</formula>
    </cfRule>
    <cfRule type="expression" dxfId="2465" priority="12543">
      <formula>$BG125=5</formula>
    </cfRule>
    <cfRule type="expression" dxfId="2464" priority="12544">
      <formula>$BG125=4</formula>
    </cfRule>
    <cfRule type="expression" dxfId="2463" priority="12545">
      <formula>$BG125=3</formula>
    </cfRule>
    <cfRule type="expression" dxfId="2462" priority="12546">
      <formula>$BG125=2</formula>
    </cfRule>
    <cfRule type="expression" dxfId="2461" priority="12547">
      <formula>$BG125=1</formula>
    </cfRule>
  </conditionalFormatting>
  <conditionalFormatting sqref="BD131">
    <cfRule type="expression" dxfId="2460" priority="12391">
      <formula>$BG131=25</formula>
    </cfRule>
    <cfRule type="expression" dxfId="2459" priority="12392">
      <formula>$BG131=24</formula>
    </cfRule>
    <cfRule type="expression" dxfId="2458" priority="12393">
      <formula>$BG131=23</formula>
    </cfRule>
    <cfRule type="expression" dxfId="2457" priority="12394">
      <formula>$BG131=22</formula>
    </cfRule>
    <cfRule type="expression" dxfId="2456" priority="12395">
      <formula>$BG131=21</formula>
    </cfRule>
    <cfRule type="expression" dxfId="2455" priority="12396">
      <formula>$BG131=20</formula>
    </cfRule>
    <cfRule type="expression" dxfId="2454" priority="12397">
      <formula>$BG131=19</formula>
    </cfRule>
    <cfRule type="expression" dxfId="2453" priority="12398">
      <formula>$BG131=18</formula>
    </cfRule>
    <cfRule type="expression" dxfId="2452" priority="12399">
      <formula>$BG131=17</formula>
    </cfRule>
    <cfRule type="expression" dxfId="2451" priority="12400">
      <formula>$BG131=16</formula>
    </cfRule>
    <cfRule type="expression" dxfId="2450" priority="12401">
      <formula>$BG131=15</formula>
    </cfRule>
    <cfRule type="expression" dxfId="2449" priority="12402">
      <formula>$BG131=14</formula>
    </cfRule>
    <cfRule type="expression" dxfId="2448" priority="12403">
      <formula>$BG131=13</formula>
    </cfRule>
    <cfRule type="expression" dxfId="2447" priority="12404">
      <formula>$BG131=12</formula>
    </cfRule>
    <cfRule type="expression" dxfId="2446" priority="12405">
      <formula>$BG131=11</formula>
    </cfRule>
    <cfRule type="expression" dxfId="2445" priority="12406">
      <formula>$BG131=10</formula>
    </cfRule>
    <cfRule type="expression" dxfId="2444" priority="12407">
      <formula>$BG131=9</formula>
    </cfRule>
    <cfRule type="expression" dxfId="2443" priority="12408">
      <formula>$BG131=8</formula>
    </cfRule>
    <cfRule type="expression" dxfId="2442" priority="12409">
      <formula>$BG131=7</formula>
    </cfRule>
    <cfRule type="expression" dxfId="2441" priority="12410">
      <formula>$BG131=6</formula>
    </cfRule>
    <cfRule type="expression" dxfId="2440" priority="12411">
      <formula>$BG131=5</formula>
    </cfRule>
    <cfRule type="expression" dxfId="2439" priority="12412">
      <formula>$BG131=4</formula>
    </cfRule>
    <cfRule type="expression" dxfId="2438" priority="12413">
      <formula>$BG131=3</formula>
    </cfRule>
    <cfRule type="expression" dxfId="2437" priority="12414">
      <formula>$BG131=2</formula>
    </cfRule>
    <cfRule type="expression" dxfId="2436" priority="12415">
      <formula>$BG131=1</formula>
    </cfRule>
  </conditionalFormatting>
  <conditionalFormatting sqref="BD137">
    <cfRule type="expression" dxfId="2435" priority="1816">
      <formula>$BG137=25</formula>
    </cfRule>
    <cfRule type="expression" dxfId="2434" priority="1817">
      <formula>$BG137=24</formula>
    </cfRule>
    <cfRule type="expression" dxfId="2433" priority="1818">
      <formula>$BG137=23</formula>
    </cfRule>
    <cfRule type="expression" dxfId="2432" priority="1819">
      <formula>$BG137=22</formula>
    </cfRule>
    <cfRule type="expression" dxfId="2431" priority="1820">
      <formula>$BG137=21</formula>
    </cfRule>
    <cfRule type="expression" dxfId="2430" priority="1821">
      <formula>$BG137=20</formula>
    </cfRule>
    <cfRule type="expression" dxfId="2429" priority="1822">
      <formula>$BG137=19</formula>
    </cfRule>
    <cfRule type="expression" dxfId="2428" priority="1823">
      <formula>$BG137=18</formula>
    </cfRule>
    <cfRule type="expression" dxfId="2427" priority="1824">
      <formula>$BG137=17</formula>
    </cfRule>
    <cfRule type="expression" dxfId="2426" priority="1825">
      <formula>$BG137=16</formula>
    </cfRule>
    <cfRule type="expression" dxfId="2425" priority="1826">
      <formula>$BG137=15</formula>
    </cfRule>
    <cfRule type="expression" dxfId="2424" priority="1827">
      <formula>$BG137=14</formula>
    </cfRule>
    <cfRule type="expression" dxfId="2423" priority="1828">
      <formula>$BG137=13</formula>
    </cfRule>
    <cfRule type="expression" dxfId="2422" priority="1829">
      <formula>$BG137=12</formula>
    </cfRule>
    <cfRule type="expression" dxfId="2421" priority="1830">
      <formula>$BG137=11</formula>
    </cfRule>
    <cfRule type="expression" dxfId="2420" priority="1831">
      <formula>$BG137=10</formula>
    </cfRule>
    <cfRule type="expression" dxfId="2419" priority="1832">
      <formula>$BG137=9</formula>
    </cfRule>
    <cfRule type="expression" dxfId="2418" priority="1833">
      <formula>$BG137=8</formula>
    </cfRule>
    <cfRule type="expression" dxfId="2417" priority="1834">
      <formula>$BG137=7</formula>
    </cfRule>
    <cfRule type="expression" dxfId="2416" priority="1835">
      <formula>$BG137=6</formula>
    </cfRule>
    <cfRule type="expression" dxfId="2415" priority="1836">
      <formula>$BG137=5</formula>
    </cfRule>
    <cfRule type="expression" dxfId="2414" priority="1837">
      <formula>$BG137=4</formula>
    </cfRule>
    <cfRule type="expression" dxfId="2413" priority="1838">
      <formula>$BG137=3</formula>
    </cfRule>
    <cfRule type="expression" dxfId="2412" priority="1839">
      <formula>$BG137=2</formula>
    </cfRule>
    <cfRule type="expression" dxfId="2411" priority="1840">
      <formula>$BG137=1</formula>
    </cfRule>
  </conditionalFormatting>
  <conditionalFormatting sqref="BD143">
    <cfRule type="expression" dxfId="2410" priority="12259">
      <formula>$BG143=25</formula>
    </cfRule>
    <cfRule type="expression" dxfId="2409" priority="12260">
      <formula>$BG143=24</formula>
    </cfRule>
    <cfRule type="expression" dxfId="2408" priority="12261">
      <formula>$BG143=23</formula>
    </cfRule>
    <cfRule type="expression" dxfId="2407" priority="12262">
      <formula>$BG143=22</formula>
    </cfRule>
    <cfRule type="expression" dxfId="2406" priority="12263">
      <formula>$BG143=21</formula>
    </cfRule>
    <cfRule type="expression" dxfId="2405" priority="12264">
      <formula>$BG143=20</formula>
    </cfRule>
    <cfRule type="expression" dxfId="2404" priority="12265">
      <formula>$BG143=19</formula>
    </cfRule>
    <cfRule type="expression" dxfId="2403" priority="12266">
      <formula>$BG143=18</formula>
    </cfRule>
    <cfRule type="expression" dxfId="2402" priority="12267">
      <formula>$BG143=17</formula>
    </cfRule>
    <cfRule type="expression" dxfId="2401" priority="12268">
      <formula>$BG143=16</formula>
    </cfRule>
    <cfRule type="expression" dxfId="2400" priority="12269">
      <formula>$BG143=15</formula>
    </cfRule>
    <cfRule type="expression" dxfId="2399" priority="12270">
      <formula>$BG143=14</formula>
    </cfRule>
    <cfRule type="expression" dxfId="2398" priority="12271">
      <formula>$BG143=13</formula>
    </cfRule>
    <cfRule type="expression" dxfId="2397" priority="12272">
      <formula>$BG143=12</formula>
    </cfRule>
    <cfRule type="expression" dxfId="2396" priority="12273">
      <formula>$BG143=11</formula>
    </cfRule>
    <cfRule type="expression" dxfId="2395" priority="12274">
      <formula>$BG143=10</formula>
    </cfRule>
    <cfRule type="expression" dxfId="2394" priority="12275">
      <formula>$BG143=9</formula>
    </cfRule>
    <cfRule type="expression" dxfId="2393" priority="12276">
      <formula>$BG143=8</formula>
    </cfRule>
    <cfRule type="expression" dxfId="2392" priority="12277">
      <formula>$BG143=7</formula>
    </cfRule>
    <cfRule type="expression" dxfId="2391" priority="12278">
      <formula>$BG143=6</formula>
    </cfRule>
    <cfRule type="expression" dxfId="2390" priority="12279">
      <formula>$BG143=5</formula>
    </cfRule>
    <cfRule type="expression" dxfId="2389" priority="12280">
      <formula>$BG143=4</formula>
    </cfRule>
    <cfRule type="expression" dxfId="2388" priority="12281">
      <formula>$BG143=3</formula>
    </cfRule>
    <cfRule type="expression" dxfId="2387" priority="12282">
      <formula>$BG143=2</formula>
    </cfRule>
    <cfRule type="expression" dxfId="2386" priority="12283">
      <formula>$BG143=1</formula>
    </cfRule>
  </conditionalFormatting>
  <conditionalFormatting sqref="BD149">
    <cfRule type="expression" dxfId="2385" priority="12127">
      <formula>$BG149=25</formula>
    </cfRule>
    <cfRule type="expression" dxfId="2384" priority="12128">
      <formula>$BG149=24</formula>
    </cfRule>
    <cfRule type="expression" dxfId="2383" priority="12129">
      <formula>$BG149=23</formula>
    </cfRule>
    <cfRule type="expression" dxfId="2382" priority="12130">
      <formula>$BG149=22</formula>
    </cfRule>
    <cfRule type="expression" dxfId="2381" priority="12131">
      <formula>$BG149=21</formula>
    </cfRule>
    <cfRule type="expression" dxfId="2380" priority="12132">
      <formula>$BG149=20</formula>
    </cfRule>
    <cfRule type="expression" dxfId="2379" priority="12133">
      <formula>$BG149=19</formula>
    </cfRule>
    <cfRule type="expression" dxfId="2378" priority="12134">
      <formula>$BG149=18</formula>
    </cfRule>
    <cfRule type="expression" dxfId="2377" priority="12135">
      <formula>$BG149=17</formula>
    </cfRule>
    <cfRule type="expression" dxfId="2376" priority="12136">
      <formula>$BG149=16</formula>
    </cfRule>
    <cfRule type="expression" dxfId="2375" priority="12137">
      <formula>$BG149=15</formula>
    </cfRule>
    <cfRule type="expression" dxfId="2374" priority="12138">
      <formula>$BG149=14</formula>
    </cfRule>
    <cfRule type="expression" dxfId="2373" priority="12139">
      <formula>$BG149=13</formula>
    </cfRule>
    <cfRule type="expression" dxfId="2372" priority="12140">
      <formula>$BG149=12</formula>
    </cfRule>
    <cfRule type="expression" dxfId="2371" priority="12141">
      <formula>$BG149=11</formula>
    </cfRule>
    <cfRule type="expression" dxfId="2370" priority="12142">
      <formula>$BG149=10</formula>
    </cfRule>
    <cfRule type="expression" dxfId="2369" priority="12143">
      <formula>$BG149=9</formula>
    </cfRule>
    <cfRule type="expression" dxfId="2368" priority="12144">
      <formula>$BG149=8</formula>
    </cfRule>
    <cfRule type="expression" dxfId="2367" priority="12145">
      <formula>$BG149=7</formula>
    </cfRule>
    <cfRule type="expression" dxfId="2366" priority="12146">
      <formula>$BG149=6</formula>
    </cfRule>
    <cfRule type="expression" dxfId="2365" priority="12147">
      <formula>$BG149=5</formula>
    </cfRule>
    <cfRule type="expression" dxfId="2364" priority="12148">
      <formula>$BG149=4</formula>
    </cfRule>
    <cfRule type="expression" dxfId="2363" priority="12149">
      <formula>$BG149=3</formula>
    </cfRule>
    <cfRule type="expression" dxfId="2362" priority="12150">
      <formula>$BG149=2</formula>
    </cfRule>
    <cfRule type="expression" dxfId="2361" priority="12151">
      <formula>$BG149=1</formula>
    </cfRule>
  </conditionalFormatting>
  <conditionalFormatting sqref="BD155">
    <cfRule type="expression" dxfId="2360" priority="11865">
      <formula>$BG155=25</formula>
    </cfRule>
    <cfRule type="expression" dxfId="2359" priority="11866">
      <formula>$BG155=24</formula>
    </cfRule>
    <cfRule type="expression" dxfId="2358" priority="11867">
      <formula>$BG155=23</formula>
    </cfRule>
    <cfRule type="expression" dxfId="2357" priority="11868">
      <formula>$BG155=22</formula>
    </cfRule>
    <cfRule type="expression" dxfId="2356" priority="11869">
      <formula>$BG155=21</formula>
    </cfRule>
    <cfRule type="expression" dxfId="2355" priority="11870">
      <formula>$BG155=20</formula>
    </cfRule>
    <cfRule type="expression" dxfId="2354" priority="11871">
      <formula>$BG155=19</formula>
    </cfRule>
    <cfRule type="expression" dxfId="2353" priority="11872">
      <formula>$BG155=18</formula>
    </cfRule>
    <cfRule type="expression" dxfId="2352" priority="11873">
      <formula>$BG155=17</formula>
    </cfRule>
    <cfRule type="expression" dxfId="2351" priority="11874">
      <formula>$BG155=16</formula>
    </cfRule>
    <cfRule type="expression" dxfId="2350" priority="11875">
      <formula>$BG155=15</formula>
    </cfRule>
    <cfRule type="expression" dxfId="2349" priority="11876">
      <formula>$BG155=14</formula>
    </cfRule>
    <cfRule type="expression" dxfId="2348" priority="11877">
      <formula>$BG155=13</formula>
    </cfRule>
    <cfRule type="expression" dxfId="2347" priority="11878">
      <formula>$BG155=12</formula>
    </cfRule>
    <cfRule type="expression" dxfId="2346" priority="11879">
      <formula>$BG155=11</formula>
    </cfRule>
    <cfRule type="expression" dxfId="2345" priority="11880">
      <formula>$BG155=10</formula>
    </cfRule>
    <cfRule type="expression" dxfId="2344" priority="11881">
      <formula>$BG155=9</formula>
    </cfRule>
    <cfRule type="expression" dxfId="2343" priority="11882">
      <formula>$BG155=8</formula>
    </cfRule>
    <cfRule type="expression" dxfId="2342" priority="11883">
      <formula>$BG155=7</formula>
    </cfRule>
    <cfRule type="expression" dxfId="2341" priority="11884">
      <formula>$BG155=6</formula>
    </cfRule>
    <cfRule type="expression" dxfId="2340" priority="11885">
      <formula>$BG155=5</formula>
    </cfRule>
    <cfRule type="expression" dxfId="2339" priority="11886">
      <formula>$BG155=4</formula>
    </cfRule>
    <cfRule type="expression" dxfId="2338" priority="11887">
      <formula>$BG155=3</formula>
    </cfRule>
    <cfRule type="expression" dxfId="2337" priority="11888">
      <formula>$BG155=2</formula>
    </cfRule>
    <cfRule type="expression" dxfId="2336" priority="11889">
      <formula>$BG155=1</formula>
    </cfRule>
  </conditionalFormatting>
  <conditionalFormatting sqref="BD161">
    <cfRule type="expression" dxfId="2335" priority="11733">
      <formula>$BG161=25</formula>
    </cfRule>
    <cfRule type="expression" dxfId="2334" priority="11734">
      <formula>$BG161=24</formula>
    </cfRule>
    <cfRule type="expression" dxfId="2333" priority="11735">
      <formula>$BG161=23</formula>
    </cfRule>
    <cfRule type="expression" dxfId="2332" priority="11736">
      <formula>$BG161=22</formula>
    </cfRule>
    <cfRule type="expression" dxfId="2331" priority="11737">
      <formula>$BG161=21</formula>
    </cfRule>
    <cfRule type="expression" dxfId="2330" priority="11738">
      <formula>$BG161=20</formula>
    </cfRule>
    <cfRule type="expression" dxfId="2329" priority="11739">
      <formula>$BG161=19</formula>
    </cfRule>
    <cfRule type="expression" dxfId="2328" priority="11740">
      <formula>$BG161=18</formula>
    </cfRule>
    <cfRule type="expression" dxfId="2327" priority="11741">
      <formula>$BG161=17</formula>
    </cfRule>
    <cfRule type="expression" dxfId="2326" priority="11742">
      <formula>$BG161=16</formula>
    </cfRule>
    <cfRule type="expression" dxfId="2325" priority="11743">
      <formula>$BG161=15</formula>
    </cfRule>
    <cfRule type="expression" dxfId="2324" priority="11744">
      <formula>$BG161=14</formula>
    </cfRule>
    <cfRule type="expression" dxfId="2323" priority="11745">
      <formula>$BG161=13</formula>
    </cfRule>
    <cfRule type="expression" dxfId="2322" priority="11746">
      <formula>$BG161=12</formula>
    </cfRule>
    <cfRule type="expression" dxfId="2321" priority="11747">
      <formula>$BG161=11</formula>
    </cfRule>
    <cfRule type="expression" dxfId="2320" priority="11748">
      <formula>$BG161=10</formula>
    </cfRule>
    <cfRule type="expression" dxfId="2319" priority="11749">
      <formula>$BG161=9</formula>
    </cfRule>
    <cfRule type="expression" dxfId="2318" priority="11750">
      <formula>$BG161=8</formula>
    </cfRule>
    <cfRule type="expression" dxfId="2317" priority="11751">
      <formula>$BG161=7</formula>
    </cfRule>
    <cfRule type="expression" dxfId="2316" priority="11752">
      <formula>$BG161=6</formula>
    </cfRule>
    <cfRule type="expression" dxfId="2315" priority="11753">
      <formula>$BG161=5</formula>
    </cfRule>
    <cfRule type="expression" dxfId="2314" priority="11754">
      <formula>$BG161=4</formula>
    </cfRule>
    <cfRule type="expression" dxfId="2313" priority="11755">
      <formula>$BG161=3</formula>
    </cfRule>
    <cfRule type="expression" dxfId="2312" priority="11756">
      <formula>$BG161=2</formula>
    </cfRule>
    <cfRule type="expression" dxfId="2311" priority="11757">
      <formula>$BG161=1</formula>
    </cfRule>
  </conditionalFormatting>
  <conditionalFormatting sqref="BD167">
    <cfRule type="expression" dxfId="2310" priority="11601">
      <formula>$BG167=25</formula>
    </cfRule>
    <cfRule type="expression" dxfId="2309" priority="11602">
      <formula>$BG167=24</formula>
    </cfRule>
    <cfRule type="expression" dxfId="2308" priority="11603">
      <formula>$BG167=23</formula>
    </cfRule>
    <cfRule type="expression" dxfId="2307" priority="11604">
      <formula>$BG167=22</formula>
    </cfRule>
    <cfRule type="expression" dxfId="2306" priority="11605">
      <formula>$BG167=21</formula>
    </cfRule>
    <cfRule type="expression" dxfId="2305" priority="11606">
      <formula>$BG167=20</formula>
    </cfRule>
    <cfRule type="expression" dxfId="2304" priority="11607">
      <formula>$BG167=19</formula>
    </cfRule>
    <cfRule type="expression" dxfId="2303" priority="11608">
      <formula>$BG167=18</formula>
    </cfRule>
    <cfRule type="expression" dxfId="2302" priority="11609">
      <formula>$BG167=17</formula>
    </cfRule>
    <cfRule type="expression" dxfId="2301" priority="11610">
      <formula>$BG167=16</formula>
    </cfRule>
    <cfRule type="expression" dxfId="2300" priority="11611">
      <formula>$BG167=15</formula>
    </cfRule>
    <cfRule type="expression" dxfId="2299" priority="11612">
      <formula>$BG167=14</formula>
    </cfRule>
    <cfRule type="expression" dxfId="2298" priority="11613">
      <formula>$BG167=13</formula>
    </cfRule>
    <cfRule type="expression" dxfId="2297" priority="11614">
      <formula>$BG167=12</formula>
    </cfRule>
    <cfRule type="expression" dxfId="2296" priority="11615">
      <formula>$BG167=11</formula>
    </cfRule>
    <cfRule type="expression" dxfId="2295" priority="11616">
      <formula>$BG167=10</formula>
    </cfRule>
    <cfRule type="expression" dxfId="2294" priority="11617">
      <formula>$BG167=9</formula>
    </cfRule>
    <cfRule type="expression" dxfId="2293" priority="11618">
      <formula>$BG167=8</formula>
    </cfRule>
    <cfRule type="expression" dxfId="2292" priority="11619">
      <formula>$BG167=7</formula>
    </cfRule>
    <cfRule type="expression" dxfId="2291" priority="11620">
      <formula>$BG167=6</formula>
    </cfRule>
    <cfRule type="expression" dxfId="2290" priority="11621">
      <formula>$BG167=5</formula>
    </cfRule>
    <cfRule type="expression" dxfId="2289" priority="11622">
      <formula>$BG167=4</formula>
    </cfRule>
    <cfRule type="expression" dxfId="2288" priority="11623">
      <formula>$BG167=3</formula>
    </cfRule>
    <cfRule type="expression" dxfId="2287" priority="11624">
      <formula>$BG167=2</formula>
    </cfRule>
    <cfRule type="expression" dxfId="2286" priority="11625">
      <formula>$BG167=1</formula>
    </cfRule>
  </conditionalFormatting>
  <conditionalFormatting sqref="BD173">
    <cfRule type="expression" dxfId="2285" priority="11469">
      <formula>$BG173=25</formula>
    </cfRule>
    <cfRule type="expression" dxfId="2284" priority="11470">
      <formula>$BG173=24</formula>
    </cfRule>
    <cfRule type="expression" dxfId="2283" priority="11471">
      <formula>$BG173=23</formula>
    </cfRule>
    <cfRule type="expression" dxfId="2282" priority="11472">
      <formula>$BG173=22</formula>
    </cfRule>
    <cfRule type="expression" dxfId="2281" priority="11473">
      <formula>$BG173=21</formula>
    </cfRule>
    <cfRule type="expression" dxfId="2280" priority="11474">
      <formula>$BG173=20</formula>
    </cfRule>
    <cfRule type="expression" dxfId="2279" priority="11475">
      <formula>$BG173=19</formula>
    </cfRule>
    <cfRule type="expression" dxfId="2278" priority="11476">
      <formula>$BG173=18</formula>
    </cfRule>
    <cfRule type="expression" dxfId="2277" priority="11477">
      <formula>$BG173=17</formula>
    </cfRule>
    <cfRule type="expression" dxfId="2276" priority="11478">
      <formula>$BG173=16</formula>
    </cfRule>
    <cfRule type="expression" dxfId="2275" priority="11479">
      <formula>$BG173=15</formula>
    </cfRule>
    <cfRule type="expression" dxfId="2274" priority="11480">
      <formula>$BG173=14</formula>
    </cfRule>
    <cfRule type="expression" dxfId="2273" priority="11481">
      <formula>$BG173=13</formula>
    </cfRule>
    <cfRule type="expression" dxfId="2272" priority="11482">
      <formula>$BG173=12</formula>
    </cfRule>
    <cfRule type="expression" dxfId="2271" priority="11483">
      <formula>$BG173=11</formula>
    </cfRule>
    <cfRule type="expression" dxfId="2270" priority="11484">
      <formula>$BG173=10</formula>
    </cfRule>
    <cfRule type="expression" dxfId="2269" priority="11485">
      <formula>$BG173=9</formula>
    </cfRule>
    <cfRule type="expression" dxfId="2268" priority="11486">
      <formula>$BG173=8</formula>
    </cfRule>
    <cfRule type="expression" dxfId="2267" priority="11487">
      <formula>$BG173=7</formula>
    </cfRule>
    <cfRule type="expression" dxfId="2266" priority="11488">
      <formula>$BG173=6</formula>
    </cfRule>
    <cfRule type="expression" dxfId="2265" priority="11489">
      <formula>$BG173=5</formula>
    </cfRule>
    <cfRule type="expression" dxfId="2264" priority="11490">
      <formula>$BG173=4</formula>
    </cfRule>
    <cfRule type="expression" dxfId="2263" priority="11491">
      <formula>$BG173=3</formula>
    </cfRule>
    <cfRule type="expression" dxfId="2262" priority="11492">
      <formula>$BG173=2</formula>
    </cfRule>
    <cfRule type="expression" dxfId="2261" priority="11493">
      <formula>$BG173=1</formula>
    </cfRule>
  </conditionalFormatting>
  <conditionalFormatting sqref="BD179">
    <cfRule type="expression" dxfId="2260" priority="1639">
      <formula>$BG179=25</formula>
    </cfRule>
    <cfRule type="expression" dxfId="2259" priority="1640">
      <formula>$BG179=24</formula>
    </cfRule>
    <cfRule type="expression" dxfId="2258" priority="1641">
      <formula>$BG179=23</formula>
    </cfRule>
    <cfRule type="expression" dxfId="2257" priority="1642">
      <formula>$BG179=22</formula>
    </cfRule>
    <cfRule type="expression" dxfId="2256" priority="1643">
      <formula>$BG179=21</formula>
    </cfRule>
    <cfRule type="expression" dxfId="2255" priority="1644">
      <formula>$BG179=20</formula>
    </cfRule>
    <cfRule type="expression" dxfId="2254" priority="1645">
      <formula>$BG179=19</formula>
    </cfRule>
    <cfRule type="expression" dxfId="2253" priority="1646">
      <formula>$BG179=18</formula>
    </cfRule>
    <cfRule type="expression" dxfId="2252" priority="1647">
      <formula>$BG179=17</formula>
    </cfRule>
    <cfRule type="expression" dxfId="2251" priority="1648">
      <formula>$BG179=16</formula>
    </cfRule>
    <cfRule type="expression" dxfId="2250" priority="1649">
      <formula>$BG179=15</formula>
    </cfRule>
    <cfRule type="expression" dxfId="2249" priority="1650">
      <formula>$BG179=14</formula>
    </cfRule>
    <cfRule type="expression" dxfId="2248" priority="1651">
      <formula>$BG179=13</formula>
    </cfRule>
    <cfRule type="expression" dxfId="2247" priority="1652">
      <formula>$BG179=12</formula>
    </cfRule>
    <cfRule type="expression" dxfId="2246" priority="1653">
      <formula>$BG179=11</formula>
    </cfRule>
    <cfRule type="expression" dxfId="2245" priority="1654">
      <formula>$BG179=10</formula>
    </cfRule>
    <cfRule type="expression" dxfId="2244" priority="1655">
      <formula>$BG179=9</formula>
    </cfRule>
    <cfRule type="expression" dxfId="2243" priority="1656">
      <formula>$BG179=8</formula>
    </cfRule>
    <cfRule type="expression" dxfId="2242" priority="1657">
      <formula>$BG179=7</formula>
    </cfRule>
    <cfRule type="expression" dxfId="2241" priority="1658">
      <formula>$BG179=6</formula>
    </cfRule>
    <cfRule type="expression" dxfId="2240" priority="1659">
      <formula>$BG179=5</formula>
    </cfRule>
    <cfRule type="expression" dxfId="2239" priority="1660">
      <formula>$BG179=4</formula>
    </cfRule>
    <cfRule type="expression" dxfId="2238" priority="1661">
      <formula>$BG179=3</formula>
    </cfRule>
    <cfRule type="expression" dxfId="2237" priority="1662">
      <formula>$BG179=2</formula>
    </cfRule>
    <cfRule type="expression" dxfId="2236" priority="1663">
      <formula>$BG179=1</formula>
    </cfRule>
  </conditionalFormatting>
  <conditionalFormatting sqref="BD185">
    <cfRule type="expression" dxfId="2235" priority="11205">
      <formula>$BG185=25</formula>
    </cfRule>
    <cfRule type="expression" dxfId="2234" priority="11206">
      <formula>$BG185=24</formula>
    </cfRule>
    <cfRule type="expression" dxfId="2233" priority="11207">
      <formula>$BG185=23</formula>
    </cfRule>
    <cfRule type="expression" dxfId="2232" priority="11208">
      <formula>$BG185=22</formula>
    </cfRule>
    <cfRule type="expression" dxfId="2231" priority="11209">
      <formula>$BG185=21</formula>
    </cfRule>
    <cfRule type="expression" dxfId="2230" priority="11210">
      <formula>$BG185=20</formula>
    </cfRule>
    <cfRule type="expression" dxfId="2229" priority="11211">
      <formula>$BG185=19</formula>
    </cfRule>
    <cfRule type="expression" dxfId="2228" priority="11212">
      <formula>$BG185=18</formula>
    </cfRule>
    <cfRule type="expression" dxfId="2227" priority="11213">
      <formula>$BG185=17</formula>
    </cfRule>
    <cfRule type="expression" dxfId="2226" priority="11214">
      <formula>$BG185=16</formula>
    </cfRule>
    <cfRule type="expression" dxfId="2225" priority="11215">
      <formula>$BG185=15</formula>
    </cfRule>
    <cfRule type="expression" dxfId="2224" priority="11216">
      <formula>$BG185=14</formula>
    </cfRule>
    <cfRule type="expression" dxfId="2223" priority="11217">
      <formula>$BG185=13</formula>
    </cfRule>
    <cfRule type="expression" dxfId="2222" priority="11218">
      <formula>$BG185=12</formula>
    </cfRule>
    <cfRule type="expression" dxfId="2221" priority="11219">
      <formula>$BG185=11</formula>
    </cfRule>
    <cfRule type="expression" dxfId="2220" priority="11220">
      <formula>$BG185=10</formula>
    </cfRule>
    <cfRule type="expression" dxfId="2219" priority="11221">
      <formula>$BG185=9</formula>
    </cfRule>
    <cfRule type="expression" dxfId="2218" priority="11222">
      <formula>$BG185=8</formula>
    </cfRule>
    <cfRule type="expression" dxfId="2217" priority="11223">
      <formula>$BG185=7</formula>
    </cfRule>
    <cfRule type="expression" dxfId="2216" priority="11224">
      <formula>$BG185=6</formula>
    </cfRule>
    <cfRule type="expression" dxfId="2215" priority="11225">
      <formula>$BG185=5</formula>
    </cfRule>
    <cfRule type="expression" dxfId="2214" priority="11226">
      <formula>$BG185=4</formula>
    </cfRule>
    <cfRule type="expression" dxfId="2213" priority="11227">
      <formula>$BG185=3</formula>
    </cfRule>
    <cfRule type="expression" dxfId="2212" priority="11228">
      <formula>$BG185=2</formula>
    </cfRule>
    <cfRule type="expression" dxfId="2211" priority="11229">
      <formula>$BG185=1</formula>
    </cfRule>
  </conditionalFormatting>
  <conditionalFormatting sqref="BD191">
    <cfRule type="expression" dxfId="2210" priority="11073">
      <formula>$BG191=25</formula>
    </cfRule>
    <cfRule type="expression" dxfId="2209" priority="11074">
      <formula>$BG191=24</formula>
    </cfRule>
    <cfRule type="expression" dxfId="2208" priority="11075">
      <formula>$BG191=23</formula>
    </cfRule>
    <cfRule type="expression" dxfId="2207" priority="11076">
      <formula>$BG191=22</formula>
    </cfRule>
    <cfRule type="expression" dxfId="2206" priority="11077">
      <formula>$BG191=21</formula>
    </cfRule>
    <cfRule type="expression" dxfId="2205" priority="11078">
      <formula>$BG191=20</formula>
    </cfRule>
    <cfRule type="expression" dxfId="2204" priority="11079">
      <formula>$BG191=19</formula>
    </cfRule>
    <cfRule type="expression" dxfId="2203" priority="11080">
      <formula>$BG191=18</formula>
    </cfRule>
    <cfRule type="expression" dxfId="2202" priority="11081">
      <formula>$BG191=17</formula>
    </cfRule>
    <cfRule type="expression" dxfId="2201" priority="11082">
      <formula>$BG191=16</formula>
    </cfRule>
    <cfRule type="expression" dxfId="2200" priority="11083">
      <formula>$BG191=15</formula>
    </cfRule>
    <cfRule type="expression" dxfId="2199" priority="11084">
      <formula>$BG191=14</formula>
    </cfRule>
    <cfRule type="expression" dxfId="2198" priority="11085">
      <formula>$BG191=13</formula>
    </cfRule>
    <cfRule type="expression" dxfId="2197" priority="11086">
      <formula>$BG191=12</formula>
    </cfRule>
    <cfRule type="expression" dxfId="2196" priority="11087">
      <formula>$BG191=11</formula>
    </cfRule>
    <cfRule type="expression" dxfId="2195" priority="11088">
      <formula>$BG191=10</formula>
    </cfRule>
    <cfRule type="expression" dxfId="2194" priority="11089">
      <formula>$BG191=9</formula>
    </cfRule>
    <cfRule type="expression" dxfId="2193" priority="11090">
      <formula>$BG191=8</formula>
    </cfRule>
    <cfRule type="expression" dxfId="2192" priority="11091">
      <formula>$BG191=7</formula>
    </cfRule>
    <cfRule type="expression" dxfId="2191" priority="11092">
      <formula>$BG191=6</formula>
    </cfRule>
    <cfRule type="expression" dxfId="2190" priority="11093">
      <formula>$BG191=5</formula>
    </cfRule>
    <cfRule type="expression" dxfId="2189" priority="11094">
      <formula>$BG191=4</formula>
    </cfRule>
    <cfRule type="expression" dxfId="2188" priority="11095">
      <formula>$BG191=3</formula>
    </cfRule>
    <cfRule type="expression" dxfId="2187" priority="11096">
      <formula>$BG191=2</formula>
    </cfRule>
    <cfRule type="expression" dxfId="2186" priority="11097">
      <formula>$BG191=1</formula>
    </cfRule>
  </conditionalFormatting>
  <conditionalFormatting sqref="BD197">
    <cfRule type="expression" dxfId="2185" priority="1528">
      <formula>$BG197=25</formula>
    </cfRule>
    <cfRule type="expression" dxfId="2184" priority="1529">
      <formula>$BG197=24</formula>
    </cfRule>
    <cfRule type="expression" dxfId="2183" priority="1530">
      <formula>$BG197=23</formula>
    </cfRule>
    <cfRule type="expression" dxfId="2182" priority="1531">
      <formula>$BG197=22</formula>
    </cfRule>
    <cfRule type="expression" dxfId="2181" priority="1532">
      <formula>$BG197=21</formula>
    </cfRule>
    <cfRule type="expression" dxfId="2180" priority="1533">
      <formula>$BG197=20</formula>
    </cfRule>
    <cfRule type="expression" dxfId="2179" priority="1534">
      <formula>$BG197=19</formula>
    </cfRule>
    <cfRule type="expression" dxfId="2178" priority="1535">
      <formula>$BG197=18</formula>
    </cfRule>
    <cfRule type="expression" dxfId="2177" priority="1536">
      <formula>$BG197=17</formula>
    </cfRule>
    <cfRule type="expression" dxfId="2176" priority="1537">
      <formula>$BG197=16</formula>
    </cfRule>
    <cfRule type="expression" dxfId="2175" priority="1538">
      <formula>$BG197=15</formula>
    </cfRule>
    <cfRule type="expression" dxfId="2174" priority="1539">
      <formula>$BG197=14</formula>
    </cfRule>
    <cfRule type="expression" dxfId="2173" priority="1540">
      <formula>$BG197=13</formula>
    </cfRule>
    <cfRule type="expression" dxfId="2172" priority="1541">
      <formula>$BG197=12</formula>
    </cfRule>
    <cfRule type="expression" dxfId="2171" priority="1542">
      <formula>$BG197=11</formula>
    </cfRule>
    <cfRule type="expression" dxfId="2170" priority="1543">
      <formula>$BG197=10</formula>
    </cfRule>
    <cfRule type="expression" dxfId="2169" priority="1544">
      <formula>$BG197=9</formula>
    </cfRule>
    <cfRule type="expression" dxfId="2168" priority="1545">
      <formula>$BG197=8</formula>
    </cfRule>
    <cfRule type="expression" dxfId="2167" priority="1546">
      <formula>$BG197=7</formula>
    </cfRule>
    <cfRule type="expression" dxfId="2166" priority="1547">
      <formula>$BG197=6</formula>
    </cfRule>
    <cfRule type="expression" dxfId="2165" priority="1548">
      <formula>$BG197=5</formula>
    </cfRule>
    <cfRule type="expression" dxfId="2164" priority="1549">
      <formula>$BG197=4</formula>
    </cfRule>
    <cfRule type="expression" dxfId="2163" priority="1550">
      <formula>$BG197=3</formula>
    </cfRule>
    <cfRule type="expression" dxfId="2162" priority="1551">
      <formula>$BG197=2</formula>
    </cfRule>
    <cfRule type="expression" dxfId="2161" priority="1552">
      <formula>$BG197=1</formula>
    </cfRule>
  </conditionalFormatting>
  <conditionalFormatting sqref="BD203">
    <cfRule type="expression" dxfId="2160" priority="5817">
      <formula>$BG203=25</formula>
    </cfRule>
    <cfRule type="expression" dxfId="2159" priority="5818">
      <formula>$BG203=24</formula>
    </cfRule>
    <cfRule type="expression" dxfId="2158" priority="5819">
      <formula>$BG203=23</formula>
    </cfRule>
    <cfRule type="expression" dxfId="2157" priority="5820">
      <formula>$BG203=22</formula>
    </cfRule>
    <cfRule type="expression" dxfId="2156" priority="5821">
      <formula>$BG203=21</formula>
    </cfRule>
    <cfRule type="expression" dxfId="2155" priority="5822">
      <formula>$BG203=20</formula>
    </cfRule>
    <cfRule type="expression" dxfId="2154" priority="5823">
      <formula>$BG203=19</formula>
    </cfRule>
    <cfRule type="expression" dxfId="2153" priority="5824">
      <formula>$BG203=18</formula>
    </cfRule>
    <cfRule type="expression" dxfId="2152" priority="5825">
      <formula>$BG203=17</formula>
    </cfRule>
    <cfRule type="expression" dxfId="2151" priority="5826">
      <formula>$BG203=16</formula>
    </cfRule>
    <cfRule type="expression" dxfId="2150" priority="5827">
      <formula>$BG203=15</formula>
    </cfRule>
    <cfRule type="expression" dxfId="2149" priority="5828">
      <formula>$BG203=14</formula>
    </cfRule>
    <cfRule type="expression" dxfId="2148" priority="5829">
      <formula>$BG203=13</formula>
    </cfRule>
    <cfRule type="expression" dxfId="2147" priority="5830">
      <formula>$BG203=12</formula>
    </cfRule>
    <cfRule type="expression" dxfId="2146" priority="5831">
      <formula>$BG203=11</formula>
    </cfRule>
    <cfRule type="expression" dxfId="2145" priority="5832">
      <formula>$BG203=10</formula>
    </cfRule>
    <cfRule type="expression" dxfId="2144" priority="5833">
      <formula>$BG203=9</formula>
    </cfRule>
    <cfRule type="expression" dxfId="2143" priority="5834">
      <formula>$BG203=8</formula>
    </cfRule>
    <cfRule type="expression" dxfId="2142" priority="5835">
      <formula>$BG203=7</formula>
    </cfRule>
    <cfRule type="expression" dxfId="2141" priority="5836">
      <formula>$BG203=6</formula>
    </cfRule>
    <cfRule type="expression" dxfId="2140" priority="5837">
      <formula>$BG203=5</formula>
    </cfRule>
    <cfRule type="expression" dxfId="2139" priority="5838">
      <formula>$BG203=4</formula>
    </cfRule>
    <cfRule type="expression" dxfId="2138" priority="5839">
      <formula>$BG203=3</formula>
    </cfRule>
    <cfRule type="expression" dxfId="2137" priority="5840">
      <formula>$BG203=2</formula>
    </cfRule>
    <cfRule type="expression" dxfId="2136" priority="5841">
      <formula>$BG203=1</formula>
    </cfRule>
  </conditionalFormatting>
  <conditionalFormatting sqref="BD209">
    <cfRule type="expression" dxfId="2135" priority="10941">
      <formula>$BG209=25</formula>
    </cfRule>
    <cfRule type="expression" dxfId="2134" priority="10942">
      <formula>$BG209=24</formula>
    </cfRule>
    <cfRule type="expression" dxfId="2133" priority="10943">
      <formula>$BG209=23</formula>
    </cfRule>
    <cfRule type="expression" dxfId="2132" priority="10944">
      <formula>$BG209=22</formula>
    </cfRule>
    <cfRule type="expression" dxfId="2131" priority="10945">
      <formula>$BG209=21</formula>
    </cfRule>
    <cfRule type="expression" dxfId="2130" priority="10946">
      <formula>$BG209=20</formula>
    </cfRule>
    <cfRule type="expression" dxfId="2129" priority="10947">
      <formula>$BG209=19</formula>
    </cfRule>
    <cfRule type="expression" dxfId="2128" priority="10948">
      <formula>$BG209=18</formula>
    </cfRule>
    <cfRule type="expression" dxfId="2127" priority="10949">
      <formula>$BG209=17</formula>
    </cfRule>
    <cfRule type="expression" dxfId="2126" priority="10950">
      <formula>$BG209=16</formula>
    </cfRule>
    <cfRule type="expression" dxfId="2125" priority="10951">
      <formula>$BG209=15</formula>
    </cfRule>
    <cfRule type="expression" dxfId="2124" priority="10952">
      <formula>$BG209=14</formula>
    </cfRule>
    <cfRule type="expression" dxfId="2123" priority="10953">
      <formula>$BG209=13</formula>
    </cfRule>
    <cfRule type="expression" dxfId="2122" priority="10954">
      <formula>$BG209=12</formula>
    </cfRule>
    <cfRule type="expression" dxfId="2121" priority="10955">
      <formula>$BG209=11</formula>
    </cfRule>
    <cfRule type="expression" dxfId="2120" priority="10956">
      <formula>$BG209=10</formula>
    </cfRule>
    <cfRule type="expression" dxfId="2119" priority="10957">
      <formula>$BG209=9</formula>
    </cfRule>
    <cfRule type="expression" dxfId="2118" priority="10958">
      <formula>$BG209=8</formula>
    </cfRule>
    <cfRule type="expression" dxfId="2117" priority="10959">
      <formula>$BG209=7</formula>
    </cfRule>
    <cfRule type="expression" dxfId="2116" priority="10960">
      <formula>$BG209=6</formula>
    </cfRule>
    <cfRule type="expression" dxfId="2115" priority="10961">
      <formula>$BG209=5</formula>
    </cfRule>
    <cfRule type="expression" dxfId="2114" priority="10962">
      <formula>$BG209=4</formula>
    </cfRule>
    <cfRule type="expression" dxfId="2113" priority="10963">
      <formula>$BG209=3</formula>
    </cfRule>
    <cfRule type="expression" dxfId="2112" priority="10964">
      <formula>$BG209=2</formula>
    </cfRule>
    <cfRule type="expression" dxfId="2111" priority="10965">
      <formula>$BG209=1</formula>
    </cfRule>
  </conditionalFormatting>
  <conditionalFormatting sqref="BD215">
    <cfRule type="expression" dxfId="2110" priority="10809">
      <formula>$BG215=25</formula>
    </cfRule>
    <cfRule type="expression" dxfId="2109" priority="10810">
      <formula>$BG215=24</formula>
    </cfRule>
    <cfRule type="expression" dxfId="2108" priority="10811">
      <formula>$BG215=23</formula>
    </cfRule>
    <cfRule type="expression" dxfId="2107" priority="10812">
      <formula>$BG215=22</formula>
    </cfRule>
    <cfRule type="expression" dxfId="2106" priority="10813">
      <formula>$BG215=21</formula>
    </cfRule>
    <cfRule type="expression" dxfId="2105" priority="10814">
      <formula>$BG215=20</formula>
    </cfRule>
    <cfRule type="expression" dxfId="2104" priority="10815">
      <formula>$BG215=19</formula>
    </cfRule>
    <cfRule type="expression" dxfId="2103" priority="10816">
      <formula>$BG215=18</formula>
    </cfRule>
    <cfRule type="expression" dxfId="2102" priority="10817">
      <formula>$BG215=17</formula>
    </cfRule>
    <cfRule type="expression" dxfId="2101" priority="10818">
      <formula>$BG215=16</formula>
    </cfRule>
    <cfRule type="expression" dxfId="2100" priority="10819">
      <formula>$BG215=15</formula>
    </cfRule>
    <cfRule type="expression" dxfId="2099" priority="10820">
      <formula>$BG215=14</formula>
    </cfRule>
    <cfRule type="expression" dxfId="2098" priority="10821">
      <formula>$BG215=13</formula>
    </cfRule>
    <cfRule type="expression" dxfId="2097" priority="10822">
      <formula>$BG215=12</formula>
    </cfRule>
    <cfRule type="expression" dxfId="2096" priority="10823">
      <formula>$BG215=11</formula>
    </cfRule>
    <cfRule type="expression" dxfId="2095" priority="10824">
      <formula>$BG215=10</formula>
    </cfRule>
    <cfRule type="expression" dxfId="2094" priority="10825">
      <formula>$BG215=9</formula>
    </cfRule>
    <cfRule type="expression" dxfId="2093" priority="10826">
      <formula>$BG215=8</formula>
    </cfRule>
    <cfRule type="expression" dxfId="2092" priority="10827">
      <formula>$BG215=7</formula>
    </cfRule>
    <cfRule type="expression" dxfId="2091" priority="10828">
      <formula>$BG215=6</formula>
    </cfRule>
    <cfRule type="expression" dxfId="2090" priority="10829">
      <formula>$BG215=5</formula>
    </cfRule>
    <cfRule type="expression" dxfId="2089" priority="10830">
      <formula>$BG215=4</formula>
    </cfRule>
    <cfRule type="expression" dxfId="2088" priority="10831">
      <formula>$BG215=3</formula>
    </cfRule>
    <cfRule type="expression" dxfId="2087" priority="10832">
      <formula>$BG215=2</formula>
    </cfRule>
    <cfRule type="expression" dxfId="2086" priority="10833">
      <formula>$BG215=1</formula>
    </cfRule>
  </conditionalFormatting>
  <conditionalFormatting sqref="BD221">
    <cfRule type="expression" dxfId="2085" priority="956">
      <formula>$BG221=25</formula>
    </cfRule>
    <cfRule type="expression" dxfId="2084" priority="957">
      <formula>$BG221=24</formula>
    </cfRule>
    <cfRule type="expression" dxfId="2083" priority="958">
      <formula>$BG221=23</formula>
    </cfRule>
    <cfRule type="expression" dxfId="2082" priority="959">
      <formula>$BG221=22</formula>
    </cfRule>
    <cfRule type="expression" dxfId="2081" priority="960">
      <formula>$BG221=21</formula>
    </cfRule>
    <cfRule type="expression" dxfId="2080" priority="961">
      <formula>$BG221=20</formula>
    </cfRule>
    <cfRule type="expression" dxfId="2079" priority="962">
      <formula>$BG221=19</formula>
    </cfRule>
    <cfRule type="expression" dxfId="2078" priority="963">
      <formula>$BG221=18</formula>
    </cfRule>
    <cfRule type="expression" dxfId="2077" priority="964">
      <formula>$BG221=17</formula>
    </cfRule>
    <cfRule type="expression" dxfId="2076" priority="965">
      <formula>$BG221=16</formula>
    </cfRule>
    <cfRule type="expression" dxfId="2075" priority="966">
      <formula>$BG221=15</formula>
    </cfRule>
    <cfRule type="expression" dxfId="2074" priority="967">
      <formula>$BG221=14</formula>
    </cfRule>
    <cfRule type="expression" dxfId="2073" priority="968">
      <formula>$BG221=13</formula>
    </cfRule>
    <cfRule type="expression" dxfId="2072" priority="969">
      <formula>$BG221=12</formula>
    </cfRule>
    <cfRule type="expression" dxfId="2071" priority="970">
      <formula>$BG221=11</formula>
    </cfRule>
    <cfRule type="expression" dxfId="2070" priority="971">
      <formula>$BG221=10</formula>
    </cfRule>
    <cfRule type="expression" dxfId="2069" priority="972">
      <formula>$BG221=9</formula>
    </cfRule>
    <cfRule type="expression" dxfId="2068" priority="973">
      <formula>$BG221=8</formula>
    </cfRule>
    <cfRule type="expression" dxfId="2067" priority="974">
      <formula>$BG221=7</formula>
    </cfRule>
    <cfRule type="expression" dxfId="2066" priority="975">
      <formula>$BG221=6</formula>
    </cfRule>
    <cfRule type="expression" dxfId="2065" priority="976">
      <formula>$BG221=5</formula>
    </cfRule>
    <cfRule type="expression" dxfId="2064" priority="977">
      <formula>$BG221=4</formula>
    </cfRule>
    <cfRule type="expression" dxfId="2063" priority="978">
      <formula>$BG221=3</formula>
    </cfRule>
    <cfRule type="expression" dxfId="2062" priority="979">
      <formula>$BG221=2</formula>
    </cfRule>
    <cfRule type="expression" dxfId="2061" priority="980">
      <formula>$BG221=1</formula>
    </cfRule>
  </conditionalFormatting>
  <conditionalFormatting sqref="BD227">
    <cfRule type="expression" dxfId="2060" priority="10545">
      <formula>$BG227=25</formula>
    </cfRule>
    <cfRule type="expression" dxfId="2059" priority="10546">
      <formula>$BG227=24</formula>
    </cfRule>
    <cfRule type="expression" dxfId="2058" priority="10547">
      <formula>$BG227=23</formula>
    </cfRule>
    <cfRule type="expression" dxfId="2057" priority="10548">
      <formula>$BG227=22</formula>
    </cfRule>
    <cfRule type="expression" dxfId="2056" priority="10549">
      <formula>$BG227=21</formula>
    </cfRule>
    <cfRule type="expression" dxfId="2055" priority="10550">
      <formula>$BG227=20</formula>
    </cfRule>
    <cfRule type="expression" dxfId="2054" priority="10551">
      <formula>$BG227=19</formula>
    </cfRule>
    <cfRule type="expression" dxfId="2053" priority="10552">
      <formula>$BG227=18</formula>
    </cfRule>
    <cfRule type="expression" dxfId="2052" priority="10553">
      <formula>$BG227=17</formula>
    </cfRule>
    <cfRule type="expression" dxfId="2051" priority="10554">
      <formula>$BG227=16</formula>
    </cfRule>
    <cfRule type="expression" dxfId="2050" priority="10555">
      <formula>$BG227=15</formula>
    </cfRule>
    <cfRule type="expression" dxfId="2049" priority="10556">
      <formula>$BG227=14</formula>
    </cfRule>
    <cfRule type="expression" dxfId="2048" priority="10557">
      <formula>$BG227=13</formula>
    </cfRule>
    <cfRule type="expression" dxfId="2047" priority="10558">
      <formula>$BG227=12</formula>
    </cfRule>
    <cfRule type="expression" dxfId="2046" priority="10559">
      <formula>$BG227=11</formula>
    </cfRule>
    <cfRule type="expression" dxfId="2045" priority="10560">
      <formula>$BG227=10</formula>
    </cfRule>
    <cfRule type="expression" dxfId="2044" priority="10561">
      <formula>$BG227=9</formula>
    </cfRule>
    <cfRule type="expression" dxfId="2043" priority="10562">
      <formula>$BG227=8</formula>
    </cfRule>
    <cfRule type="expression" dxfId="2042" priority="10563">
      <formula>$BG227=7</formula>
    </cfRule>
    <cfRule type="expression" dxfId="2041" priority="10564">
      <formula>$BG227=6</formula>
    </cfRule>
    <cfRule type="expression" dxfId="2040" priority="10565">
      <formula>$BG227=5</formula>
    </cfRule>
    <cfRule type="expression" dxfId="2039" priority="10566">
      <formula>$BG227=4</formula>
    </cfRule>
    <cfRule type="expression" dxfId="2038" priority="10567">
      <formula>$BG227=3</formula>
    </cfRule>
    <cfRule type="expression" dxfId="2037" priority="10568">
      <formula>$BG227=2</formula>
    </cfRule>
    <cfRule type="expression" dxfId="2036" priority="10569">
      <formula>$BG227=1</formula>
    </cfRule>
  </conditionalFormatting>
  <conditionalFormatting sqref="BD233">
    <cfRule type="expression" dxfId="2035" priority="10413">
      <formula>$BG233=25</formula>
    </cfRule>
    <cfRule type="expression" dxfId="2034" priority="10414">
      <formula>$BG233=24</formula>
    </cfRule>
    <cfRule type="expression" dxfId="2033" priority="10415">
      <formula>$BG233=23</formula>
    </cfRule>
    <cfRule type="expression" dxfId="2032" priority="10416">
      <formula>$BG233=22</formula>
    </cfRule>
    <cfRule type="expression" dxfId="2031" priority="10417">
      <formula>$BG233=21</formula>
    </cfRule>
    <cfRule type="expression" dxfId="2030" priority="10418">
      <formula>$BG233=20</formula>
    </cfRule>
    <cfRule type="expression" dxfId="2029" priority="10419">
      <formula>$BG233=19</formula>
    </cfRule>
    <cfRule type="expression" dxfId="2028" priority="10420">
      <formula>$BG233=18</formula>
    </cfRule>
    <cfRule type="expression" dxfId="2027" priority="10421">
      <formula>$BG233=17</formula>
    </cfRule>
    <cfRule type="expression" dxfId="2026" priority="10422">
      <formula>$BG233=16</formula>
    </cfRule>
    <cfRule type="expression" dxfId="2025" priority="10423">
      <formula>$BG233=15</formula>
    </cfRule>
    <cfRule type="expression" dxfId="2024" priority="10424">
      <formula>$BG233=14</formula>
    </cfRule>
    <cfRule type="expression" dxfId="2023" priority="10425">
      <formula>$BG233=13</formula>
    </cfRule>
    <cfRule type="expression" dxfId="2022" priority="10426">
      <formula>$BG233=12</formula>
    </cfRule>
    <cfRule type="expression" dxfId="2021" priority="10427">
      <formula>$BG233=11</formula>
    </cfRule>
    <cfRule type="expression" dxfId="2020" priority="10428">
      <formula>$BG233=10</formula>
    </cfRule>
    <cfRule type="expression" dxfId="2019" priority="10429">
      <formula>$BG233=9</formula>
    </cfRule>
    <cfRule type="expression" dxfId="2018" priority="10430">
      <formula>$BG233=8</formula>
    </cfRule>
    <cfRule type="expression" dxfId="2017" priority="10431">
      <formula>$BG233=7</formula>
    </cfRule>
    <cfRule type="expression" dxfId="2016" priority="10432">
      <formula>$BG233=6</formula>
    </cfRule>
    <cfRule type="expression" dxfId="2015" priority="10433">
      <formula>$BG233=5</formula>
    </cfRule>
    <cfRule type="expression" dxfId="2014" priority="10434">
      <formula>$BG233=4</formula>
    </cfRule>
    <cfRule type="expression" dxfId="2013" priority="10435">
      <formula>$BG233=3</formula>
    </cfRule>
    <cfRule type="expression" dxfId="2012" priority="10436">
      <formula>$BG233=2</formula>
    </cfRule>
    <cfRule type="expression" dxfId="2011" priority="10437">
      <formula>$BG233=1</formula>
    </cfRule>
  </conditionalFormatting>
  <conditionalFormatting sqref="BD239">
    <cfRule type="expression" dxfId="2010" priority="10281">
      <formula>$BG239=25</formula>
    </cfRule>
    <cfRule type="expression" dxfId="2009" priority="10282">
      <formula>$BG239=24</formula>
    </cfRule>
    <cfRule type="expression" dxfId="2008" priority="10283">
      <formula>$BG239=23</formula>
    </cfRule>
    <cfRule type="expression" dxfId="2007" priority="10284">
      <formula>$BG239=22</formula>
    </cfRule>
    <cfRule type="expression" dxfId="2006" priority="10285">
      <formula>$BG239=21</formula>
    </cfRule>
    <cfRule type="expression" dxfId="2005" priority="10286">
      <formula>$BG239=20</formula>
    </cfRule>
    <cfRule type="expression" dxfId="2004" priority="10287">
      <formula>$BG239=19</formula>
    </cfRule>
    <cfRule type="expression" dxfId="2003" priority="10288">
      <formula>$BG239=18</formula>
    </cfRule>
    <cfRule type="expression" dxfId="2002" priority="10289">
      <formula>$BG239=17</formula>
    </cfRule>
    <cfRule type="expression" dxfId="2001" priority="10290">
      <formula>$BG239=16</formula>
    </cfRule>
    <cfRule type="expression" dxfId="2000" priority="10291">
      <formula>$BG239=15</formula>
    </cfRule>
    <cfRule type="expression" dxfId="1999" priority="10292">
      <formula>$BG239=14</formula>
    </cfRule>
    <cfRule type="expression" dxfId="1998" priority="10293">
      <formula>$BG239=13</formula>
    </cfRule>
    <cfRule type="expression" dxfId="1997" priority="10294">
      <formula>$BG239=12</formula>
    </cfRule>
    <cfRule type="expression" dxfId="1996" priority="10295">
      <formula>$BG239=11</formula>
    </cfRule>
    <cfRule type="expression" dxfId="1995" priority="10296">
      <formula>$BG239=10</formula>
    </cfRule>
    <cfRule type="expression" dxfId="1994" priority="10297">
      <formula>$BG239=9</formula>
    </cfRule>
    <cfRule type="expression" dxfId="1993" priority="10298">
      <formula>$BG239=8</formula>
    </cfRule>
    <cfRule type="expression" dxfId="1992" priority="10299">
      <formula>$BG239=7</formula>
    </cfRule>
    <cfRule type="expression" dxfId="1991" priority="10300">
      <formula>$BG239=6</formula>
    </cfRule>
    <cfRule type="expression" dxfId="1990" priority="10301">
      <formula>$BG239=5</formula>
    </cfRule>
    <cfRule type="expression" dxfId="1989" priority="10302">
      <formula>$BG239=4</formula>
    </cfRule>
    <cfRule type="expression" dxfId="1988" priority="10303">
      <formula>$BG239=3</formula>
    </cfRule>
    <cfRule type="expression" dxfId="1987" priority="10304">
      <formula>$BG239=2</formula>
    </cfRule>
    <cfRule type="expression" dxfId="1986" priority="10305">
      <formula>$BG239=1</formula>
    </cfRule>
  </conditionalFormatting>
  <conditionalFormatting sqref="BD245">
    <cfRule type="expression" dxfId="1985" priority="1069">
      <formula>$BG245=25</formula>
    </cfRule>
    <cfRule type="expression" dxfId="1984" priority="1070">
      <formula>$BG245=24</formula>
    </cfRule>
    <cfRule type="expression" dxfId="1983" priority="1071">
      <formula>$BG245=23</formula>
    </cfRule>
    <cfRule type="expression" dxfId="1982" priority="1072">
      <formula>$BG245=22</formula>
    </cfRule>
    <cfRule type="expression" dxfId="1981" priority="1073">
      <formula>$BG245=21</formula>
    </cfRule>
    <cfRule type="expression" dxfId="1980" priority="1074">
      <formula>$BG245=20</formula>
    </cfRule>
    <cfRule type="expression" dxfId="1979" priority="1075">
      <formula>$BG245=19</formula>
    </cfRule>
    <cfRule type="expression" dxfId="1978" priority="1076">
      <formula>$BG245=18</formula>
    </cfRule>
    <cfRule type="expression" dxfId="1977" priority="1077">
      <formula>$BG245=17</formula>
    </cfRule>
    <cfRule type="expression" dxfId="1976" priority="1078">
      <formula>$BG245=16</formula>
    </cfRule>
    <cfRule type="expression" dxfId="1975" priority="1079">
      <formula>$BG245=15</formula>
    </cfRule>
    <cfRule type="expression" dxfId="1974" priority="1080">
      <formula>$BG245=14</formula>
    </cfRule>
    <cfRule type="expression" dxfId="1973" priority="1081">
      <formula>$BG245=13</formula>
    </cfRule>
    <cfRule type="expression" dxfId="1972" priority="1082">
      <formula>$BG245=12</formula>
    </cfRule>
    <cfRule type="expression" dxfId="1971" priority="1083">
      <formula>$BG245=11</formula>
    </cfRule>
    <cfRule type="expression" dxfId="1970" priority="1084">
      <formula>$BG245=10</formula>
    </cfRule>
    <cfRule type="expression" dxfId="1969" priority="1085">
      <formula>$BG245=9</formula>
    </cfRule>
    <cfRule type="expression" dxfId="1968" priority="1086">
      <formula>$BG245=8</formula>
    </cfRule>
    <cfRule type="expression" dxfId="1967" priority="1087">
      <formula>$BG245=7</formula>
    </cfRule>
    <cfRule type="expression" dxfId="1966" priority="1088">
      <formula>$BG245=6</formula>
    </cfRule>
    <cfRule type="expression" dxfId="1965" priority="1089">
      <formula>$BG245=5</formula>
    </cfRule>
    <cfRule type="expression" dxfId="1964" priority="1090">
      <formula>$BG245=4</formula>
    </cfRule>
    <cfRule type="expression" dxfId="1963" priority="1091">
      <formula>$BG245=3</formula>
    </cfRule>
    <cfRule type="expression" dxfId="1962" priority="1092">
      <formula>$BG245=2</formula>
    </cfRule>
    <cfRule type="expression" dxfId="1961" priority="1093">
      <formula>$BG245=1</formula>
    </cfRule>
  </conditionalFormatting>
  <conditionalFormatting sqref="BD251">
    <cfRule type="expression" dxfId="1960" priority="10149">
      <formula>$BG251=25</formula>
    </cfRule>
    <cfRule type="expression" dxfId="1959" priority="10150">
      <formula>$BG251=24</formula>
    </cfRule>
    <cfRule type="expression" dxfId="1958" priority="10151">
      <formula>$BG251=23</formula>
    </cfRule>
    <cfRule type="expression" dxfId="1957" priority="10152">
      <formula>$BG251=22</formula>
    </cfRule>
    <cfRule type="expression" dxfId="1956" priority="10153">
      <formula>$BG251=21</formula>
    </cfRule>
    <cfRule type="expression" dxfId="1955" priority="10154">
      <formula>$BG251=20</formula>
    </cfRule>
    <cfRule type="expression" dxfId="1954" priority="10155">
      <formula>$BG251=19</formula>
    </cfRule>
    <cfRule type="expression" dxfId="1953" priority="10156">
      <formula>$BG251=18</formula>
    </cfRule>
    <cfRule type="expression" dxfId="1952" priority="10157">
      <formula>$BG251=17</formula>
    </cfRule>
    <cfRule type="expression" dxfId="1951" priority="10158">
      <formula>$BG251=16</formula>
    </cfRule>
    <cfRule type="expression" dxfId="1950" priority="10159">
      <formula>$BG251=15</formula>
    </cfRule>
    <cfRule type="expression" dxfId="1949" priority="10160">
      <formula>$BG251=14</formula>
    </cfRule>
    <cfRule type="expression" dxfId="1948" priority="10161">
      <formula>$BG251=13</formula>
    </cfRule>
    <cfRule type="expression" dxfId="1947" priority="10162">
      <formula>$BG251=12</formula>
    </cfRule>
    <cfRule type="expression" dxfId="1946" priority="10163">
      <formula>$BG251=11</formula>
    </cfRule>
    <cfRule type="expression" dxfId="1945" priority="10164">
      <formula>$BG251=10</formula>
    </cfRule>
    <cfRule type="expression" dxfId="1944" priority="10165">
      <formula>$BG251=9</formula>
    </cfRule>
    <cfRule type="expression" dxfId="1943" priority="10166">
      <formula>$BG251=8</formula>
    </cfRule>
    <cfRule type="expression" dxfId="1942" priority="10167">
      <formula>$BG251=7</formula>
    </cfRule>
    <cfRule type="expression" dxfId="1941" priority="10168">
      <formula>$BG251=6</formula>
    </cfRule>
    <cfRule type="expression" dxfId="1940" priority="10169">
      <formula>$BG251=5</formula>
    </cfRule>
    <cfRule type="expression" dxfId="1939" priority="10170">
      <formula>$BG251=4</formula>
    </cfRule>
    <cfRule type="expression" dxfId="1938" priority="10171">
      <formula>$BG251=3</formula>
    </cfRule>
    <cfRule type="expression" dxfId="1937" priority="10172">
      <formula>$BG251=2</formula>
    </cfRule>
    <cfRule type="expression" dxfId="1936" priority="10173">
      <formula>$BG251=1</formula>
    </cfRule>
  </conditionalFormatting>
  <conditionalFormatting sqref="BD257">
    <cfRule type="expression" dxfId="1935" priority="10017">
      <formula>$BG257=25</formula>
    </cfRule>
    <cfRule type="expression" dxfId="1934" priority="10018">
      <formula>$BG257=24</formula>
    </cfRule>
    <cfRule type="expression" dxfId="1933" priority="10019">
      <formula>$BG257=23</formula>
    </cfRule>
    <cfRule type="expression" dxfId="1932" priority="10020">
      <formula>$BG257=22</formula>
    </cfRule>
    <cfRule type="expression" dxfId="1931" priority="10021">
      <formula>$BG257=21</formula>
    </cfRule>
    <cfRule type="expression" dxfId="1930" priority="10022">
      <formula>$BG257=20</formula>
    </cfRule>
    <cfRule type="expression" dxfId="1929" priority="10023">
      <formula>$BG257=19</formula>
    </cfRule>
    <cfRule type="expression" dxfId="1928" priority="10024">
      <formula>$BG257=18</formula>
    </cfRule>
    <cfRule type="expression" dxfId="1927" priority="10025">
      <formula>$BG257=17</formula>
    </cfRule>
    <cfRule type="expression" dxfId="1926" priority="10026">
      <formula>$BG257=16</formula>
    </cfRule>
    <cfRule type="expression" dxfId="1925" priority="10027">
      <formula>$BG257=15</formula>
    </cfRule>
    <cfRule type="expression" dxfId="1924" priority="10028">
      <formula>$BG257=14</formula>
    </cfRule>
    <cfRule type="expression" dxfId="1923" priority="10029">
      <formula>$BG257=13</formula>
    </cfRule>
    <cfRule type="expression" dxfId="1922" priority="10030">
      <formula>$BG257=12</formula>
    </cfRule>
    <cfRule type="expression" dxfId="1921" priority="10031">
      <formula>$BG257=11</formula>
    </cfRule>
    <cfRule type="expression" dxfId="1920" priority="10032">
      <formula>$BG257=10</formula>
    </cfRule>
    <cfRule type="expression" dxfId="1919" priority="10033">
      <formula>$BG257=9</formula>
    </cfRule>
    <cfRule type="expression" dxfId="1918" priority="10034">
      <formula>$BG257=8</formula>
    </cfRule>
    <cfRule type="expression" dxfId="1917" priority="10035">
      <formula>$BG257=7</formula>
    </cfRule>
    <cfRule type="expression" dxfId="1916" priority="10036">
      <formula>$BG257=6</formula>
    </cfRule>
    <cfRule type="expression" dxfId="1915" priority="10037">
      <formula>$BG257=5</formula>
    </cfRule>
    <cfRule type="expression" dxfId="1914" priority="10038">
      <formula>$BG257=4</formula>
    </cfRule>
    <cfRule type="expression" dxfId="1913" priority="10039">
      <formula>$BG257=3</formula>
    </cfRule>
    <cfRule type="expression" dxfId="1912" priority="10040">
      <formula>$BG257=2</formula>
    </cfRule>
    <cfRule type="expression" dxfId="1911" priority="10041">
      <formula>$BG257=1</formula>
    </cfRule>
  </conditionalFormatting>
  <conditionalFormatting sqref="BD263">
    <cfRule type="expression" dxfId="1910" priority="9885">
      <formula>$BG263=25</formula>
    </cfRule>
    <cfRule type="expression" dxfId="1909" priority="9886">
      <formula>$BG263=24</formula>
    </cfRule>
    <cfRule type="expression" dxfId="1908" priority="9887">
      <formula>$BG263=23</formula>
    </cfRule>
    <cfRule type="expression" dxfId="1907" priority="9888">
      <formula>$BG263=22</formula>
    </cfRule>
    <cfRule type="expression" dxfId="1906" priority="9889">
      <formula>$BG263=21</formula>
    </cfRule>
    <cfRule type="expression" dxfId="1905" priority="9890">
      <formula>$BG263=20</formula>
    </cfRule>
    <cfRule type="expression" dxfId="1904" priority="9891">
      <formula>$BG263=19</formula>
    </cfRule>
    <cfRule type="expression" dxfId="1903" priority="9892">
      <formula>$BG263=18</formula>
    </cfRule>
    <cfRule type="expression" dxfId="1902" priority="9893">
      <formula>$BG263=17</formula>
    </cfRule>
    <cfRule type="expression" dxfId="1901" priority="9894">
      <formula>$BG263=16</formula>
    </cfRule>
    <cfRule type="expression" dxfId="1900" priority="9895">
      <formula>$BG263=15</formula>
    </cfRule>
    <cfRule type="expression" dxfId="1899" priority="9896">
      <formula>$BG263=14</formula>
    </cfRule>
    <cfRule type="expression" dxfId="1898" priority="9897">
      <formula>$BG263=13</formula>
    </cfRule>
    <cfRule type="expression" dxfId="1897" priority="9898">
      <formula>$BG263=12</formula>
    </cfRule>
    <cfRule type="expression" dxfId="1896" priority="9899">
      <formula>$BG263=11</formula>
    </cfRule>
    <cfRule type="expression" dxfId="1895" priority="9900">
      <formula>$BG263=10</formula>
    </cfRule>
    <cfRule type="expression" dxfId="1894" priority="9901">
      <formula>$BG263=9</formula>
    </cfRule>
    <cfRule type="expression" dxfId="1893" priority="9902">
      <formula>$BG263=8</formula>
    </cfRule>
    <cfRule type="expression" dxfId="1892" priority="9903">
      <formula>$BG263=7</formula>
    </cfRule>
    <cfRule type="expression" dxfId="1891" priority="9904">
      <formula>$BG263=6</formula>
    </cfRule>
    <cfRule type="expression" dxfId="1890" priority="9905">
      <formula>$BG263=5</formula>
    </cfRule>
    <cfRule type="expression" dxfId="1889" priority="9906">
      <formula>$BG263=4</formula>
    </cfRule>
    <cfRule type="expression" dxfId="1888" priority="9907">
      <formula>$BG263=3</formula>
    </cfRule>
    <cfRule type="expression" dxfId="1887" priority="9908">
      <formula>$BG263=2</formula>
    </cfRule>
    <cfRule type="expression" dxfId="1886" priority="9909">
      <formula>$BG263=1</formula>
    </cfRule>
  </conditionalFormatting>
  <conditionalFormatting sqref="BD269">
    <cfRule type="expression" dxfId="1885" priority="9753">
      <formula>$BG269=25</formula>
    </cfRule>
    <cfRule type="expression" dxfId="1884" priority="9754">
      <formula>$BG269=24</formula>
    </cfRule>
    <cfRule type="expression" dxfId="1883" priority="9755">
      <formula>$BG269=23</formula>
    </cfRule>
    <cfRule type="expression" dxfId="1882" priority="9756">
      <formula>$BG269=22</formula>
    </cfRule>
    <cfRule type="expression" dxfId="1881" priority="9757">
      <formula>$BG269=21</formula>
    </cfRule>
    <cfRule type="expression" dxfId="1880" priority="9758">
      <formula>$BG269=20</formula>
    </cfRule>
    <cfRule type="expression" dxfId="1879" priority="9759">
      <formula>$BG269=19</formula>
    </cfRule>
    <cfRule type="expression" dxfId="1878" priority="9760">
      <formula>$BG269=18</formula>
    </cfRule>
    <cfRule type="expression" dxfId="1877" priority="9761">
      <formula>$BG269=17</formula>
    </cfRule>
    <cfRule type="expression" dxfId="1876" priority="9762">
      <formula>$BG269=16</formula>
    </cfRule>
    <cfRule type="expression" dxfId="1875" priority="9763">
      <formula>$BG269=15</formula>
    </cfRule>
    <cfRule type="expression" dxfId="1874" priority="9764">
      <formula>$BG269=14</formula>
    </cfRule>
    <cfRule type="expression" dxfId="1873" priority="9765">
      <formula>$BG269=13</formula>
    </cfRule>
    <cfRule type="expression" dxfId="1872" priority="9766">
      <formula>$BG269=12</formula>
    </cfRule>
    <cfRule type="expression" dxfId="1871" priority="9767">
      <formula>$BG269=11</formula>
    </cfRule>
    <cfRule type="expression" dxfId="1870" priority="9768">
      <formula>$BG269=10</formula>
    </cfRule>
    <cfRule type="expression" dxfId="1869" priority="9769">
      <formula>$BG269=9</formula>
    </cfRule>
    <cfRule type="expression" dxfId="1868" priority="9770">
      <formula>$BG269=8</formula>
    </cfRule>
    <cfRule type="expression" dxfId="1867" priority="9771">
      <formula>$BG269=7</formula>
    </cfRule>
    <cfRule type="expression" dxfId="1866" priority="9772">
      <formula>$BG269=6</formula>
    </cfRule>
    <cfRule type="expression" dxfId="1865" priority="9773">
      <formula>$BG269=5</formula>
    </cfRule>
    <cfRule type="expression" dxfId="1864" priority="9774">
      <formula>$BG269=4</formula>
    </cfRule>
    <cfRule type="expression" dxfId="1863" priority="9775">
      <formula>$BG269=3</formula>
    </cfRule>
    <cfRule type="expression" dxfId="1862" priority="9776">
      <formula>$BG269=2</formula>
    </cfRule>
    <cfRule type="expression" dxfId="1861" priority="9777">
      <formula>$BG269=1</formula>
    </cfRule>
  </conditionalFormatting>
  <conditionalFormatting sqref="BD275">
    <cfRule type="expression" dxfId="1860" priority="9621">
      <formula>$BG275=25</formula>
    </cfRule>
    <cfRule type="expression" dxfId="1859" priority="9622">
      <formula>$BG275=24</formula>
    </cfRule>
    <cfRule type="expression" dxfId="1858" priority="9623">
      <formula>$BG275=23</formula>
    </cfRule>
    <cfRule type="expression" dxfId="1857" priority="9624">
      <formula>$BG275=22</formula>
    </cfRule>
    <cfRule type="expression" dxfId="1856" priority="9625">
      <formula>$BG275=21</formula>
    </cfRule>
    <cfRule type="expression" dxfId="1855" priority="9626">
      <formula>$BG275=20</formula>
    </cfRule>
    <cfRule type="expression" dxfId="1854" priority="9627">
      <formula>$BG275=19</formula>
    </cfRule>
    <cfRule type="expression" dxfId="1853" priority="9628">
      <formula>$BG275=18</formula>
    </cfRule>
    <cfRule type="expression" dxfId="1852" priority="9629">
      <formula>$BG275=17</formula>
    </cfRule>
    <cfRule type="expression" dxfId="1851" priority="9630">
      <formula>$BG275=16</formula>
    </cfRule>
    <cfRule type="expression" dxfId="1850" priority="9631">
      <formula>$BG275=15</formula>
    </cfRule>
    <cfRule type="expression" dxfId="1849" priority="9632">
      <formula>$BG275=14</formula>
    </cfRule>
    <cfRule type="expression" dxfId="1848" priority="9633">
      <formula>$BG275=13</formula>
    </cfRule>
    <cfRule type="expression" dxfId="1847" priority="9634">
      <formula>$BG275=12</formula>
    </cfRule>
    <cfRule type="expression" dxfId="1846" priority="9635">
      <formula>$BG275=11</formula>
    </cfRule>
    <cfRule type="expression" dxfId="1845" priority="9636">
      <formula>$BG275=10</formula>
    </cfRule>
    <cfRule type="expression" dxfId="1844" priority="9637">
      <formula>$BG275=9</formula>
    </cfRule>
    <cfRule type="expression" dxfId="1843" priority="9638">
      <formula>$BG275=8</formula>
    </cfRule>
    <cfRule type="expression" dxfId="1842" priority="9639">
      <formula>$BG275=7</formula>
    </cfRule>
    <cfRule type="expression" dxfId="1841" priority="9640">
      <formula>$BG275=6</formula>
    </cfRule>
    <cfRule type="expression" dxfId="1840" priority="9641">
      <formula>$BG275=5</formula>
    </cfRule>
    <cfRule type="expression" dxfId="1839" priority="9642">
      <formula>$BG275=4</formula>
    </cfRule>
    <cfRule type="expression" dxfId="1838" priority="9643">
      <formula>$BG275=3</formula>
    </cfRule>
    <cfRule type="expression" dxfId="1837" priority="9644">
      <formula>$BG275=2</formula>
    </cfRule>
    <cfRule type="expression" dxfId="1836" priority="9645">
      <formula>$BG275=1</formula>
    </cfRule>
  </conditionalFormatting>
  <conditionalFormatting sqref="BD281">
    <cfRule type="expression" dxfId="1835" priority="9489">
      <formula>$BG281=25</formula>
    </cfRule>
    <cfRule type="expression" dxfId="1834" priority="9490">
      <formula>$BG281=24</formula>
    </cfRule>
    <cfRule type="expression" dxfId="1833" priority="9491">
      <formula>$BG281=23</formula>
    </cfRule>
    <cfRule type="expression" dxfId="1832" priority="9492">
      <formula>$BG281=22</formula>
    </cfRule>
    <cfRule type="expression" dxfId="1831" priority="9493">
      <formula>$BG281=21</formula>
    </cfRule>
    <cfRule type="expression" dxfId="1830" priority="9494">
      <formula>$BG281=20</formula>
    </cfRule>
    <cfRule type="expression" dxfId="1829" priority="9495">
      <formula>$BG281=19</formula>
    </cfRule>
    <cfRule type="expression" dxfId="1828" priority="9496">
      <formula>$BG281=18</formula>
    </cfRule>
    <cfRule type="expression" dxfId="1827" priority="9497">
      <formula>$BG281=17</formula>
    </cfRule>
    <cfRule type="expression" dxfId="1826" priority="9498">
      <formula>$BG281=16</formula>
    </cfRule>
    <cfRule type="expression" dxfId="1825" priority="9499">
      <formula>$BG281=15</formula>
    </cfRule>
    <cfRule type="expression" dxfId="1824" priority="9500">
      <formula>$BG281=14</formula>
    </cfRule>
    <cfRule type="expression" dxfId="1823" priority="9501">
      <formula>$BG281=13</formula>
    </cfRule>
    <cfRule type="expression" dxfId="1822" priority="9502">
      <formula>$BG281=12</formula>
    </cfRule>
    <cfRule type="expression" dxfId="1821" priority="9503">
      <formula>$BG281=11</formula>
    </cfRule>
    <cfRule type="expression" dxfId="1820" priority="9504">
      <formula>$BG281=10</formula>
    </cfRule>
    <cfRule type="expression" dxfId="1819" priority="9505">
      <formula>$BG281=9</formula>
    </cfRule>
    <cfRule type="expression" dxfId="1818" priority="9506">
      <formula>$BG281=8</formula>
    </cfRule>
    <cfRule type="expression" dxfId="1817" priority="9507">
      <formula>$BG281=7</formula>
    </cfRule>
    <cfRule type="expression" dxfId="1816" priority="9508">
      <formula>$BG281=6</formula>
    </cfRule>
    <cfRule type="expression" dxfId="1815" priority="9509">
      <formula>$BG281=5</formula>
    </cfRule>
    <cfRule type="expression" dxfId="1814" priority="9510">
      <formula>$BG281=4</formula>
    </cfRule>
    <cfRule type="expression" dxfId="1813" priority="9511">
      <formula>$BG281=3</formula>
    </cfRule>
    <cfRule type="expression" dxfId="1812" priority="9512">
      <formula>$BG281=2</formula>
    </cfRule>
    <cfRule type="expression" dxfId="1811" priority="9513">
      <formula>$BG281=1</formula>
    </cfRule>
  </conditionalFormatting>
  <conditionalFormatting sqref="BD287">
    <cfRule type="expression" dxfId="1810" priority="9357">
      <formula>$BG287=25</formula>
    </cfRule>
    <cfRule type="expression" dxfId="1809" priority="9358">
      <formula>$BG287=24</formula>
    </cfRule>
    <cfRule type="expression" dxfId="1808" priority="9359">
      <formula>$BG287=23</formula>
    </cfRule>
    <cfRule type="expression" dxfId="1807" priority="9360">
      <formula>$BG287=22</formula>
    </cfRule>
    <cfRule type="expression" dxfId="1806" priority="9361">
      <formula>$BG287=21</formula>
    </cfRule>
    <cfRule type="expression" dxfId="1805" priority="9362">
      <formula>$BG287=20</formula>
    </cfRule>
    <cfRule type="expression" dxfId="1804" priority="9363">
      <formula>$BG287=19</formula>
    </cfRule>
    <cfRule type="expression" dxfId="1803" priority="9364">
      <formula>$BG287=18</formula>
    </cfRule>
    <cfRule type="expression" dxfId="1802" priority="9365">
      <formula>$BG287=17</formula>
    </cfRule>
    <cfRule type="expression" dxfId="1801" priority="9366">
      <formula>$BG287=16</formula>
    </cfRule>
    <cfRule type="expression" dxfId="1800" priority="9367">
      <formula>$BG287=15</formula>
    </cfRule>
    <cfRule type="expression" dxfId="1799" priority="9368">
      <formula>$BG287=14</formula>
    </cfRule>
    <cfRule type="expression" dxfId="1798" priority="9369">
      <formula>$BG287=13</formula>
    </cfRule>
    <cfRule type="expression" dxfId="1797" priority="9370">
      <formula>$BG287=12</formula>
    </cfRule>
    <cfRule type="expression" dxfId="1796" priority="9371">
      <formula>$BG287=11</formula>
    </cfRule>
    <cfRule type="expression" dxfId="1795" priority="9372">
      <formula>$BG287=10</formula>
    </cfRule>
    <cfRule type="expression" dxfId="1794" priority="9373">
      <formula>$BG287=9</formula>
    </cfRule>
    <cfRule type="expression" dxfId="1793" priority="9374">
      <formula>$BG287=8</formula>
    </cfRule>
    <cfRule type="expression" dxfId="1792" priority="9375">
      <formula>$BG287=7</formula>
    </cfRule>
    <cfRule type="expression" dxfId="1791" priority="9376">
      <formula>$BG287=6</formula>
    </cfRule>
    <cfRule type="expression" dxfId="1790" priority="9377">
      <formula>$BG287=5</formula>
    </cfRule>
    <cfRule type="expression" dxfId="1789" priority="9378">
      <formula>$BG287=4</formula>
    </cfRule>
    <cfRule type="expression" dxfId="1788" priority="9379">
      <formula>$BG287=3</formula>
    </cfRule>
    <cfRule type="expression" dxfId="1787" priority="9380">
      <formula>$BG287=2</formula>
    </cfRule>
    <cfRule type="expression" dxfId="1786" priority="9381">
      <formula>$BG287=1</formula>
    </cfRule>
  </conditionalFormatting>
  <conditionalFormatting sqref="BD293">
    <cfRule type="expression" dxfId="1785" priority="9225">
      <formula>$BG293=25</formula>
    </cfRule>
    <cfRule type="expression" dxfId="1784" priority="9226">
      <formula>$BG293=24</formula>
    </cfRule>
    <cfRule type="expression" dxfId="1783" priority="9227">
      <formula>$BG293=23</formula>
    </cfRule>
    <cfRule type="expression" dxfId="1782" priority="9228">
      <formula>$BG293=22</formula>
    </cfRule>
    <cfRule type="expression" dxfId="1781" priority="9229">
      <formula>$BG293=21</formula>
    </cfRule>
    <cfRule type="expression" dxfId="1780" priority="9230">
      <formula>$BG293=20</formula>
    </cfRule>
    <cfRule type="expression" dxfId="1779" priority="9231">
      <formula>$BG293=19</formula>
    </cfRule>
    <cfRule type="expression" dxfId="1778" priority="9232">
      <formula>$BG293=18</formula>
    </cfRule>
    <cfRule type="expression" dxfId="1777" priority="9233">
      <formula>$BG293=17</formula>
    </cfRule>
    <cfRule type="expression" dxfId="1776" priority="9234">
      <formula>$BG293=16</formula>
    </cfRule>
    <cfRule type="expression" dxfId="1775" priority="9235">
      <formula>$BG293=15</formula>
    </cfRule>
    <cfRule type="expression" dxfId="1774" priority="9236">
      <formula>$BG293=14</formula>
    </cfRule>
    <cfRule type="expression" dxfId="1773" priority="9237">
      <formula>$BG293=13</formula>
    </cfRule>
    <cfRule type="expression" dxfId="1772" priority="9238">
      <formula>$BG293=12</formula>
    </cfRule>
    <cfRule type="expression" dxfId="1771" priority="9239">
      <formula>$BG293=11</formula>
    </cfRule>
    <cfRule type="expression" dxfId="1770" priority="9240">
      <formula>$BG293=10</formula>
    </cfRule>
    <cfRule type="expression" dxfId="1769" priority="9241">
      <formula>$BG293=9</formula>
    </cfRule>
    <cfRule type="expression" dxfId="1768" priority="9242">
      <formula>$BG293=8</formula>
    </cfRule>
    <cfRule type="expression" dxfId="1767" priority="9243">
      <formula>$BG293=7</formula>
    </cfRule>
    <cfRule type="expression" dxfId="1766" priority="9244">
      <formula>$BG293=6</formula>
    </cfRule>
    <cfRule type="expression" dxfId="1765" priority="9245">
      <formula>$BG293=5</formula>
    </cfRule>
    <cfRule type="expression" dxfId="1764" priority="9246">
      <formula>$BG293=4</formula>
    </cfRule>
    <cfRule type="expression" dxfId="1763" priority="9247">
      <formula>$BG293=3</formula>
    </cfRule>
    <cfRule type="expression" dxfId="1762" priority="9248">
      <formula>$BG293=2</formula>
    </cfRule>
    <cfRule type="expression" dxfId="1761" priority="9249">
      <formula>$BG293=1</formula>
    </cfRule>
  </conditionalFormatting>
  <conditionalFormatting sqref="BD299">
    <cfRule type="expression" dxfId="1760" priority="1458">
      <formula>$BG299=25</formula>
    </cfRule>
    <cfRule type="expression" dxfId="1759" priority="1459">
      <formula>$BG299=24</formula>
    </cfRule>
    <cfRule type="expression" dxfId="1758" priority="1460">
      <formula>$BG299=23</formula>
    </cfRule>
    <cfRule type="expression" dxfId="1757" priority="1461">
      <formula>$BG299=22</formula>
    </cfRule>
    <cfRule type="expression" dxfId="1756" priority="1462">
      <formula>$BG299=21</formula>
    </cfRule>
    <cfRule type="expression" dxfId="1755" priority="1463">
      <formula>$BG299=20</formula>
    </cfRule>
    <cfRule type="expression" dxfId="1754" priority="1464">
      <formula>$BG299=19</formula>
    </cfRule>
    <cfRule type="expression" dxfId="1753" priority="1465">
      <formula>$BG299=18</formula>
    </cfRule>
    <cfRule type="expression" dxfId="1752" priority="1466">
      <formula>$BG299=17</formula>
    </cfRule>
    <cfRule type="expression" dxfId="1751" priority="1467">
      <formula>$BG299=16</formula>
    </cfRule>
    <cfRule type="expression" dxfId="1750" priority="1468">
      <formula>$BG299=15</formula>
    </cfRule>
    <cfRule type="expression" dxfId="1749" priority="1469">
      <formula>$BG299=14</formula>
    </cfRule>
    <cfRule type="expression" dxfId="1748" priority="1470">
      <formula>$BG299=13</formula>
    </cfRule>
    <cfRule type="expression" dxfId="1747" priority="1471">
      <formula>$BG299=12</formula>
    </cfRule>
    <cfRule type="expression" dxfId="1746" priority="1472">
      <formula>$BG299=11</formula>
    </cfRule>
    <cfRule type="expression" dxfId="1745" priority="1473">
      <formula>$BG299=10</formula>
    </cfRule>
    <cfRule type="expression" dxfId="1744" priority="1474">
      <formula>$BG299=9</formula>
    </cfRule>
    <cfRule type="expression" dxfId="1743" priority="1475">
      <formula>$BG299=8</formula>
    </cfRule>
    <cfRule type="expression" dxfId="1742" priority="1476">
      <formula>$BG299=7</formula>
    </cfRule>
    <cfRule type="expression" dxfId="1741" priority="1477">
      <formula>$BG299=6</formula>
    </cfRule>
    <cfRule type="expression" dxfId="1740" priority="1478">
      <formula>$BG299=5</formula>
    </cfRule>
    <cfRule type="expression" dxfId="1739" priority="1479">
      <formula>$BG299=4</formula>
    </cfRule>
    <cfRule type="expression" dxfId="1738" priority="1480">
      <formula>$BG299=3</formula>
    </cfRule>
    <cfRule type="expression" dxfId="1737" priority="1481">
      <formula>$BG299=2</formula>
    </cfRule>
    <cfRule type="expression" dxfId="1736" priority="1482">
      <formula>$BG299=1</formula>
    </cfRule>
  </conditionalFormatting>
  <conditionalFormatting sqref="BD305">
    <cfRule type="expression" dxfId="1735" priority="1388">
      <formula>$BG305=25</formula>
    </cfRule>
    <cfRule type="expression" dxfId="1734" priority="1389">
      <formula>$BG305=24</formula>
    </cfRule>
    <cfRule type="expression" dxfId="1733" priority="1390">
      <formula>$BG305=23</formula>
    </cfRule>
    <cfRule type="expression" dxfId="1732" priority="1391">
      <formula>$BG305=22</formula>
    </cfRule>
    <cfRule type="expression" dxfId="1731" priority="1392">
      <formula>$BG305=21</formula>
    </cfRule>
    <cfRule type="expression" dxfId="1730" priority="1393">
      <formula>$BG305=20</formula>
    </cfRule>
    <cfRule type="expression" dxfId="1729" priority="1394">
      <formula>$BG305=19</formula>
    </cfRule>
    <cfRule type="expression" dxfId="1728" priority="1395">
      <formula>$BG305=18</formula>
    </cfRule>
    <cfRule type="expression" dxfId="1727" priority="1396">
      <formula>$BG305=17</formula>
    </cfRule>
    <cfRule type="expression" dxfId="1726" priority="1397">
      <formula>$BG305=16</formula>
    </cfRule>
    <cfRule type="expression" dxfId="1725" priority="1398">
      <formula>$BG305=15</formula>
    </cfRule>
    <cfRule type="expression" dxfId="1724" priority="1399">
      <formula>$BG305=14</formula>
    </cfRule>
    <cfRule type="expression" dxfId="1723" priority="1400">
      <formula>$BG305=13</formula>
    </cfRule>
    <cfRule type="expression" dxfId="1722" priority="1401">
      <formula>$BG305=12</formula>
    </cfRule>
    <cfRule type="expression" dxfId="1721" priority="1402">
      <formula>$BG305=11</formula>
    </cfRule>
    <cfRule type="expression" dxfId="1720" priority="1403">
      <formula>$BG305=10</formula>
    </cfRule>
    <cfRule type="expression" dxfId="1719" priority="1404">
      <formula>$BG305=9</formula>
    </cfRule>
    <cfRule type="expression" dxfId="1718" priority="1405">
      <formula>$BG305=8</formula>
    </cfRule>
    <cfRule type="expression" dxfId="1717" priority="1406">
      <formula>$BG305=7</formula>
    </cfRule>
    <cfRule type="expression" dxfId="1716" priority="1407">
      <formula>$BG305=6</formula>
    </cfRule>
    <cfRule type="expression" dxfId="1715" priority="1408">
      <formula>$BG305=5</formula>
    </cfRule>
    <cfRule type="expression" dxfId="1714" priority="1409">
      <formula>$BG305=4</formula>
    </cfRule>
    <cfRule type="expression" dxfId="1713" priority="1410">
      <formula>$BG305=3</formula>
    </cfRule>
    <cfRule type="expression" dxfId="1712" priority="1411">
      <formula>$BG305=2</formula>
    </cfRule>
    <cfRule type="expression" dxfId="1711" priority="1412">
      <formula>$BG305=1</formula>
    </cfRule>
  </conditionalFormatting>
  <conditionalFormatting sqref="BD311">
    <cfRule type="expression" dxfId="1710" priority="9093">
      <formula>$BG311=25</formula>
    </cfRule>
    <cfRule type="expression" dxfId="1709" priority="9094">
      <formula>$BG311=24</formula>
    </cfRule>
    <cfRule type="expression" dxfId="1708" priority="9095">
      <formula>$BG311=23</formula>
    </cfRule>
    <cfRule type="expression" dxfId="1707" priority="9096">
      <formula>$BG311=22</formula>
    </cfRule>
    <cfRule type="expression" dxfId="1706" priority="9097">
      <formula>$BG311=21</formula>
    </cfRule>
    <cfRule type="expression" dxfId="1705" priority="9098">
      <formula>$BG311=20</formula>
    </cfRule>
    <cfRule type="expression" dxfId="1704" priority="9099">
      <formula>$BG311=19</formula>
    </cfRule>
    <cfRule type="expression" dxfId="1703" priority="9100">
      <formula>$BG311=18</formula>
    </cfRule>
    <cfRule type="expression" dxfId="1702" priority="9101">
      <formula>$BG311=17</formula>
    </cfRule>
    <cfRule type="expression" dxfId="1701" priority="9102">
      <formula>$BG311=16</formula>
    </cfRule>
    <cfRule type="expression" dxfId="1700" priority="9103">
      <formula>$BG311=15</formula>
    </cfRule>
    <cfRule type="expression" dxfId="1699" priority="9104">
      <formula>$BG311=14</formula>
    </cfRule>
    <cfRule type="expression" dxfId="1698" priority="9105">
      <formula>$BG311=13</formula>
    </cfRule>
    <cfRule type="expression" dxfId="1697" priority="9106">
      <formula>$BG311=12</formula>
    </cfRule>
    <cfRule type="expression" dxfId="1696" priority="9107">
      <formula>$BG311=11</formula>
    </cfRule>
    <cfRule type="expression" dxfId="1695" priority="9108">
      <formula>$BG311=10</formula>
    </cfRule>
    <cfRule type="expression" dxfId="1694" priority="9109">
      <formula>$BG311=9</formula>
    </cfRule>
    <cfRule type="expression" dxfId="1693" priority="9110">
      <formula>$BG311=8</formula>
    </cfRule>
    <cfRule type="expression" dxfId="1692" priority="9111">
      <formula>$BG311=7</formula>
    </cfRule>
    <cfRule type="expression" dxfId="1691" priority="9112">
      <formula>$BG311=6</formula>
    </cfRule>
    <cfRule type="expression" dxfId="1690" priority="9113">
      <formula>$BG311=5</formula>
    </cfRule>
    <cfRule type="expression" dxfId="1689" priority="9114">
      <formula>$BG311=4</formula>
    </cfRule>
    <cfRule type="expression" dxfId="1688" priority="9115">
      <formula>$BG311=3</formula>
    </cfRule>
    <cfRule type="expression" dxfId="1687" priority="9116">
      <formula>$BG311=2</formula>
    </cfRule>
    <cfRule type="expression" dxfId="1686" priority="9117">
      <formula>$BG311=1</formula>
    </cfRule>
  </conditionalFormatting>
  <conditionalFormatting sqref="BD317">
    <cfRule type="expression" dxfId="1685" priority="8831">
      <formula>$BG317=25</formula>
    </cfRule>
    <cfRule type="expression" dxfId="1684" priority="8832">
      <formula>$BG317=24</formula>
    </cfRule>
    <cfRule type="expression" dxfId="1683" priority="8833">
      <formula>$BG317=23</formula>
    </cfRule>
    <cfRule type="expression" dxfId="1682" priority="8834">
      <formula>$BG317=22</formula>
    </cfRule>
    <cfRule type="expression" dxfId="1681" priority="8835">
      <formula>$BG317=21</formula>
    </cfRule>
    <cfRule type="expression" dxfId="1680" priority="8836">
      <formula>$BG317=20</formula>
    </cfRule>
    <cfRule type="expression" dxfId="1679" priority="8837">
      <formula>$BG317=19</formula>
    </cfRule>
    <cfRule type="expression" dxfId="1678" priority="8838">
      <formula>$BG317=18</formula>
    </cfRule>
    <cfRule type="expression" dxfId="1677" priority="8839">
      <formula>$BG317=17</formula>
    </cfRule>
    <cfRule type="expression" dxfId="1676" priority="8840">
      <formula>$BG317=16</formula>
    </cfRule>
    <cfRule type="expression" dxfId="1675" priority="8841">
      <formula>$BG317=15</formula>
    </cfRule>
    <cfRule type="expression" dxfId="1674" priority="8842">
      <formula>$BG317=14</formula>
    </cfRule>
    <cfRule type="expression" dxfId="1673" priority="8843">
      <formula>$BG317=13</formula>
    </cfRule>
    <cfRule type="expression" dxfId="1672" priority="8844">
      <formula>$BG317=12</formula>
    </cfRule>
    <cfRule type="expression" dxfId="1671" priority="8845">
      <formula>$BG317=11</formula>
    </cfRule>
    <cfRule type="expression" dxfId="1670" priority="8846">
      <formula>$BG317=10</formula>
    </cfRule>
    <cfRule type="expression" dxfId="1669" priority="8847">
      <formula>$BG317=9</formula>
    </cfRule>
    <cfRule type="expression" dxfId="1668" priority="8848">
      <formula>$BG317=8</formula>
    </cfRule>
    <cfRule type="expression" dxfId="1667" priority="8849">
      <formula>$BG317=7</formula>
    </cfRule>
    <cfRule type="expression" dxfId="1666" priority="8850">
      <formula>$BG317=6</formula>
    </cfRule>
    <cfRule type="expression" dxfId="1665" priority="8851">
      <formula>$BG317=5</formula>
    </cfRule>
    <cfRule type="expression" dxfId="1664" priority="8852">
      <formula>$BG317=4</formula>
    </cfRule>
    <cfRule type="expression" dxfId="1663" priority="8853">
      <formula>$BG317=3</formula>
    </cfRule>
    <cfRule type="expression" dxfId="1662" priority="8854">
      <formula>$BG317=2</formula>
    </cfRule>
    <cfRule type="expression" dxfId="1661" priority="8855">
      <formula>$BG317=1</formula>
    </cfRule>
  </conditionalFormatting>
  <conditionalFormatting sqref="BD323">
    <cfRule type="expression" dxfId="1660" priority="8699">
      <formula>$BG323=25</formula>
    </cfRule>
    <cfRule type="expression" dxfId="1659" priority="8700">
      <formula>$BG323=24</formula>
    </cfRule>
    <cfRule type="expression" dxfId="1658" priority="8701">
      <formula>$BG323=23</formula>
    </cfRule>
    <cfRule type="expression" dxfId="1657" priority="8702">
      <formula>$BG323=22</formula>
    </cfRule>
    <cfRule type="expression" dxfId="1656" priority="8703">
      <formula>$BG323=21</formula>
    </cfRule>
    <cfRule type="expression" dxfId="1655" priority="8704">
      <formula>$BG323=20</formula>
    </cfRule>
    <cfRule type="expression" dxfId="1654" priority="8705">
      <formula>$BG323=19</formula>
    </cfRule>
    <cfRule type="expression" dxfId="1653" priority="8706">
      <formula>$BG323=18</formula>
    </cfRule>
    <cfRule type="expression" dxfId="1652" priority="8707">
      <formula>$BG323=17</formula>
    </cfRule>
    <cfRule type="expression" dxfId="1651" priority="8708">
      <formula>$BG323=16</formula>
    </cfRule>
    <cfRule type="expression" dxfId="1650" priority="8709">
      <formula>$BG323=15</formula>
    </cfRule>
    <cfRule type="expression" dxfId="1649" priority="8710">
      <formula>$BG323=14</formula>
    </cfRule>
    <cfRule type="expression" dxfId="1648" priority="8711">
      <formula>$BG323=13</formula>
    </cfRule>
    <cfRule type="expression" dxfId="1647" priority="8712">
      <formula>$BG323=12</formula>
    </cfRule>
    <cfRule type="expression" dxfId="1646" priority="8713">
      <formula>$BG323=11</formula>
    </cfRule>
    <cfRule type="expression" dxfId="1645" priority="8714">
      <formula>$BG323=10</formula>
    </cfRule>
    <cfRule type="expression" dxfId="1644" priority="8715">
      <formula>$BG323=9</formula>
    </cfRule>
    <cfRule type="expression" dxfId="1643" priority="8716">
      <formula>$BG323=8</formula>
    </cfRule>
    <cfRule type="expression" dxfId="1642" priority="8717">
      <formula>$BG323=7</formula>
    </cfRule>
    <cfRule type="expression" dxfId="1641" priority="8718">
      <formula>$BG323=6</formula>
    </cfRule>
    <cfRule type="expression" dxfId="1640" priority="8719">
      <formula>$BG323=5</formula>
    </cfRule>
    <cfRule type="expression" dxfId="1639" priority="8720">
      <formula>$BG323=4</formula>
    </cfRule>
    <cfRule type="expression" dxfId="1638" priority="8721">
      <formula>$BG323=3</formula>
    </cfRule>
    <cfRule type="expression" dxfId="1637" priority="8722">
      <formula>$BG323=2</formula>
    </cfRule>
    <cfRule type="expression" dxfId="1636" priority="8723">
      <formula>$BG323=1</formula>
    </cfRule>
  </conditionalFormatting>
  <conditionalFormatting sqref="BD329">
    <cfRule type="expression" dxfId="1635" priority="1317">
      <formula>$BG329=25</formula>
    </cfRule>
    <cfRule type="expression" dxfId="1634" priority="1318">
      <formula>$BG329=24</formula>
    </cfRule>
    <cfRule type="expression" dxfId="1633" priority="1319">
      <formula>$BG329=23</formula>
    </cfRule>
    <cfRule type="expression" dxfId="1632" priority="1320">
      <formula>$BG329=22</formula>
    </cfRule>
    <cfRule type="expression" dxfId="1631" priority="1321">
      <formula>$BG329=21</formula>
    </cfRule>
    <cfRule type="expression" dxfId="1630" priority="1322">
      <formula>$BG329=20</formula>
    </cfRule>
    <cfRule type="expression" dxfId="1629" priority="1323">
      <formula>$BG329=19</formula>
    </cfRule>
    <cfRule type="expression" dxfId="1628" priority="1324">
      <formula>$BG329=18</formula>
    </cfRule>
    <cfRule type="expression" dxfId="1627" priority="1325">
      <formula>$BG329=17</formula>
    </cfRule>
    <cfRule type="expression" dxfId="1626" priority="1326">
      <formula>$BG329=16</formula>
    </cfRule>
    <cfRule type="expression" dxfId="1625" priority="1327">
      <formula>$BG329=15</formula>
    </cfRule>
    <cfRule type="expression" dxfId="1624" priority="1328">
      <formula>$BG329=14</formula>
    </cfRule>
    <cfRule type="expression" dxfId="1623" priority="1329">
      <formula>$BG329=13</formula>
    </cfRule>
    <cfRule type="expression" dxfId="1622" priority="1330">
      <formula>$BG329=12</formula>
    </cfRule>
    <cfRule type="expression" dxfId="1621" priority="1331">
      <formula>$BG329=11</formula>
    </cfRule>
    <cfRule type="expression" dxfId="1620" priority="1332">
      <formula>$BG329=10</formula>
    </cfRule>
    <cfRule type="expression" dxfId="1619" priority="1333">
      <formula>$BG329=9</formula>
    </cfRule>
    <cfRule type="expression" dxfId="1618" priority="1334">
      <formula>$BG329=8</formula>
    </cfRule>
    <cfRule type="expression" dxfId="1617" priority="1335">
      <formula>$BG329=7</formula>
    </cfRule>
    <cfRule type="expression" dxfId="1616" priority="1336">
      <formula>$BG329=6</formula>
    </cfRule>
    <cfRule type="expression" dxfId="1615" priority="1337">
      <formula>$BG329=5</formula>
    </cfRule>
    <cfRule type="expression" dxfId="1614" priority="1338">
      <formula>$BG329=4</formula>
    </cfRule>
    <cfRule type="expression" dxfId="1613" priority="1339">
      <formula>$BG329=3</formula>
    </cfRule>
    <cfRule type="expression" dxfId="1612" priority="1340">
      <formula>$BG329=2</formula>
    </cfRule>
    <cfRule type="expression" dxfId="1611" priority="1341">
      <formula>$BG329=1</formula>
    </cfRule>
  </conditionalFormatting>
  <conditionalFormatting sqref="BD335">
    <cfRule type="expression" dxfId="1610" priority="8567">
      <formula>$BG335=25</formula>
    </cfRule>
    <cfRule type="expression" dxfId="1609" priority="8568">
      <formula>$BG335=24</formula>
    </cfRule>
    <cfRule type="expression" dxfId="1608" priority="8569">
      <formula>$BG335=23</formula>
    </cfRule>
    <cfRule type="expression" dxfId="1607" priority="8570">
      <formula>$BG335=22</formula>
    </cfRule>
    <cfRule type="expression" dxfId="1606" priority="8571">
      <formula>$BG335=21</formula>
    </cfRule>
    <cfRule type="expression" dxfId="1605" priority="8572">
      <formula>$BG335=20</formula>
    </cfRule>
    <cfRule type="expression" dxfId="1604" priority="8573">
      <formula>$BG335=19</formula>
    </cfRule>
    <cfRule type="expression" dxfId="1603" priority="8574">
      <formula>$BG335=18</formula>
    </cfRule>
    <cfRule type="expression" dxfId="1602" priority="8575">
      <formula>$BG335=17</formula>
    </cfRule>
    <cfRule type="expression" dxfId="1601" priority="8576">
      <formula>$BG335=16</formula>
    </cfRule>
    <cfRule type="expression" dxfId="1600" priority="8577">
      <formula>$BG335=15</formula>
    </cfRule>
    <cfRule type="expression" dxfId="1599" priority="8578">
      <formula>$BG335=14</formula>
    </cfRule>
    <cfRule type="expression" dxfId="1598" priority="8579">
      <formula>$BG335=13</formula>
    </cfRule>
    <cfRule type="expression" dxfId="1597" priority="8580">
      <formula>$BG335=12</formula>
    </cfRule>
    <cfRule type="expression" dxfId="1596" priority="8581">
      <formula>$BG335=11</formula>
    </cfRule>
    <cfRule type="expression" dxfId="1595" priority="8582">
      <formula>$BG335=10</formula>
    </cfRule>
    <cfRule type="expression" dxfId="1594" priority="8583">
      <formula>$BG335=9</formula>
    </cfRule>
    <cfRule type="expression" dxfId="1593" priority="8584">
      <formula>$BG335=8</formula>
    </cfRule>
    <cfRule type="expression" dxfId="1592" priority="8585">
      <formula>$BG335=7</formula>
    </cfRule>
    <cfRule type="expression" dxfId="1591" priority="8586">
      <formula>$BG335=6</formula>
    </cfRule>
    <cfRule type="expression" dxfId="1590" priority="8587">
      <formula>$BG335=5</formula>
    </cfRule>
    <cfRule type="expression" dxfId="1589" priority="8588">
      <formula>$BG335=4</formula>
    </cfRule>
    <cfRule type="expression" dxfId="1588" priority="8589">
      <formula>$BG335=3</formula>
    </cfRule>
    <cfRule type="expression" dxfId="1587" priority="8590">
      <formula>$BG335=2</formula>
    </cfRule>
    <cfRule type="expression" dxfId="1586" priority="8591">
      <formula>$BG335=1</formula>
    </cfRule>
  </conditionalFormatting>
  <conditionalFormatting sqref="BD341">
    <cfRule type="expression" dxfId="1585" priority="8435">
      <formula>$BG341=25</formula>
    </cfRule>
    <cfRule type="expression" dxfId="1584" priority="8436">
      <formula>$BG341=24</formula>
    </cfRule>
    <cfRule type="expression" dxfId="1583" priority="8437">
      <formula>$BG341=23</formula>
    </cfRule>
    <cfRule type="expression" dxfId="1582" priority="8438">
      <formula>$BG341=22</formula>
    </cfRule>
    <cfRule type="expression" dxfId="1581" priority="8439">
      <formula>$BG341=21</formula>
    </cfRule>
    <cfRule type="expression" dxfId="1580" priority="8440">
      <formula>$BG341=20</formula>
    </cfRule>
    <cfRule type="expression" dxfId="1579" priority="8441">
      <formula>$BG341=19</formula>
    </cfRule>
    <cfRule type="expression" dxfId="1578" priority="8442">
      <formula>$BG341=18</formula>
    </cfRule>
    <cfRule type="expression" dxfId="1577" priority="8443">
      <formula>$BG341=17</formula>
    </cfRule>
    <cfRule type="expression" dxfId="1576" priority="8444">
      <formula>$BG341=16</formula>
    </cfRule>
    <cfRule type="expression" dxfId="1575" priority="8445">
      <formula>$BG341=15</formula>
    </cfRule>
    <cfRule type="expression" dxfId="1574" priority="8446">
      <formula>$BG341=14</formula>
    </cfRule>
    <cfRule type="expression" dxfId="1573" priority="8447">
      <formula>$BG341=13</formula>
    </cfRule>
    <cfRule type="expression" dxfId="1572" priority="8448">
      <formula>$BG341=12</formula>
    </cfRule>
    <cfRule type="expression" dxfId="1571" priority="8449">
      <formula>$BG341=11</formula>
    </cfRule>
    <cfRule type="expression" dxfId="1570" priority="8450">
      <formula>$BG341=10</formula>
    </cfRule>
    <cfRule type="expression" dxfId="1569" priority="8451">
      <formula>$BG341=9</formula>
    </cfRule>
    <cfRule type="expression" dxfId="1568" priority="8452">
      <formula>$BG341=8</formula>
    </cfRule>
    <cfRule type="expression" dxfId="1567" priority="8453">
      <formula>$BG341=7</formula>
    </cfRule>
    <cfRule type="expression" dxfId="1566" priority="8454">
      <formula>$BG341=6</formula>
    </cfRule>
    <cfRule type="expression" dxfId="1565" priority="8455">
      <formula>$BG341=5</formula>
    </cfRule>
    <cfRule type="expression" dxfId="1564" priority="8456">
      <formula>$BG341=4</formula>
    </cfRule>
    <cfRule type="expression" dxfId="1563" priority="8457">
      <formula>$BG341=3</formula>
    </cfRule>
    <cfRule type="expression" dxfId="1562" priority="8458">
      <formula>$BG341=2</formula>
    </cfRule>
    <cfRule type="expression" dxfId="1561" priority="8459">
      <formula>$BG341=1</formula>
    </cfRule>
  </conditionalFormatting>
  <conditionalFormatting sqref="BD347">
    <cfRule type="expression" dxfId="1560" priority="8303">
      <formula>$BG347=25</formula>
    </cfRule>
    <cfRule type="expression" dxfId="1559" priority="8304">
      <formula>$BG347=24</formula>
    </cfRule>
    <cfRule type="expression" dxfId="1558" priority="8305">
      <formula>$BG347=23</formula>
    </cfRule>
    <cfRule type="expression" dxfId="1557" priority="8306">
      <formula>$BG347=22</formula>
    </cfRule>
    <cfRule type="expression" dxfId="1556" priority="8307">
      <formula>$BG347=21</formula>
    </cfRule>
    <cfRule type="expression" dxfId="1555" priority="8308">
      <formula>$BG347=20</formula>
    </cfRule>
    <cfRule type="expression" dxfId="1554" priority="8309">
      <formula>$BG347=19</formula>
    </cfRule>
    <cfRule type="expression" dxfId="1553" priority="8310">
      <formula>$BG347=18</formula>
    </cfRule>
    <cfRule type="expression" dxfId="1552" priority="8311">
      <formula>$BG347=17</formula>
    </cfRule>
    <cfRule type="expression" dxfId="1551" priority="8312">
      <formula>$BG347=16</formula>
    </cfRule>
    <cfRule type="expression" dxfId="1550" priority="8313">
      <formula>$BG347=15</formula>
    </cfRule>
    <cfRule type="expression" dxfId="1549" priority="8314">
      <formula>$BG347=14</formula>
    </cfRule>
    <cfRule type="expression" dxfId="1548" priority="8315">
      <formula>$BG347=13</formula>
    </cfRule>
    <cfRule type="expression" dxfId="1547" priority="8316">
      <formula>$BG347=12</formula>
    </cfRule>
    <cfRule type="expression" dxfId="1546" priority="8317">
      <formula>$BG347=11</formula>
    </cfRule>
    <cfRule type="expression" dxfId="1545" priority="8318">
      <formula>$BG347=10</formula>
    </cfRule>
    <cfRule type="expression" dxfId="1544" priority="8319">
      <formula>$BG347=9</formula>
    </cfRule>
    <cfRule type="expression" dxfId="1543" priority="8320">
      <formula>$BG347=8</formula>
    </cfRule>
    <cfRule type="expression" dxfId="1542" priority="8321">
      <formula>$BG347=7</formula>
    </cfRule>
    <cfRule type="expression" dxfId="1541" priority="8322">
      <formula>$BG347=6</formula>
    </cfRule>
    <cfRule type="expression" dxfId="1540" priority="8323">
      <formula>$BG347=5</formula>
    </cfRule>
    <cfRule type="expression" dxfId="1539" priority="8324">
      <formula>$BG347=4</formula>
    </cfRule>
    <cfRule type="expression" dxfId="1538" priority="8325">
      <formula>$BG347=3</formula>
    </cfRule>
    <cfRule type="expression" dxfId="1537" priority="8326">
      <formula>$BG347=2</formula>
    </cfRule>
    <cfRule type="expression" dxfId="1536" priority="8327">
      <formula>$BG347=1</formula>
    </cfRule>
  </conditionalFormatting>
  <conditionalFormatting sqref="BD353">
    <cfRule type="expression" dxfId="1535" priority="8171">
      <formula>$BG353=25</formula>
    </cfRule>
    <cfRule type="expression" dxfId="1534" priority="8172">
      <formula>$BG353=24</formula>
    </cfRule>
    <cfRule type="expression" dxfId="1533" priority="8173">
      <formula>$BG353=23</formula>
    </cfRule>
    <cfRule type="expression" dxfId="1532" priority="8174">
      <formula>$BG353=22</formula>
    </cfRule>
    <cfRule type="expression" dxfId="1531" priority="8175">
      <formula>$BG353=21</formula>
    </cfRule>
    <cfRule type="expression" dxfId="1530" priority="8176">
      <formula>$BG353=20</formula>
    </cfRule>
    <cfRule type="expression" dxfId="1529" priority="8177">
      <formula>$BG353=19</formula>
    </cfRule>
    <cfRule type="expression" dxfId="1528" priority="8178">
      <formula>$BG353=18</formula>
    </cfRule>
    <cfRule type="expression" dxfId="1527" priority="8179">
      <formula>$BG353=17</formula>
    </cfRule>
    <cfRule type="expression" dxfId="1526" priority="8180">
      <formula>$BG353=16</formula>
    </cfRule>
    <cfRule type="expression" dxfId="1525" priority="8181">
      <formula>$BG353=15</formula>
    </cfRule>
    <cfRule type="expression" dxfId="1524" priority="8182">
      <formula>$BG353=14</formula>
    </cfRule>
    <cfRule type="expression" dxfId="1523" priority="8183">
      <formula>$BG353=13</formula>
    </cfRule>
    <cfRule type="expression" dxfId="1522" priority="8184">
      <formula>$BG353=12</formula>
    </cfRule>
    <cfRule type="expression" dxfId="1521" priority="8185">
      <formula>$BG353=11</formula>
    </cfRule>
    <cfRule type="expression" dxfId="1520" priority="8186">
      <formula>$BG353=10</formula>
    </cfRule>
    <cfRule type="expression" dxfId="1519" priority="8187">
      <formula>$BG353=9</formula>
    </cfRule>
    <cfRule type="expression" dxfId="1518" priority="8188">
      <formula>$BG353=8</formula>
    </cfRule>
    <cfRule type="expression" dxfId="1517" priority="8189">
      <formula>$BG353=7</formula>
    </cfRule>
    <cfRule type="expression" dxfId="1516" priority="8190">
      <formula>$BG353=6</formula>
    </cfRule>
    <cfRule type="expression" dxfId="1515" priority="8191">
      <formula>$BG353=5</formula>
    </cfRule>
    <cfRule type="expression" dxfId="1514" priority="8192">
      <formula>$BG353=4</formula>
    </cfRule>
    <cfRule type="expression" dxfId="1513" priority="8193">
      <formula>$BG353=3</formula>
    </cfRule>
    <cfRule type="expression" dxfId="1512" priority="8194">
      <formula>$BG353=2</formula>
    </cfRule>
    <cfRule type="expression" dxfId="1511" priority="8195">
      <formula>$BG353=1</formula>
    </cfRule>
  </conditionalFormatting>
  <conditionalFormatting sqref="BD359">
    <cfRule type="expression" dxfId="1510" priority="8039">
      <formula>$BG359=25</formula>
    </cfRule>
    <cfRule type="expression" dxfId="1509" priority="8040">
      <formula>$BG359=24</formula>
    </cfRule>
    <cfRule type="expression" dxfId="1508" priority="8041">
      <formula>$BG359=23</formula>
    </cfRule>
    <cfRule type="expression" dxfId="1507" priority="8042">
      <formula>$BG359=22</formula>
    </cfRule>
    <cfRule type="expression" dxfId="1506" priority="8043">
      <formula>$BG359=21</formula>
    </cfRule>
    <cfRule type="expression" dxfId="1505" priority="8044">
      <formula>$BG359=20</formula>
    </cfRule>
    <cfRule type="expression" dxfId="1504" priority="8045">
      <formula>$BG359=19</formula>
    </cfRule>
    <cfRule type="expression" dxfId="1503" priority="8046">
      <formula>$BG359=18</formula>
    </cfRule>
    <cfRule type="expression" dxfId="1502" priority="8047">
      <formula>$BG359=17</formula>
    </cfRule>
    <cfRule type="expression" dxfId="1501" priority="8048">
      <formula>$BG359=16</formula>
    </cfRule>
    <cfRule type="expression" dxfId="1500" priority="8049">
      <formula>$BG359=15</formula>
    </cfRule>
    <cfRule type="expression" dxfId="1499" priority="8050">
      <formula>$BG359=14</formula>
    </cfRule>
    <cfRule type="expression" dxfId="1498" priority="8051">
      <formula>$BG359=13</formula>
    </cfRule>
    <cfRule type="expression" dxfId="1497" priority="8052">
      <formula>$BG359=12</formula>
    </cfRule>
    <cfRule type="expression" dxfId="1496" priority="8053">
      <formula>$BG359=11</formula>
    </cfRule>
    <cfRule type="expression" dxfId="1495" priority="8054">
      <formula>$BG359=10</formula>
    </cfRule>
    <cfRule type="expression" dxfId="1494" priority="8055">
      <formula>$BG359=9</formula>
    </cfRule>
    <cfRule type="expression" dxfId="1493" priority="8056">
      <formula>$BG359=8</formula>
    </cfRule>
    <cfRule type="expression" dxfId="1492" priority="8057">
      <formula>$BG359=7</formula>
    </cfRule>
    <cfRule type="expression" dxfId="1491" priority="8058">
      <formula>$BG359=6</formula>
    </cfRule>
    <cfRule type="expression" dxfId="1490" priority="8059">
      <formula>$BG359=5</formula>
    </cfRule>
    <cfRule type="expression" dxfId="1489" priority="8060">
      <formula>$BG359=4</formula>
    </cfRule>
    <cfRule type="expression" dxfId="1488" priority="8061">
      <formula>$BG359=3</formula>
    </cfRule>
    <cfRule type="expression" dxfId="1487" priority="8062">
      <formula>$BG359=2</formula>
    </cfRule>
    <cfRule type="expression" dxfId="1486" priority="8063">
      <formula>$BG359=1</formula>
    </cfRule>
  </conditionalFormatting>
  <conditionalFormatting sqref="BD365">
    <cfRule type="expression" dxfId="1485" priority="7907">
      <formula>$BG365=25</formula>
    </cfRule>
    <cfRule type="expression" dxfId="1484" priority="7908">
      <formula>$BG365=24</formula>
    </cfRule>
    <cfRule type="expression" dxfId="1483" priority="7909">
      <formula>$BG365=23</formula>
    </cfRule>
    <cfRule type="expression" dxfId="1482" priority="7910">
      <formula>$BG365=22</formula>
    </cfRule>
    <cfRule type="expression" dxfId="1481" priority="7911">
      <formula>$BG365=21</formula>
    </cfRule>
    <cfRule type="expression" dxfId="1480" priority="7912">
      <formula>$BG365=20</formula>
    </cfRule>
    <cfRule type="expression" dxfId="1479" priority="7913">
      <formula>$BG365=19</formula>
    </cfRule>
    <cfRule type="expression" dxfId="1478" priority="7914">
      <formula>$BG365=18</formula>
    </cfRule>
    <cfRule type="expression" dxfId="1477" priority="7915">
      <formula>$BG365=17</formula>
    </cfRule>
    <cfRule type="expression" dxfId="1476" priority="7916">
      <formula>$BG365=16</formula>
    </cfRule>
    <cfRule type="expression" dxfId="1475" priority="7917">
      <formula>$BG365=15</formula>
    </cfRule>
    <cfRule type="expression" dxfId="1474" priority="7918">
      <formula>$BG365=14</formula>
    </cfRule>
    <cfRule type="expression" dxfId="1473" priority="7919">
      <formula>$BG365=13</formula>
    </cfRule>
    <cfRule type="expression" dxfId="1472" priority="7920">
      <formula>$BG365=12</formula>
    </cfRule>
    <cfRule type="expression" dxfId="1471" priority="7921">
      <formula>$BG365=11</formula>
    </cfRule>
    <cfRule type="expression" dxfId="1470" priority="7922">
      <formula>$BG365=10</formula>
    </cfRule>
    <cfRule type="expression" dxfId="1469" priority="7923">
      <formula>$BG365=9</formula>
    </cfRule>
    <cfRule type="expression" dxfId="1468" priority="7924">
      <formula>$BG365=8</formula>
    </cfRule>
    <cfRule type="expression" dxfId="1467" priority="7925">
      <formula>$BG365=7</formula>
    </cfRule>
    <cfRule type="expression" dxfId="1466" priority="7926">
      <formula>$BG365=6</formula>
    </cfRule>
    <cfRule type="expression" dxfId="1465" priority="7927">
      <formula>$BG365=5</formula>
    </cfRule>
    <cfRule type="expression" dxfId="1464" priority="7928">
      <formula>$BG365=4</formula>
    </cfRule>
    <cfRule type="expression" dxfId="1463" priority="7929">
      <formula>$BG365=3</formula>
    </cfRule>
    <cfRule type="expression" dxfId="1462" priority="7930">
      <formula>$BG365=2</formula>
    </cfRule>
    <cfRule type="expression" dxfId="1461" priority="7931">
      <formula>$BG365=1</formula>
    </cfRule>
  </conditionalFormatting>
  <conditionalFormatting sqref="BD371">
    <cfRule type="expression" dxfId="1460" priority="7775">
      <formula>$BG371=25</formula>
    </cfRule>
    <cfRule type="expression" dxfId="1459" priority="7776">
      <formula>$BG371=24</formula>
    </cfRule>
    <cfRule type="expression" dxfId="1458" priority="7777">
      <formula>$BG371=23</formula>
    </cfRule>
    <cfRule type="expression" dxfId="1457" priority="7778">
      <formula>$BG371=22</formula>
    </cfRule>
    <cfRule type="expression" dxfId="1456" priority="7779">
      <formula>$BG371=21</formula>
    </cfRule>
    <cfRule type="expression" dxfId="1455" priority="7780">
      <formula>$BG371=20</formula>
    </cfRule>
    <cfRule type="expression" dxfId="1454" priority="7781">
      <formula>$BG371=19</formula>
    </cfRule>
    <cfRule type="expression" dxfId="1453" priority="7782">
      <formula>$BG371=18</formula>
    </cfRule>
    <cfRule type="expression" dxfId="1452" priority="7783">
      <formula>$BG371=17</formula>
    </cfRule>
    <cfRule type="expression" dxfId="1451" priority="7784">
      <formula>$BG371=16</formula>
    </cfRule>
    <cfRule type="expression" dxfId="1450" priority="7785">
      <formula>$BG371=15</formula>
    </cfRule>
    <cfRule type="expression" dxfId="1449" priority="7786">
      <formula>$BG371=14</formula>
    </cfRule>
    <cfRule type="expression" dxfId="1448" priority="7787">
      <formula>$BG371=13</formula>
    </cfRule>
    <cfRule type="expression" dxfId="1447" priority="7788">
      <formula>$BG371=12</formula>
    </cfRule>
    <cfRule type="expression" dxfId="1446" priority="7789">
      <formula>$BG371=11</formula>
    </cfRule>
    <cfRule type="expression" dxfId="1445" priority="7790">
      <formula>$BG371=10</formula>
    </cfRule>
    <cfRule type="expression" dxfId="1444" priority="7791">
      <formula>$BG371=9</formula>
    </cfRule>
    <cfRule type="expression" dxfId="1443" priority="7792">
      <formula>$BG371=8</formula>
    </cfRule>
    <cfRule type="expression" dxfId="1442" priority="7793">
      <formula>$BG371=7</formula>
    </cfRule>
    <cfRule type="expression" dxfId="1441" priority="7794">
      <formula>$BG371=6</formula>
    </cfRule>
    <cfRule type="expression" dxfId="1440" priority="7795">
      <formula>$BG371=5</formula>
    </cfRule>
    <cfRule type="expression" dxfId="1439" priority="7796">
      <formula>$BG371=4</formula>
    </cfRule>
    <cfRule type="expression" dxfId="1438" priority="7797">
      <formula>$BG371=3</formula>
    </cfRule>
    <cfRule type="expression" dxfId="1437" priority="7798">
      <formula>$BG371=2</formula>
    </cfRule>
    <cfRule type="expression" dxfId="1436" priority="7799">
      <formula>$BG371=1</formula>
    </cfRule>
  </conditionalFormatting>
  <conditionalFormatting sqref="BD377">
    <cfRule type="expression" dxfId="1435" priority="7643">
      <formula>$BG377=25</formula>
    </cfRule>
    <cfRule type="expression" dxfId="1434" priority="7644">
      <formula>$BG377=24</formula>
    </cfRule>
    <cfRule type="expression" dxfId="1433" priority="7645">
      <formula>$BG377=23</formula>
    </cfRule>
    <cfRule type="expression" dxfId="1432" priority="7646">
      <formula>$BG377=22</formula>
    </cfRule>
    <cfRule type="expression" dxfId="1431" priority="7647">
      <formula>$BG377=21</formula>
    </cfRule>
    <cfRule type="expression" dxfId="1430" priority="7648">
      <formula>$BG377=20</formula>
    </cfRule>
    <cfRule type="expression" dxfId="1429" priority="7649">
      <formula>$BG377=19</formula>
    </cfRule>
    <cfRule type="expression" dxfId="1428" priority="7650">
      <formula>$BG377=18</formula>
    </cfRule>
    <cfRule type="expression" dxfId="1427" priority="7651">
      <formula>$BG377=17</formula>
    </cfRule>
    <cfRule type="expression" dxfId="1426" priority="7652">
      <formula>$BG377=16</formula>
    </cfRule>
    <cfRule type="expression" dxfId="1425" priority="7653">
      <formula>$BG377=15</formula>
    </cfRule>
    <cfRule type="expression" dxfId="1424" priority="7654">
      <formula>$BG377=14</formula>
    </cfRule>
    <cfRule type="expression" dxfId="1423" priority="7655">
      <formula>$BG377=13</formula>
    </cfRule>
    <cfRule type="expression" dxfId="1422" priority="7656">
      <formula>$BG377=12</formula>
    </cfRule>
    <cfRule type="expression" dxfId="1421" priority="7657">
      <formula>$BG377=11</formula>
    </cfRule>
    <cfRule type="expression" dxfId="1420" priority="7658">
      <formula>$BG377=10</formula>
    </cfRule>
    <cfRule type="expression" dxfId="1419" priority="7659">
      <formula>$BG377=9</formula>
    </cfRule>
    <cfRule type="expression" dxfId="1418" priority="7660">
      <formula>$BG377=8</formula>
    </cfRule>
    <cfRule type="expression" dxfId="1417" priority="7661">
      <formula>$BG377=7</formula>
    </cfRule>
    <cfRule type="expression" dxfId="1416" priority="7662">
      <formula>$BG377=6</formula>
    </cfRule>
    <cfRule type="expression" dxfId="1415" priority="7663">
      <formula>$BG377=5</formula>
    </cfRule>
    <cfRule type="expression" dxfId="1414" priority="7664">
      <formula>$BG377=4</formula>
    </cfRule>
    <cfRule type="expression" dxfId="1413" priority="7665">
      <formula>$BG377=3</formula>
    </cfRule>
    <cfRule type="expression" dxfId="1412" priority="7666">
      <formula>$BG377=2</formula>
    </cfRule>
    <cfRule type="expression" dxfId="1411" priority="7667">
      <formula>$BG377=1</formula>
    </cfRule>
  </conditionalFormatting>
  <conditionalFormatting sqref="BD383">
    <cfRule type="expression" dxfId="1410" priority="7511">
      <formula>$BG383=25</formula>
    </cfRule>
    <cfRule type="expression" dxfId="1409" priority="7512">
      <formula>$BG383=24</formula>
    </cfRule>
    <cfRule type="expression" dxfId="1408" priority="7513">
      <formula>$BG383=23</formula>
    </cfRule>
    <cfRule type="expression" dxfId="1407" priority="7514">
      <formula>$BG383=22</formula>
    </cfRule>
    <cfRule type="expression" dxfId="1406" priority="7515">
      <formula>$BG383=21</formula>
    </cfRule>
    <cfRule type="expression" dxfId="1405" priority="7516">
      <formula>$BG383=20</formula>
    </cfRule>
    <cfRule type="expression" dxfId="1404" priority="7517">
      <formula>$BG383=19</formula>
    </cfRule>
    <cfRule type="expression" dxfId="1403" priority="7518">
      <formula>$BG383=18</formula>
    </cfRule>
    <cfRule type="expression" dxfId="1402" priority="7519">
      <formula>$BG383=17</formula>
    </cfRule>
    <cfRule type="expression" dxfId="1401" priority="7520">
      <formula>$BG383=16</formula>
    </cfRule>
    <cfRule type="expression" dxfId="1400" priority="7521">
      <formula>$BG383=15</formula>
    </cfRule>
    <cfRule type="expression" dxfId="1399" priority="7522">
      <formula>$BG383=14</formula>
    </cfRule>
    <cfRule type="expression" dxfId="1398" priority="7523">
      <formula>$BG383=13</formula>
    </cfRule>
    <cfRule type="expression" dxfId="1397" priority="7524">
      <formula>$BG383=12</formula>
    </cfRule>
    <cfRule type="expression" dxfId="1396" priority="7525">
      <formula>$BG383=11</formula>
    </cfRule>
    <cfRule type="expression" dxfId="1395" priority="7526">
      <formula>$BG383=10</formula>
    </cfRule>
    <cfRule type="expression" dxfId="1394" priority="7527">
      <formula>$BG383=9</formula>
    </cfRule>
    <cfRule type="expression" dxfId="1393" priority="7528">
      <formula>$BG383=8</formula>
    </cfRule>
    <cfRule type="expression" dxfId="1392" priority="7529">
      <formula>$BG383=7</formula>
    </cfRule>
    <cfRule type="expression" dxfId="1391" priority="7530">
      <formula>$BG383=6</formula>
    </cfRule>
    <cfRule type="expression" dxfId="1390" priority="7531">
      <formula>$BG383=5</formula>
    </cfRule>
    <cfRule type="expression" dxfId="1389" priority="7532">
      <formula>$BG383=4</formula>
    </cfRule>
    <cfRule type="expression" dxfId="1388" priority="7533">
      <formula>$BG383=3</formula>
    </cfRule>
    <cfRule type="expression" dxfId="1387" priority="7534">
      <formula>$BG383=2</formula>
    </cfRule>
    <cfRule type="expression" dxfId="1386" priority="7535">
      <formula>$BG383=1</formula>
    </cfRule>
  </conditionalFormatting>
  <conditionalFormatting sqref="BD389">
    <cfRule type="expression" dxfId="1385" priority="7294">
      <formula>$BG389=25</formula>
    </cfRule>
    <cfRule type="expression" dxfId="1384" priority="7295">
      <formula>$BG389=24</formula>
    </cfRule>
    <cfRule type="expression" dxfId="1383" priority="7296">
      <formula>$BG389=23</formula>
    </cfRule>
    <cfRule type="expression" dxfId="1382" priority="7297">
      <formula>$BG389=22</formula>
    </cfRule>
    <cfRule type="expression" dxfId="1381" priority="7298">
      <formula>$BG389=21</formula>
    </cfRule>
    <cfRule type="expression" dxfId="1380" priority="7299">
      <formula>$BG389=20</formula>
    </cfRule>
    <cfRule type="expression" dxfId="1379" priority="7300">
      <formula>$BG389=19</formula>
    </cfRule>
    <cfRule type="expression" dxfId="1378" priority="7301">
      <formula>$BG389=18</formula>
    </cfRule>
    <cfRule type="expression" dxfId="1377" priority="7302">
      <formula>$BG389=17</formula>
    </cfRule>
    <cfRule type="expression" dxfId="1376" priority="7303">
      <formula>$BG389=16</formula>
    </cfRule>
    <cfRule type="expression" dxfId="1375" priority="7304">
      <formula>$BG389=15</formula>
    </cfRule>
    <cfRule type="expression" dxfId="1374" priority="7305">
      <formula>$BG389=14</formula>
    </cfRule>
    <cfRule type="expression" dxfId="1373" priority="7306">
      <formula>$BG389=13</formula>
    </cfRule>
    <cfRule type="expression" dxfId="1372" priority="7307">
      <formula>$BG389=12</formula>
    </cfRule>
    <cfRule type="expression" dxfId="1371" priority="7308">
      <formula>$BG389=11</formula>
    </cfRule>
    <cfRule type="expression" dxfId="1370" priority="7309">
      <formula>$BG389=10</formula>
    </cfRule>
    <cfRule type="expression" dxfId="1369" priority="7310">
      <formula>$BG389=9</formula>
    </cfRule>
    <cfRule type="expression" dxfId="1368" priority="7311">
      <formula>$BG389=8</formula>
    </cfRule>
    <cfRule type="expression" dxfId="1367" priority="7312">
      <formula>$BG389=7</formula>
    </cfRule>
    <cfRule type="expression" dxfId="1366" priority="7313">
      <formula>$BG389=6</formula>
    </cfRule>
    <cfRule type="expression" dxfId="1365" priority="7314">
      <formula>$BG389=5</formula>
    </cfRule>
    <cfRule type="expression" dxfId="1364" priority="7315">
      <formula>$BG389=4</formula>
    </cfRule>
    <cfRule type="expression" dxfId="1363" priority="7316">
      <formula>$BG389=3</formula>
    </cfRule>
    <cfRule type="expression" dxfId="1362" priority="7317">
      <formula>$BG389=2</formula>
    </cfRule>
    <cfRule type="expression" dxfId="1361" priority="7318">
      <formula>$BG389=1</formula>
    </cfRule>
  </conditionalFormatting>
  <conditionalFormatting sqref="BD395">
    <cfRule type="expression" dxfId="1360" priority="7162">
      <formula>$BG395=25</formula>
    </cfRule>
    <cfRule type="expression" dxfId="1359" priority="7163">
      <formula>$BG395=24</formula>
    </cfRule>
    <cfRule type="expression" dxfId="1358" priority="7164">
      <formula>$BG395=23</formula>
    </cfRule>
    <cfRule type="expression" dxfId="1357" priority="7165">
      <formula>$BG395=22</formula>
    </cfRule>
    <cfRule type="expression" dxfId="1356" priority="7166">
      <formula>$BG395=21</formula>
    </cfRule>
    <cfRule type="expression" dxfId="1355" priority="7167">
      <formula>$BG395=20</formula>
    </cfRule>
    <cfRule type="expression" dxfId="1354" priority="7168">
      <formula>$BG395=19</formula>
    </cfRule>
    <cfRule type="expression" dxfId="1353" priority="7169">
      <formula>$BG395=18</formula>
    </cfRule>
    <cfRule type="expression" dxfId="1352" priority="7170">
      <formula>$BG395=17</formula>
    </cfRule>
    <cfRule type="expression" dxfId="1351" priority="7171">
      <formula>$BG395=16</formula>
    </cfRule>
    <cfRule type="expression" dxfId="1350" priority="7172">
      <formula>$BG395=15</formula>
    </cfRule>
    <cfRule type="expression" dxfId="1349" priority="7173">
      <formula>$BG395=14</formula>
    </cfRule>
    <cfRule type="expression" dxfId="1348" priority="7174">
      <formula>$BG395=13</formula>
    </cfRule>
    <cfRule type="expression" dxfId="1347" priority="7175">
      <formula>$BG395=12</formula>
    </cfRule>
    <cfRule type="expression" dxfId="1346" priority="7176">
      <formula>$BG395=11</formula>
    </cfRule>
    <cfRule type="expression" dxfId="1345" priority="7177">
      <formula>$BG395=10</formula>
    </cfRule>
    <cfRule type="expression" dxfId="1344" priority="7178">
      <formula>$BG395=9</formula>
    </cfRule>
    <cfRule type="expression" dxfId="1343" priority="7179">
      <formula>$BG395=8</formula>
    </cfRule>
    <cfRule type="expression" dxfId="1342" priority="7180">
      <formula>$BG395=7</formula>
    </cfRule>
    <cfRule type="expression" dxfId="1341" priority="7181">
      <formula>$BG395=6</formula>
    </cfRule>
    <cfRule type="expression" dxfId="1340" priority="7182">
      <formula>$BG395=5</formula>
    </cfRule>
    <cfRule type="expression" dxfId="1339" priority="7183">
      <formula>$BG395=4</formula>
    </cfRule>
    <cfRule type="expression" dxfId="1338" priority="7184">
      <formula>$BG395=3</formula>
    </cfRule>
    <cfRule type="expression" dxfId="1337" priority="7185">
      <formula>$BG395=2</formula>
    </cfRule>
    <cfRule type="expression" dxfId="1336" priority="7186">
      <formula>$BG395=1</formula>
    </cfRule>
  </conditionalFormatting>
  <conditionalFormatting sqref="BD401">
    <cfRule type="expression" dxfId="1335" priority="7030">
      <formula>$BG401=25</formula>
    </cfRule>
    <cfRule type="expression" dxfId="1334" priority="7031">
      <formula>$BG401=24</formula>
    </cfRule>
    <cfRule type="expression" dxfId="1333" priority="7032">
      <formula>$BG401=23</formula>
    </cfRule>
    <cfRule type="expression" dxfId="1332" priority="7033">
      <formula>$BG401=22</formula>
    </cfRule>
    <cfRule type="expression" dxfId="1331" priority="7034">
      <formula>$BG401=21</formula>
    </cfRule>
    <cfRule type="expression" dxfId="1330" priority="7035">
      <formula>$BG401=20</formula>
    </cfRule>
    <cfRule type="expression" dxfId="1329" priority="7036">
      <formula>$BG401=19</formula>
    </cfRule>
    <cfRule type="expression" dxfId="1328" priority="7037">
      <formula>$BG401=18</formula>
    </cfRule>
    <cfRule type="expression" dxfId="1327" priority="7038">
      <formula>$BG401=17</formula>
    </cfRule>
    <cfRule type="expression" dxfId="1326" priority="7039">
      <formula>$BG401=16</formula>
    </cfRule>
    <cfRule type="expression" dxfId="1325" priority="7040">
      <formula>$BG401=15</formula>
    </cfRule>
    <cfRule type="expression" dxfId="1324" priority="7041">
      <formula>$BG401=14</formula>
    </cfRule>
    <cfRule type="expression" dxfId="1323" priority="7042">
      <formula>$BG401=13</formula>
    </cfRule>
    <cfRule type="expression" dxfId="1322" priority="7043">
      <formula>$BG401=12</formula>
    </cfRule>
    <cfRule type="expression" dxfId="1321" priority="7044">
      <formula>$BG401=11</formula>
    </cfRule>
    <cfRule type="expression" dxfId="1320" priority="7045">
      <formula>$BG401=10</formula>
    </cfRule>
    <cfRule type="expression" dxfId="1319" priority="7046">
      <formula>$BG401=9</formula>
    </cfRule>
    <cfRule type="expression" dxfId="1318" priority="7047">
      <formula>$BG401=8</formula>
    </cfRule>
    <cfRule type="expression" dxfId="1317" priority="7048">
      <formula>$BG401=7</formula>
    </cfRule>
    <cfRule type="expression" dxfId="1316" priority="7049">
      <formula>$BG401=6</formula>
    </cfRule>
    <cfRule type="expression" dxfId="1315" priority="7050">
      <formula>$BG401=5</formula>
    </cfRule>
    <cfRule type="expression" dxfId="1314" priority="7051">
      <formula>$BG401=4</formula>
    </cfRule>
    <cfRule type="expression" dxfId="1313" priority="7052">
      <formula>$BG401=3</formula>
    </cfRule>
    <cfRule type="expression" dxfId="1312" priority="7053">
      <formula>$BG401=2</formula>
    </cfRule>
    <cfRule type="expression" dxfId="1311" priority="7054">
      <formula>$BG401=1</formula>
    </cfRule>
  </conditionalFormatting>
  <conditionalFormatting sqref="BD407">
    <cfRule type="expression" dxfId="1310" priority="1247">
      <formula>$BG407=25</formula>
    </cfRule>
    <cfRule type="expression" dxfId="1309" priority="1248">
      <formula>$BG407=24</formula>
    </cfRule>
    <cfRule type="expression" dxfId="1308" priority="1249">
      <formula>$BG407=23</formula>
    </cfRule>
    <cfRule type="expression" dxfId="1307" priority="1250">
      <formula>$BG407=22</formula>
    </cfRule>
    <cfRule type="expression" dxfId="1306" priority="1251">
      <formula>$BG407=21</formula>
    </cfRule>
    <cfRule type="expression" dxfId="1305" priority="1252">
      <formula>$BG407=20</formula>
    </cfRule>
    <cfRule type="expression" dxfId="1304" priority="1253">
      <formula>$BG407=19</formula>
    </cfRule>
    <cfRule type="expression" dxfId="1303" priority="1254">
      <formula>$BG407=18</formula>
    </cfRule>
    <cfRule type="expression" dxfId="1302" priority="1255">
      <formula>$BG407=17</formula>
    </cfRule>
    <cfRule type="expression" dxfId="1301" priority="1256">
      <formula>$BG407=16</formula>
    </cfRule>
    <cfRule type="expression" dxfId="1300" priority="1257">
      <formula>$BG407=15</formula>
    </cfRule>
    <cfRule type="expression" dxfId="1299" priority="1258">
      <formula>$BG407=14</formula>
    </cfRule>
    <cfRule type="expression" dxfId="1298" priority="1259">
      <formula>$BG407=13</formula>
    </cfRule>
    <cfRule type="expression" dxfId="1297" priority="1260">
      <formula>$BG407=12</formula>
    </cfRule>
    <cfRule type="expression" dxfId="1296" priority="1261">
      <formula>$BG407=11</formula>
    </cfRule>
    <cfRule type="expression" dxfId="1295" priority="1262">
      <formula>$BG407=10</formula>
    </cfRule>
    <cfRule type="expression" dxfId="1294" priority="1263">
      <formula>$BG407=9</formula>
    </cfRule>
    <cfRule type="expression" dxfId="1293" priority="1264">
      <formula>$BG407=8</formula>
    </cfRule>
    <cfRule type="expression" dxfId="1292" priority="1265">
      <formula>$BG407=7</formula>
    </cfRule>
    <cfRule type="expression" dxfId="1291" priority="1266">
      <formula>$BG407=6</formula>
    </cfRule>
    <cfRule type="expression" dxfId="1290" priority="1267">
      <formula>$BG407=5</formula>
    </cfRule>
    <cfRule type="expression" dxfId="1289" priority="1268">
      <formula>$BG407=4</formula>
    </cfRule>
    <cfRule type="expression" dxfId="1288" priority="1269">
      <formula>$BG407=3</formula>
    </cfRule>
    <cfRule type="expression" dxfId="1287" priority="1270">
      <formula>$BG407=2</formula>
    </cfRule>
    <cfRule type="expression" dxfId="1286" priority="1271">
      <formula>$BG407=1</formula>
    </cfRule>
  </conditionalFormatting>
  <conditionalFormatting sqref="BD413">
    <cfRule type="expression" dxfId="1285" priority="6898">
      <formula>$BG413=25</formula>
    </cfRule>
    <cfRule type="expression" dxfId="1284" priority="6899">
      <formula>$BG413=24</formula>
    </cfRule>
    <cfRule type="expression" dxfId="1283" priority="6900">
      <formula>$BG413=23</formula>
    </cfRule>
    <cfRule type="expression" dxfId="1282" priority="6901">
      <formula>$BG413=22</formula>
    </cfRule>
    <cfRule type="expression" dxfId="1281" priority="6902">
      <formula>$BG413=21</formula>
    </cfRule>
    <cfRule type="expression" dxfId="1280" priority="6903">
      <formula>$BG413=20</formula>
    </cfRule>
    <cfRule type="expression" dxfId="1279" priority="6904">
      <formula>$BG413=19</formula>
    </cfRule>
    <cfRule type="expression" dxfId="1278" priority="6905">
      <formula>$BG413=18</formula>
    </cfRule>
    <cfRule type="expression" dxfId="1277" priority="6906">
      <formula>$BG413=17</formula>
    </cfRule>
    <cfRule type="expression" dxfId="1276" priority="6907">
      <formula>$BG413=16</formula>
    </cfRule>
    <cfRule type="expression" dxfId="1275" priority="6908">
      <formula>$BG413=15</formula>
    </cfRule>
    <cfRule type="expression" dxfId="1274" priority="6909">
      <formula>$BG413=14</formula>
    </cfRule>
    <cfRule type="expression" dxfId="1273" priority="6910">
      <formula>$BG413=13</formula>
    </cfRule>
    <cfRule type="expression" dxfId="1272" priority="6911">
      <formula>$BG413=12</formula>
    </cfRule>
    <cfRule type="expression" dxfId="1271" priority="6912">
      <formula>$BG413=11</formula>
    </cfRule>
    <cfRule type="expression" dxfId="1270" priority="6913">
      <formula>$BG413=10</formula>
    </cfRule>
    <cfRule type="expression" dxfId="1269" priority="6914">
      <formula>$BG413=9</formula>
    </cfRule>
    <cfRule type="expression" dxfId="1268" priority="6915">
      <formula>$BG413=8</formula>
    </cfRule>
    <cfRule type="expression" dxfId="1267" priority="6916">
      <formula>$BG413=7</formula>
    </cfRule>
    <cfRule type="expression" dxfId="1266" priority="6917">
      <formula>$BG413=6</formula>
    </cfRule>
    <cfRule type="expression" dxfId="1265" priority="6918">
      <formula>$BG413=5</formula>
    </cfRule>
    <cfRule type="expression" dxfId="1264" priority="6919">
      <formula>$BG413=4</formula>
    </cfRule>
    <cfRule type="expression" dxfId="1263" priority="6920">
      <formula>$BG413=3</formula>
    </cfRule>
    <cfRule type="expression" dxfId="1262" priority="6921">
      <formula>$BG413=2</formula>
    </cfRule>
    <cfRule type="expression" dxfId="1261" priority="6922">
      <formula>$BG413=1</formula>
    </cfRule>
  </conditionalFormatting>
  <conditionalFormatting sqref="BD419">
    <cfRule type="expression" dxfId="1260" priority="6766">
      <formula>$BG419=25</formula>
    </cfRule>
    <cfRule type="expression" dxfId="1259" priority="6767">
      <formula>$BG419=24</formula>
    </cfRule>
    <cfRule type="expression" dxfId="1258" priority="6768">
      <formula>$BG419=23</formula>
    </cfRule>
    <cfRule type="expression" dxfId="1257" priority="6769">
      <formula>$BG419=22</formula>
    </cfRule>
    <cfRule type="expression" dxfId="1256" priority="6770">
      <formula>$BG419=21</formula>
    </cfRule>
    <cfRule type="expression" dxfId="1255" priority="6771">
      <formula>$BG419=20</formula>
    </cfRule>
    <cfRule type="expression" dxfId="1254" priority="6772">
      <formula>$BG419=19</formula>
    </cfRule>
    <cfRule type="expression" dxfId="1253" priority="6773">
      <formula>$BG419=18</formula>
    </cfRule>
    <cfRule type="expression" dxfId="1252" priority="6774">
      <formula>$BG419=17</formula>
    </cfRule>
    <cfRule type="expression" dxfId="1251" priority="6775">
      <formula>$BG419=16</formula>
    </cfRule>
    <cfRule type="expression" dxfId="1250" priority="6776">
      <formula>$BG419=15</formula>
    </cfRule>
    <cfRule type="expression" dxfId="1249" priority="6777">
      <formula>$BG419=14</formula>
    </cfRule>
    <cfRule type="expression" dxfId="1248" priority="6778">
      <formula>$BG419=13</formula>
    </cfRule>
    <cfRule type="expression" dxfId="1247" priority="6779">
      <formula>$BG419=12</formula>
    </cfRule>
    <cfRule type="expression" dxfId="1246" priority="6780">
      <formula>$BG419=11</formula>
    </cfRule>
    <cfRule type="expression" dxfId="1245" priority="6781">
      <formula>$BG419=10</formula>
    </cfRule>
    <cfRule type="expression" dxfId="1244" priority="6782">
      <formula>$BG419=9</formula>
    </cfRule>
    <cfRule type="expression" dxfId="1243" priority="6783">
      <formula>$BG419=8</formula>
    </cfRule>
    <cfRule type="expression" dxfId="1242" priority="6784">
      <formula>$BG419=7</formula>
    </cfRule>
    <cfRule type="expression" dxfId="1241" priority="6785">
      <formula>$BG419=6</formula>
    </cfRule>
    <cfRule type="expression" dxfId="1240" priority="6786">
      <formula>$BG419=5</formula>
    </cfRule>
    <cfRule type="expression" dxfId="1239" priority="6787">
      <formula>$BG419=4</formula>
    </cfRule>
    <cfRule type="expression" dxfId="1238" priority="6788">
      <formula>$BG419=3</formula>
    </cfRule>
    <cfRule type="expression" dxfId="1237" priority="6789">
      <formula>$BG419=2</formula>
    </cfRule>
    <cfRule type="expression" dxfId="1236" priority="6790">
      <formula>$BG419=1</formula>
    </cfRule>
  </conditionalFormatting>
  <conditionalFormatting sqref="BD425">
    <cfRule type="expression" dxfId="1235" priority="6634">
      <formula>$BG425=25</formula>
    </cfRule>
    <cfRule type="expression" dxfId="1234" priority="6635">
      <formula>$BG425=24</formula>
    </cfRule>
    <cfRule type="expression" dxfId="1233" priority="6636">
      <formula>$BG425=23</formula>
    </cfRule>
    <cfRule type="expression" dxfId="1232" priority="6637">
      <formula>$BG425=22</formula>
    </cfRule>
    <cfRule type="expression" dxfId="1231" priority="6638">
      <formula>$BG425=21</formula>
    </cfRule>
    <cfRule type="expression" dxfId="1230" priority="6639">
      <formula>$BG425=20</formula>
    </cfRule>
    <cfRule type="expression" dxfId="1229" priority="6640">
      <formula>$BG425=19</formula>
    </cfRule>
    <cfRule type="expression" dxfId="1228" priority="6641">
      <formula>$BG425=18</formula>
    </cfRule>
    <cfRule type="expression" dxfId="1227" priority="6642">
      <formula>$BG425=17</formula>
    </cfRule>
    <cfRule type="expression" dxfId="1226" priority="6643">
      <formula>$BG425=16</formula>
    </cfRule>
    <cfRule type="expression" dxfId="1225" priority="6644">
      <formula>$BG425=15</formula>
    </cfRule>
    <cfRule type="expression" dxfId="1224" priority="6645">
      <formula>$BG425=14</formula>
    </cfRule>
    <cfRule type="expression" dxfId="1223" priority="6646">
      <formula>$BG425=13</formula>
    </cfRule>
    <cfRule type="expression" dxfId="1222" priority="6647">
      <formula>$BG425=12</formula>
    </cfRule>
    <cfRule type="expression" dxfId="1221" priority="6648">
      <formula>$BG425=11</formula>
    </cfRule>
    <cfRule type="expression" dxfId="1220" priority="6649">
      <formula>$BG425=10</formula>
    </cfRule>
    <cfRule type="expression" dxfId="1219" priority="6650">
      <formula>$BG425=9</formula>
    </cfRule>
    <cfRule type="expression" dxfId="1218" priority="6651">
      <formula>$BG425=8</formula>
    </cfRule>
    <cfRule type="expression" dxfId="1217" priority="6652">
      <formula>$BG425=7</formula>
    </cfRule>
    <cfRule type="expression" dxfId="1216" priority="6653">
      <formula>$BG425=6</formula>
    </cfRule>
    <cfRule type="expression" dxfId="1215" priority="6654">
      <formula>$BG425=5</formula>
    </cfRule>
    <cfRule type="expression" dxfId="1214" priority="6655">
      <formula>$BG425=4</formula>
    </cfRule>
    <cfRule type="expression" dxfId="1213" priority="6656">
      <formula>$BG425=3</formula>
    </cfRule>
    <cfRule type="expression" dxfId="1212" priority="6657">
      <formula>$BG425=2</formula>
    </cfRule>
    <cfRule type="expression" dxfId="1211" priority="6658">
      <formula>$BG425=1</formula>
    </cfRule>
  </conditionalFormatting>
  <conditionalFormatting sqref="BD431">
    <cfRule type="expression" dxfId="1210" priority="1217">
      <formula>$BG431=25</formula>
    </cfRule>
    <cfRule type="expression" dxfId="1209" priority="1218">
      <formula>$BG431=24</formula>
    </cfRule>
    <cfRule type="expression" dxfId="1208" priority="1219">
      <formula>$BG431=23</formula>
    </cfRule>
    <cfRule type="expression" dxfId="1207" priority="1220">
      <formula>$BG431=22</formula>
    </cfRule>
    <cfRule type="expression" dxfId="1206" priority="1221">
      <formula>$BG431=21</formula>
    </cfRule>
    <cfRule type="expression" dxfId="1205" priority="1222">
      <formula>$BG431=20</formula>
    </cfRule>
    <cfRule type="expression" dxfId="1204" priority="1223">
      <formula>$BG431=19</formula>
    </cfRule>
    <cfRule type="expression" dxfId="1203" priority="1224">
      <formula>$BG431=18</formula>
    </cfRule>
    <cfRule type="expression" dxfId="1202" priority="1225">
      <formula>$BG431=17</formula>
    </cfRule>
    <cfRule type="expression" dxfId="1201" priority="1226">
      <formula>$BG431=16</formula>
    </cfRule>
    <cfRule type="expression" dxfId="1200" priority="1227">
      <formula>$BG431=15</formula>
    </cfRule>
    <cfRule type="expression" dxfId="1199" priority="1228">
      <formula>$BG431=14</formula>
    </cfRule>
    <cfRule type="expression" dxfId="1198" priority="1229">
      <formula>$BG431=13</formula>
    </cfRule>
    <cfRule type="expression" dxfId="1197" priority="1230">
      <formula>$BG431=12</formula>
    </cfRule>
    <cfRule type="expression" dxfId="1196" priority="1231">
      <formula>$BG431=11</formula>
    </cfRule>
    <cfRule type="expression" dxfId="1195" priority="1232">
      <formula>$BG431=10</formula>
    </cfRule>
    <cfRule type="expression" dxfId="1194" priority="1233">
      <formula>$BG431=9</formula>
    </cfRule>
    <cfRule type="expression" dxfId="1193" priority="1234">
      <formula>$BG431=8</formula>
    </cfRule>
    <cfRule type="expression" dxfId="1192" priority="1235">
      <formula>$BG431=7</formula>
    </cfRule>
    <cfRule type="expression" dxfId="1191" priority="1236">
      <formula>$BG431=6</formula>
    </cfRule>
    <cfRule type="expression" dxfId="1190" priority="1237">
      <formula>$BG431=5</formula>
    </cfRule>
    <cfRule type="expression" dxfId="1189" priority="1238">
      <formula>$BG431=4</formula>
    </cfRule>
    <cfRule type="expression" dxfId="1188" priority="1239">
      <formula>$BG431=3</formula>
    </cfRule>
    <cfRule type="expression" dxfId="1187" priority="1240">
      <formula>$BG431=2</formula>
    </cfRule>
    <cfRule type="expression" dxfId="1186" priority="1241">
      <formula>$BG431=1</formula>
    </cfRule>
  </conditionalFormatting>
  <conditionalFormatting sqref="BD437">
    <cfRule type="expression" dxfId="1185" priority="6502">
      <formula>$BG437=25</formula>
    </cfRule>
    <cfRule type="expression" dxfId="1184" priority="6503">
      <formula>$BG437=24</formula>
    </cfRule>
    <cfRule type="expression" dxfId="1183" priority="6504">
      <formula>$BG437=23</formula>
    </cfRule>
    <cfRule type="expression" dxfId="1182" priority="6505">
      <formula>$BG437=22</formula>
    </cfRule>
    <cfRule type="expression" dxfId="1181" priority="6506">
      <formula>$BG437=21</formula>
    </cfRule>
    <cfRule type="expression" dxfId="1180" priority="6507">
      <formula>$BG437=20</formula>
    </cfRule>
    <cfRule type="expression" dxfId="1179" priority="6508">
      <formula>$BG437=19</formula>
    </cfRule>
    <cfRule type="expression" dxfId="1178" priority="6509">
      <formula>$BG437=18</formula>
    </cfRule>
    <cfRule type="expression" dxfId="1177" priority="6510">
      <formula>$BG437=17</formula>
    </cfRule>
    <cfRule type="expression" dxfId="1176" priority="6511">
      <formula>$BG437=16</formula>
    </cfRule>
    <cfRule type="expression" dxfId="1175" priority="6512">
      <formula>$BG437=15</formula>
    </cfRule>
    <cfRule type="expression" dxfId="1174" priority="6513">
      <formula>$BG437=14</formula>
    </cfRule>
    <cfRule type="expression" dxfId="1173" priority="6514">
      <formula>$BG437=13</formula>
    </cfRule>
    <cfRule type="expression" dxfId="1172" priority="6515">
      <formula>$BG437=12</formula>
    </cfRule>
    <cfRule type="expression" dxfId="1171" priority="6516">
      <formula>$BG437=11</formula>
    </cfRule>
    <cfRule type="expression" dxfId="1170" priority="6517">
      <formula>$BG437=10</formula>
    </cfRule>
    <cfRule type="expression" dxfId="1169" priority="6518">
      <formula>$BG437=9</formula>
    </cfRule>
    <cfRule type="expression" dxfId="1168" priority="6519">
      <formula>$BG437=8</formula>
    </cfRule>
    <cfRule type="expression" dxfId="1167" priority="6520">
      <formula>$BG437=7</formula>
    </cfRule>
    <cfRule type="expression" dxfId="1166" priority="6521">
      <formula>$BG437=6</formula>
    </cfRule>
    <cfRule type="expression" dxfId="1165" priority="6522">
      <formula>$BG437=5</formula>
    </cfRule>
    <cfRule type="expression" dxfId="1164" priority="6523">
      <formula>$BG437=4</formula>
    </cfRule>
    <cfRule type="expression" dxfId="1163" priority="6524">
      <formula>$BG437=3</formula>
    </cfRule>
    <cfRule type="expression" dxfId="1162" priority="6525">
      <formula>$BG437=2</formula>
    </cfRule>
    <cfRule type="expression" dxfId="1161" priority="6526">
      <formula>$BG437=1</formula>
    </cfRule>
  </conditionalFormatting>
  <conditionalFormatting sqref="BD443">
    <cfRule type="expression" dxfId="1160" priority="6370">
      <formula>$BG443=25</formula>
    </cfRule>
    <cfRule type="expression" dxfId="1159" priority="6371">
      <formula>$BG443=24</formula>
    </cfRule>
    <cfRule type="expression" dxfId="1158" priority="6372">
      <formula>$BG443=23</formula>
    </cfRule>
    <cfRule type="expression" dxfId="1157" priority="6373">
      <formula>$BG443=22</formula>
    </cfRule>
    <cfRule type="expression" dxfId="1156" priority="6374">
      <formula>$BG443=21</formula>
    </cfRule>
    <cfRule type="expression" dxfId="1155" priority="6375">
      <formula>$BG443=20</formula>
    </cfRule>
    <cfRule type="expression" dxfId="1154" priority="6376">
      <formula>$BG443=19</formula>
    </cfRule>
    <cfRule type="expression" dxfId="1153" priority="6377">
      <formula>$BG443=18</formula>
    </cfRule>
    <cfRule type="expression" dxfId="1152" priority="6378">
      <formula>$BG443=17</formula>
    </cfRule>
    <cfRule type="expression" dxfId="1151" priority="6379">
      <formula>$BG443=16</formula>
    </cfRule>
    <cfRule type="expression" dxfId="1150" priority="6380">
      <formula>$BG443=15</formula>
    </cfRule>
    <cfRule type="expression" dxfId="1149" priority="6381">
      <formula>$BG443=14</formula>
    </cfRule>
    <cfRule type="expression" dxfId="1148" priority="6382">
      <formula>$BG443=13</formula>
    </cfRule>
    <cfRule type="expression" dxfId="1147" priority="6383">
      <formula>$BG443=12</formula>
    </cfRule>
    <cfRule type="expression" dxfId="1146" priority="6384">
      <formula>$BG443=11</formula>
    </cfRule>
    <cfRule type="expression" dxfId="1145" priority="6385">
      <formula>$BG443=10</formula>
    </cfRule>
    <cfRule type="expression" dxfId="1144" priority="6386">
      <formula>$BG443=9</formula>
    </cfRule>
    <cfRule type="expression" dxfId="1143" priority="6387">
      <formula>$BG443=8</formula>
    </cfRule>
    <cfRule type="expression" dxfId="1142" priority="6388">
      <formula>$BG443=7</formula>
    </cfRule>
    <cfRule type="expression" dxfId="1141" priority="6389">
      <formula>$BG443=6</formula>
    </cfRule>
    <cfRule type="expression" dxfId="1140" priority="6390">
      <formula>$BG443=5</formula>
    </cfRule>
    <cfRule type="expression" dxfId="1139" priority="6391">
      <formula>$BG443=4</formula>
    </cfRule>
    <cfRule type="expression" dxfId="1138" priority="6392">
      <formula>$BG443=3</formula>
    </cfRule>
    <cfRule type="expression" dxfId="1137" priority="6393">
      <formula>$BG443=2</formula>
    </cfRule>
    <cfRule type="expression" dxfId="1136" priority="6394">
      <formula>$BG443=1</formula>
    </cfRule>
  </conditionalFormatting>
  <conditionalFormatting sqref="BD449">
    <cfRule type="expression" dxfId="1135" priority="6238">
      <formula>$BG449=25</formula>
    </cfRule>
    <cfRule type="expression" dxfId="1134" priority="6239">
      <formula>$BG449=24</formula>
    </cfRule>
    <cfRule type="expression" dxfId="1133" priority="6240">
      <formula>$BG449=23</formula>
    </cfRule>
    <cfRule type="expression" dxfId="1132" priority="6241">
      <formula>$BG449=22</formula>
    </cfRule>
    <cfRule type="expression" dxfId="1131" priority="6242">
      <formula>$BG449=21</formula>
    </cfRule>
    <cfRule type="expression" dxfId="1130" priority="6243">
      <formula>$BG449=20</formula>
    </cfRule>
    <cfRule type="expression" dxfId="1129" priority="6244">
      <formula>$BG449=19</formula>
    </cfRule>
    <cfRule type="expression" dxfId="1128" priority="6245">
      <formula>$BG449=18</formula>
    </cfRule>
    <cfRule type="expression" dxfId="1127" priority="6246">
      <formula>$BG449=17</formula>
    </cfRule>
    <cfRule type="expression" dxfId="1126" priority="6247">
      <formula>$BG449=16</formula>
    </cfRule>
    <cfRule type="expression" dxfId="1125" priority="6248">
      <formula>$BG449=15</formula>
    </cfRule>
    <cfRule type="expression" dxfId="1124" priority="6249">
      <formula>$BG449=14</formula>
    </cfRule>
    <cfRule type="expression" dxfId="1123" priority="6250">
      <formula>$BG449=13</formula>
    </cfRule>
    <cfRule type="expression" dxfId="1122" priority="6251">
      <formula>$BG449=12</formula>
    </cfRule>
    <cfRule type="expression" dxfId="1121" priority="6252">
      <formula>$BG449=11</formula>
    </cfRule>
    <cfRule type="expression" dxfId="1120" priority="6253">
      <formula>$BG449=10</formula>
    </cfRule>
    <cfRule type="expression" dxfId="1119" priority="6254">
      <formula>$BG449=9</formula>
    </cfRule>
    <cfRule type="expression" dxfId="1118" priority="6255">
      <formula>$BG449=8</formula>
    </cfRule>
    <cfRule type="expression" dxfId="1117" priority="6256">
      <formula>$BG449=7</formula>
    </cfRule>
    <cfRule type="expression" dxfId="1116" priority="6257">
      <formula>$BG449=6</formula>
    </cfRule>
    <cfRule type="expression" dxfId="1115" priority="6258">
      <formula>$BG449=5</formula>
    </cfRule>
    <cfRule type="expression" dxfId="1114" priority="6259">
      <formula>$BG449=4</formula>
    </cfRule>
    <cfRule type="expression" dxfId="1113" priority="6260">
      <formula>$BG449=3</formula>
    </cfRule>
    <cfRule type="expression" dxfId="1112" priority="6261">
      <formula>$BG449=2</formula>
    </cfRule>
    <cfRule type="expression" dxfId="1111" priority="6262">
      <formula>$BG449=1</formula>
    </cfRule>
  </conditionalFormatting>
  <conditionalFormatting sqref="BD455">
    <cfRule type="expression" dxfId="1110" priority="6106">
      <formula>$BG455=25</formula>
    </cfRule>
    <cfRule type="expression" dxfId="1109" priority="6107">
      <formula>$BG455=24</formula>
    </cfRule>
    <cfRule type="expression" dxfId="1108" priority="6108">
      <formula>$BG455=23</formula>
    </cfRule>
    <cfRule type="expression" dxfId="1107" priority="6109">
      <formula>$BG455=22</formula>
    </cfRule>
    <cfRule type="expression" dxfId="1106" priority="6110">
      <formula>$BG455=21</formula>
    </cfRule>
    <cfRule type="expression" dxfId="1105" priority="6111">
      <formula>$BG455=20</formula>
    </cfRule>
    <cfRule type="expression" dxfId="1104" priority="6112">
      <formula>$BG455=19</formula>
    </cfRule>
    <cfRule type="expression" dxfId="1103" priority="6113">
      <formula>$BG455=18</formula>
    </cfRule>
    <cfRule type="expression" dxfId="1102" priority="6114">
      <formula>$BG455=17</formula>
    </cfRule>
    <cfRule type="expression" dxfId="1101" priority="6115">
      <formula>$BG455=16</formula>
    </cfRule>
    <cfRule type="expression" dxfId="1100" priority="6116">
      <formula>$BG455=15</formula>
    </cfRule>
    <cfRule type="expression" dxfId="1099" priority="6117">
      <formula>$BG455=14</formula>
    </cfRule>
    <cfRule type="expression" dxfId="1098" priority="6118">
      <formula>$BG455=13</formula>
    </cfRule>
    <cfRule type="expression" dxfId="1097" priority="6119">
      <formula>$BG455=12</formula>
    </cfRule>
    <cfRule type="expression" dxfId="1096" priority="6120">
      <formula>$BG455=11</formula>
    </cfRule>
    <cfRule type="expression" dxfId="1095" priority="6121">
      <formula>$BG455=10</formula>
    </cfRule>
    <cfRule type="expression" dxfId="1094" priority="6122">
      <formula>$BG455=9</formula>
    </cfRule>
    <cfRule type="expression" dxfId="1093" priority="6123">
      <formula>$BG455=8</formula>
    </cfRule>
    <cfRule type="expression" dxfId="1092" priority="6124">
      <formula>$BG455=7</formula>
    </cfRule>
    <cfRule type="expression" dxfId="1091" priority="6125">
      <formula>$BG455=6</formula>
    </cfRule>
    <cfRule type="expression" dxfId="1090" priority="6126">
      <formula>$BG455=5</formula>
    </cfRule>
    <cfRule type="expression" dxfId="1089" priority="6127">
      <formula>$BG455=4</formula>
    </cfRule>
    <cfRule type="expression" dxfId="1088" priority="6128">
      <formula>$BG455=3</formula>
    </cfRule>
    <cfRule type="expression" dxfId="1087" priority="6129">
      <formula>$BG455=2</formula>
    </cfRule>
    <cfRule type="expression" dxfId="1086" priority="6130">
      <formula>$BG455=1</formula>
    </cfRule>
  </conditionalFormatting>
  <conditionalFormatting sqref="BD461">
    <cfRule type="expression" dxfId="1085" priority="5356">
      <formula>$BG461=25</formula>
    </cfRule>
    <cfRule type="expression" dxfId="1084" priority="5357">
      <formula>$BG461=24</formula>
    </cfRule>
    <cfRule type="expression" dxfId="1083" priority="5358">
      <formula>$BG461=23</formula>
    </cfRule>
    <cfRule type="expression" dxfId="1082" priority="5359">
      <formula>$BG461=22</formula>
    </cfRule>
    <cfRule type="expression" dxfId="1081" priority="5360">
      <formula>$BG461=21</formula>
    </cfRule>
    <cfRule type="expression" dxfId="1080" priority="5361">
      <formula>$BG461=20</formula>
    </cfRule>
    <cfRule type="expression" dxfId="1079" priority="5362">
      <formula>$BG461=19</formula>
    </cfRule>
    <cfRule type="expression" dxfId="1078" priority="5363">
      <formula>$BG461=18</formula>
    </cfRule>
    <cfRule type="expression" dxfId="1077" priority="5364">
      <formula>$BG461=17</formula>
    </cfRule>
    <cfRule type="expression" dxfId="1076" priority="5365">
      <formula>$BG461=16</formula>
    </cfRule>
    <cfRule type="expression" dxfId="1075" priority="5366">
      <formula>$BG461=15</formula>
    </cfRule>
    <cfRule type="expression" dxfId="1074" priority="5367">
      <formula>$BG461=14</formula>
    </cfRule>
    <cfRule type="expression" dxfId="1073" priority="5368">
      <formula>$BG461=13</formula>
    </cfRule>
    <cfRule type="expression" dxfId="1072" priority="5369">
      <formula>$BG461=12</formula>
    </cfRule>
    <cfRule type="expression" dxfId="1071" priority="5370">
      <formula>$BG461=11</formula>
    </cfRule>
    <cfRule type="expression" dxfId="1070" priority="5371">
      <formula>$BG461=10</formula>
    </cfRule>
    <cfRule type="expression" dxfId="1069" priority="5372">
      <formula>$BG461=9</formula>
    </cfRule>
    <cfRule type="expression" dxfId="1068" priority="5373">
      <formula>$BG461=8</formula>
    </cfRule>
    <cfRule type="expression" dxfId="1067" priority="5374">
      <formula>$BG461=7</formula>
    </cfRule>
    <cfRule type="expression" dxfId="1066" priority="5375">
      <formula>$BG461=6</formula>
    </cfRule>
    <cfRule type="expression" dxfId="1065" priority="5376">
      <formula>$BG461=5</formula>
    </cfRule>
    <cfRule type="expression" dxfId="1064" priority="5377">
      <formula>$BG461=4</formula>
    </cfRule>
    <cfRule type="expression" dxfId="1063" priority="5378">
      <formula>$BG461=3</formula>
    </cfRule>
    <cfRule type="expression" dxfId="1062" priority="5379">
      <formula>$BG461=2</formula>
    </cfRule>
    <cfRule type="expression" dxfId="1061" priority="5380">
      <formula>$BG461=1</formula>
    </cfRule>
  </conditionalFormatting>
  <conditionalFormatting sqref="BD467">
    <cfRule type="expression" dxfId="1060" priority="5224">
      <formula>$BG467=25</formula>
    </cfRule>
    <cfRule type="expression" dxfId="1059" priority="5225">
      <formula>$BG467=24</formula>
    </cfRule>
    <cfRule type="expression" dxfId="1058" priority="5226">
      <formula>$BG467=23</formula>
    </cfRule>
    <cfRule type="expression" dxfId="1057" priority="5227">
      <formula>$BG467=22</formula>
    </cfRule>
    <cfRule type="expression" dxfId="1056" priority="5228">
      <formula>$BG467=21</formula>
    </cfRule>
    <cfRule type="expression" dxfId="1055" priority="5229">
      <formula>$BG467=20</formula>
    </cfRule>
    <cfRule type="expression" dxfId="1054" priority="5230">
      <formula>$BG467=19</formula>
    </cfRule>
    <cfRule type="expression" dxfId="1053" priority="5231">
      <formula>$BG467=18</formula>
    </cfRule>
    <cfRule type="expression" dxfId="1052" priority="5232">
      <formula>$BG467=17</formula>
    </cfRule>
    <cfRule type="expression" dxfId="1051" priority="5233">
      <formula>$BG467=16</formula>
    </cfRule>
    <cfRule type="expression" dxfId="1050" priority="5234">
      <formula>$BG467=15</formula>
    </cfRule>
    <cfRule type="expression" dxfId="1049" priority="5235">
      <formula>$BG467=14</formula>
    </cfRule>
    <cfRule type="expression" dxfId="1048" priority="5236">
      <formula>$BG467=13</formula>
    </cfRule>
    <cfRule type="expression" dxfId="1047" priority="5237">
      <formula>$BG467=12</formula>
    </cfRule>
    <cfRule type="expression" dxfId="1046" priority="5238">
      <formula>$BG467=11</formula>
    </cfRule>
    <cfRule type="expression" dxfId="1045" priority="5239">
      <formula>$BG467=10</formula>
    </cfRule>
    <cfRule type="expression" dxfId="1044" priority="5240">
      <formula>$BG467=9</formula>
    </cfRule>
    <cfRule type="expression" dxfId="1043" priority="5241">
      <formula>$BG467=8</formula>
    </cfRule>
    <cfRule type="expression" dxfId="1042" priority="5242">
      <formula>$BG467=7</formula>
    </cfRule>
    <cfRule type="expression" dxfId="1041" priority="5243">
      <formula>$BG467=6</formula>
    </cfRule>
    <cfRule type="expression" dxfId="1040" priority="5244">
      <formula>$BG467=5</formula>
    </cfRule>
    <cfRule type="expression" dxfId="1039" priority="5245">
      <formula>$BG467=4</formula>
    </cfRule>
    <cfRule type="expression" dxfId="1038" priority="5246">
      <formula>$BG467=3</formula>
    </cfRule>
    <cfRule type="expression" dxfId="1037" priority="5247">
      <formula>$BG467=2</formula>
    </cfRule>
    <cfRule type="expression" dxfId="1036" priority="5248">
      <formula>$BG467=1</formula>
    </cfRule>
  </conditionalFormatting>
  <conditionalFormatting sqref="BE17 CD203:CS213 DD203:DS213">
    <cfRule type="cellIs" dxfId="1035" priority="17807" operator="equal">
      <formula>"NO"</formula>
    </cfRule>
    <cfRule type="cellIs" dxfId="1034" priority="17808" operator="equal">
      <formula>"SI"</formula>
    </cfRule>
  </conditionalFormatting>
  <conditionalFormatting sqref="BE17:BE21 BE203:BE213">
    <cfRule type="cellIs" dxfId="1033" priority="17396" operator="equal">
      <formula>"Evitar"</formula>
    </cfRule>
    <cfRule type="cellIs" dxfId="1032" priority="17397" operator="equal">
      <formula>"Aceptar"</formula>
    </cfRule>
    <cfRule type="cellIs" dxfId="1031" priority="17398" operator="equal">
      <formula>"Reducir"</formula>
    </cfRule>
  </conditionalFormatting>
  <conditionalFormatting sqref="BE23">
    <cfRule type="cellIs" dxfId="1030" priority="14169" operator="equal">
      <formula>"NO"</formula>
    </cfRule>
    <cfRule type="cellIs" dxfId="1029" priority="14170" operator="equal">
      <formula>"SI"</formula>
    </cfRule>
  </conditionalFormatting>
  <conditionalFormatting sqref="BE23:BE27">
    <cfRule type="cellIs" dxfId="1028" priority="14129" operator="equal">
      <formula>"Evitar"</formula>
    </cfRule>
    <cfRule type="cellIs" dxfId="1027" priority="14130" operator="equal">
      <formula>"Aceptar"</formula>
    </cfRule>
    <cfRule type="cellIs" dxfId="1026" priority="14131" operator="equal">
      <formula>"Reducir"</formula>
    </cfRule>
  </conditionalFormatting>
  <conditionalFormatting sqref="BE29">
    <cfRule type="cellIs" dxfId="1025" priority="14085" operator="equal">
      <formula>"NO"</formula>
    </cfRule>
    <cfRule type="cellIs" dxfId="1024" priority="14086" operator="equal">
      <formula>"SI"</formula>
    </cfRule>
  </conditionalFormatting>
  <conditionalFormatting sqref="BE29:BE33">
    <cfRule type="cellIs" dxfId="1023" priority="14045" operator="equal">
      <formula>"Evitar"</formula>
    </cfRule>
    <cfRule type="cellIs" dxfId="1022" priority="14046" operator="equal">
      <formula>"Aceptar"</formula>
    </cfRule>
    <cfRule type="cellIs" dxfId="1021" priority="14047" operator="equal">
      <formula>"Reducir"</formula>
    </cfRule>
  </conditionalFormatting>
  <conditionalFormatting sqref="BE41">
    <cfRule type="cellIs" dxfId="1020" priority="5000" operator="equal">
      <formula>"NO"</formula>
    </cfRule>
    <cfRule type="cellIs" dxfId="1019" priority="5001" operator="equal">
      <formula>"SI"</formula>
    </cfRule>
  </conditionalFormatting>
  <conditionalFormatting sqref="BE41:BE45">
    <cfRule type="cellIs" dxfId="1018" priority="4985" operator="equal">
      <formula>"Evitar"</formula>
    </cfRule>
    <cfRule type="cellIs" dxfId="1017" priority="4986" operator="equal">
      <formula>"Aceptar"</formula>
    </cfRule>
    <cfRule type="cellIs" dxfId="1016" priority="4987" operator="equal">
      <formula>"Reducir"</formula>
    </cfRule>
  </conditionalFormatting>
  <conditionalFormatting sqref="BE47">
    <cfRule type="cellIs" dxfId="1015" priority="4584" operator="equal">
      <formula>"NO"</formula>
    </cfRule>
    <cfRule type="cellIs" dxfId="1014" priority="4585" operator="equal">
      <formula>"SI"</formula>
    </cfRule>
  </conditionalFormatting>
  <conditionalFormatting sqref="BE47:BE51">
    <cfRule type="cellIs" dxfId="1013" priority="4569" operator="equal">
      <formula>"Evitar"</formula>
    </cfRule>
    <cfRule type="cellIs" dxfId="1012" priority="4570" operator="equal">
      <formula>"Aceptar"</formula>
    </cfRule>
    <cfRule type="cellIs" dxfId="1011" priority="4571" operator="equal">
      <formula>"Reducir"</formula>
    </cfRule>
  </conditionalFormatting>
  <conditionalFormatting sqref="BE53">
    <cfRule type="cellIs" dxfId="1010" priority="4320" operator="equal">
      <formula>"NO"</formula>
    </cfRule>
    <cfRule type="cellIs" dxfId="1009" priority="4321" operator="equal">
      <formula>"SI"</formula>
    </cfRule>
  </conditionalFormatting>
  <conditionalFormatting sqref="BE53:BE57">
    <cfRule type="cellIs" dxfId="1008" priority="4305" operator="equal">
      <formula>"Evitar"</formula>
    </cfRule>
    <cfRule type="cellIs" dxfId="1007" priority="4306" operator="equal">
      <formula>"Aceptar"</formula>
    </cfRule>
    <cfRule type="cellIs" dxfId="1006" priority="4307" operator="equal">
      <formula>"Reducir"</formula>
    </cfRule>
  </conditionalFormatting>
  <conditionalFormatting sqref="BE59">
    <cfRule type="cellIs" dxfId="1005" priority="14043" operator="equal">
      <formula>"NO"</formula>
    </cfRule>
    <cfRule type="cellIs" dxfId="1004" priority="14044" operator="equal">
      <formula>"SI"</formula>
    </cfRule>
  </conditionalFormatting>
  <conditionalFormatting sqref="BE59:BE63">
    <cfRule type="cellIs" dxfId="1003" priority="14003" operator="equal">
      <formula>"Evitar"</formula>
    </cfRule>
    <cfRule type="cellIs" dxfId="1002" priority="14004" operator="equal">
      <formula>"Aceptar"</formula>
    </cfRule>
    <cfRule type="cellIs" dxfId="1001" priority="14005" operator="equal">
      <formula>"Reducir"</formula>
    </cfRule>
  </conditionalFormatting>
  <conditionalFormatting sqref="BE65">
    <cfRule type="cellIs" dxfId="1000" priority="599" operator="equal">
      <formula>"NO"</formula>
    </cfRule>
    <cfRule type="cellIs" dxfId="999" priority="600" operator="equal">
      <formula>"SI"</formula>
    </cfRule>
  </conditionalFormatting>
  <conditionalFormatting sqref="BE65:BE69">
    <cfRule type="cellIs" dxfId="998" priority="584" operator="equal">
      <formula>"Evitar"</formula>
    </cfRule>
    <cfRule type="cellIs" dxfId="997" priority="585" operator="equal">
      <formula>"Aceptar"</formula>
    </cfRule>
    <cfRule type="cellIs" dxfId="996" priority="586" operator="equal">
      <formula>"Reducir"</formula>
    </cfRule>
  </conditionalFormatting>
  <conditionalFormatting sqref="BE71">
    <cfRule type="cellIs" dxfId="995" priority="435" operator="equal">
      <formula>"NO"</formula>
    </cfRule>
    <cfRule type="cellIs" dxfId="994" priority="436" operator="equal">
      <formula>"SI"</formula>
    </cfRule>
  </conditionalFormatting>
  <conditionalFormatting sqref="BE71:BE75">
    <cfRule type="cellIs" dxfId="993" priority="420" operator="equal">
      <formula>"Evitar"</formula>
    </cfRule>
    <cfRule type="cellIs" dxfId="992" priority="421" operator="equal">
      <formula>"Aceptar"</formula>
    </cfRule>
    <cfRule type="cellIs" dxfId="991" priority="422" operator="equal">
      <formula>"Reducir"</formula>
    </cfRule>
  </conditionalFormatting>
  <conditionalFormatting sqref="BE77">
    <cfRule type="cellIs" dxfId="990" priority="14001" operator="equal">
      <formula>"NO"</formula>
    </cfRule>
    <cfRule type="cellIs" dxfId="989" priority="14002" operator="equal">
      <formula>"SI"</formula>
    </cfRule>
  </conditionalFormatting>
  <conditionalFormatting sqref="BE77:BE81">
    <cfRule type="cellIs" dxfId="988" priority="13961" operator="equal">
      <formula>"Evitar"</formula>
    </cfRule>
    <cfRule type="cellIs" dxfId="987" priority="13962" operator="equal">
      <formula>"Aceptar"</formula>
    </cfRule>
    <cfRule type="cellIs" dxfId="986" priority="13963" operator="equal">
      <formula>"Reducir"</formula>
    </cfRule>
  </conditionalFormatting>
  <conditionalFormatting sqref="BE83">
    <cfRule type="cellIs" dxfId="985" priority="13487" operator="equal">
      <formula>"NO"</formula>
    </cfRule>
    <cfRule type="cellIs" dxfId="984" priority="13488" operator="equal">
      <formula>"SI"</formula>
    </cfRule>
  </conditionalFormatting>
  <conditionalFormatting sqref="BE83:BE87">
    <cfRule type="cellIs" dxfId="983" priority="13472" operator="equal">
      <formula>"Evitar"</formula>
    </cfRule>
    <cfRule type="cellIs" dxfId="982" priority="13473" operator="equal">
      <formula>"Aceptar"</formula>
    </cfRule>
    <cfRule type="cellIs" dxfId="981" priority="13474" operator="equal">
      <formula>"Reducir"</formula>
    </cfRule>
  </conditionalFormatting>
  <conditionalFormatting sqref="BE89">
    <cfRule type="cellIs" dxfId="980" priority="13355" operator="equal">
      <formula>"NO"</formula>
    </cfRule>
    <cfRule type="cellIs" dxfId="979" priority="13356" operator="equal">
      <formula>"SI"</formula>
    </cfRule>
  </conditionalFormatting>
  <conditionalFormatting sqref="BE89:BE93">
    <cfRule type="cellIs" dxfId="978" priority="13340" operator="equal">
      <formula>"Evitar"</formula>
    </cfRule>
    <cfRule type="cellIs" dxfId="977" priority="13341" operator="equal">
      <formula>"Aceptar"</formula>
    </cfRule>
    <cfRule type="cellIs" dxfId="976" priority="13342" operator="equal">
      <formula>"Reducir"</formula>
    </cfRule>
  </conditionalFormatting>
  <conditionalFormatting sqref="BE95">
    <cfRule type="cellIs" dxfId="975" priority="13223" operator="equal">
      <formula>"NO"</formula>
    </cfRule>
    <cfRule type="cellIs" dxfId="974" priority="13224" operator="equal">
      <formula>"SI"</formula>
    </cfRule>
  </conditionalFormatting>
  <conditionalFormatting sqref="BE95:BE99">
    <cfRule type="cellIs" dxfId="973" priority="13208" operator="equal">
      <formula>"Evitar"</formula>
    </cfRule>
    <cfRule type="cellIs" dxfId="972" priority="13209" operator="equal">
      <formula>"Aceptar"</formula>
    </cfRule>
    <cfRule type="cellIs" dxfId="971" priority="13210" operator="equal">
      <formula>"Reducir"</formula>
    </cfRule>
  </conditionalFormatting>
  <conditionalFormatting sqref="BE101">
    <cfRule type="cellIs" dxfId="970" priority="13091" operator="equal">
      <formula>"NO"</formula>
    </cfRule>
    <cfRule type="cellIs" dxfId="969" priority="13092" operator="equal">
      <formula>"SI"</formula>
    </cfRule>
  </conditionalFormatting>
  <conditionalFormatting sqref="BE101:BE105">
    <cfRule type="cellIs" dxfId="968" priority="13076" operator="equal">
      <formula>"Evitar"</formula>
    </cfRule>
    <cfRule type="cellIs" dxfId="967" priority="13077" operator="equal">
      <formula>"Aceptar"</formula>
    </cfRule>
    <cfRule type="cellIs" dxfId="966" priority="13078" operator="equal">
      <formula>"Reducir"</formula>
    </cfRule>
  </conditionalFormatting>
  <conditionalFormatting sqref="BE107">
    <cfRule type="cellIs" dxfId="965" priority="12959" operator="equal">
      <formula>"NO"</formula>
    </cfRule>
    <cfRule type="cellIs" dxfId="964" priority="12960" operator="equal">
      <formula>"SI"</formula>
    </cfRule>
  </conditionalFormatting>
  <conditionalFormatting sqref="BE107:BE111">
    <cfRule type="cellIs" dxfId="963" priority="12944" operator="equal">
      <formula>"Evitar"</formula>
    </cfRule>
    <cfRule type="cellIs" dxfId="962" priority="12945" operator="equal">
      <formula>"Aceptar"</formula>
    </cfRule>
    <cfRule type="cellIs" dxfId="961" priority="12946" operator="equal">
      <formula>"Reducir"</formula>
    </cfRule>
  </conditionalFormatting>
  <conditionalFormatting sqref="BE113">
    <cfRule type="cellIs" dxfId="960" priority="12827" operator="equal">
      <formula>"NO"</formula>
    </cfRule>
    <cfRule type="cellIs" dxfId="959" priority="12828" operator="equal">
      <formula>"SI"</formula>
    </cfRule>
  </conditionalFormatting>
  <conditionalFormatting sqref="BE113:BE117">
    <cfRule type="cellIs" dxfId="958" priority="12812" operator="equal">
      <formula>"Evitar"</formula>
    </cfRule>
    <cfRule type="cellIs" dxfId="957" priority="12813" operator="equal">
      <formula>"Aceptar"</formula>
    </cfRule>
    <cfRule type="cellIs" dxfId="956" priority="12814" operator="equal">
      <formula>"Reducir"</formula>
    </cfRule>
  </conditionalFormatting>
  <conditionalFormatting sqref="BE119">
    <cfRule type="cellIs" dxfId="955" priority="12695" operator="equal">
      <formula>"NO"</formula>
    </cfRule>
    <cfRule type="cellIs" dxfId="954" priority="12696" operator="equal">
      <formula>"SI"</formula>
    </cfRule>
  </conditionalFormatting>
  <conditionalFormatting sqref="BE119:BE123">
    <cfRule type="cellIs" dxfId="953" priority="12680" operator="equal">
      <formula>"Evitar"</formula>
    </cfRule>
    <cfRule type="cellIs" dxfId="952" priority="12681" operator="equal">
      <formula>"Aceptar"</formula>
    </cfRule>
    <cfRule type="cellIs" dxfId="951" priority="12682" operator="equal">
      <formula>"Reducir"</formula>
    </cfRule>
  </conditionalFormatting>
  <conditionalFormatting sqref="BE125">
    <cfRule type="cellIs" dxfId="950" priority="12563" operator="equal">
      <formula>"NO"</formula>
    </cfRule>
    <cfRule type="cellIs" dxfId="949" priority="12564" operator="equal">
      <formula>"SI"</formula>
    </cfRule>
  </conditionalFormatting>
  <conditionalFormatting sqref="BE125:BE129">
    <cfRule type="cellIs" dxfId="948" priority="12548" operator="equal">
      <formula>"Evitar"</formula>
    </cfRule>
    <cfRule type="cellIs" dxfId="947" priority="12549" operator="equal">
      <formula>"Aceptar"</formula>
    </cfRule>
    <cfRule type="cellIs" dxfId="946" priority="12550" operator="equal">
      <formula>"Reducir"</formula>
    </cfRule>
  </conditionalFormatting>
  <conditionalFormatting sqref="BE131">
    <cfRule type="cellIs" dxfId="945" priority="12431" operator="equal">
      <formula>"NO"</formula>
    </cfRule>
    <cfRule type="cellIs" dxfId="944" priority="12432" operator="equal">
      <formula>"SI"</formula>
    </cfRule>
  </conditionalFormatting>
  <conditionalFormatting sqref="BE131:BE135 BE137:BE141">
    <cfRule type="cellIs" dxfId="943" priority="12416" operator="equal">
      <formula>"Evitar"</formula>
    </cfRule>
    <cfRule type="cellIs" dxfId="942" priority="12417" operator="equal">
      <formula>"Aceptar"</formula>
    </cfRule>
    <cfRule type="cellIs" dxfId="941" priority="12418" operator="equal">
      <formula>"Reducir"</formula>
    </cfRule>
  </conditionalFormatting>
  <conditionalFormatting sqref="BE137">
    <cfRule type="cellIs" dxfId="940" priority="1876" operator="equal">
      <formula>"NO"</formula>
    </cfRule>
    <cfRule type="cellIs" dxfId="939" priority="1877" operator="equal">
      <formula>"SI"</formula>
    </cfRule>
  </conditionalFormatting>
  <conditionalFormatting sqref="BE143">
    <cfRule type="cellIs" dxfId="938" priority="12299" operator="equal">
      <formula>"NO"</formula>
    </cfRule>
    <cfRule type="cellIs" dxfId="937" priority="12300" operator="equal">
      <formula>"SI"</formula>
    </cfRule>
  </conditionalFormatting>
  <conditionalFormatting sqref="BE143:BE147">
    <cfRule type="cellIs" dxfId="936" priority="12284" operator="equal">
      <formula>"Evitar"</formula>
    </cfRule>
    <cfRule type="cellIs" dxfId="935" priority="12285" operator="equal">
      <formula>"Aceptar"</formula>
    </cfRule>
    <cfRule type="cellIs" dxfId="934" priority="12286" operator="equal">
      <formula>"Reducir"</formula>
    </cfRule>
  </conditionalFormatting>
  <conditionalFormatting sqref="BE149">
    <cfRule type="cellIs" dxfId="933" priority="12167" operator="equal">
      <formula>"NO"</formula>
    </cfRule>
    <cfRule type="cellIs" dxfId="932" priority="12168" operator="equal">
      <formula>"SI"</formula>
    </cfRule>
  </conditionalFormatting>
  <conditionalFormatting sqref="BE149:BE153">
    <cfRule type="cellIs" dxfId="931" priority="12152" operator="equal">
      <formula>"Evitar"</formula>
    </cfRule>
    <cfRule type="cellIs" dxfId="930" priority="12153" operator="equal">
      <formula>"Aceptar"</formula>
    </cfRule>
    <cfRule type="cellIs" dxfId="929" priority="12154" operator="equal">
      <formula>"Reducir"</formula>
    </cfRule>
  </conditionalFormatting>
  <conditionalFormatting sqref="BE155">
    <cfRule type="cellIs" dxfId="928" priority="11905" operator="equal">
      <formula>"NO"</formula>
    </cfRule>
    <cfRule type="cellIs" dxfId="927" priority="11906" operator="equal">
      <formula>"SI"</formula>
    </cfRule>
  </conditionalFormatting>
  <conditionalFormatting sqref="BE155:BE159">
    <cfRule type="cellIs" dxfId="926" priority="11890" operator="equal">
      <formula>"Evitar"</formula>
    </cfRule>
    <cfRule type="cellIs" dxfId="925" priority="11891" operator="equal">
      <formula>"Aceptar"</formula>
    </cfRule>
    <cfRule type="cellIs" dxfId="924" priority="11892" operator="equal">
      <formula>"Reducir"</formula>
    </cfRule>
  </conditionalFormatting>
  <conditionalFormatting sqref="BE161">
    <cfRule type="cellIs" dxfId="923" priority="11773" operator="equal">
      <formula>"NO"</formula>
    </cfRule>
    <cfRule type="cellIs" dxfId="922" priority="11774" operator="equal">
      <formula>"SI"</formula>
    </cfRule>
  </conditionalFormatting>
  <conditionalFormatting sqref="BE161:BE165">
    <cfRule type="cellIs" dxfId="921" priority="11758" operator="equal">
      <formula>"Evitar"</formula>
    </cfRule>
    <cfRule type="cellIs" dxfId="920" priority="11759" operator="equal">
      <formula>"Aceptar"</formula>
    </cfRule>
    <cfRule type="cellIs" dxfId="919" priority="11760" operator="equal">
      <formula>"Reducir"</formula>
    </cfRule>
  </conditionalFormatting>
  <conditionalFormatting sqref="BE167">
    <cfRule type="cellIs" dxfId="918" priority="11641" operator="equal">
      <formula>"NO"</formula>
    </cfRule>
    <cfRule type="cellIs" dxfId="917" priority="11642" operator="equal">
      <formula>"SI"</formula>
    </cfRule>
  </conditionalFormatting>
  <conditionalFormatting sqref="BE167:BE171">
    <cfRule type="cellIs" dxfId="916" priority="11626" operator="equal">
      <formula>"Evitar"</formula>
    </cfRule>
    <cfRule type="cellIs" dxfId="915" priority="11627" operator="equal">
      <formula>"Aceptar"</formula>
    </cfRule>
    <cfRule type="cellIs" dxfId="914" priority="11628" operator="equal">
      <formula>"Reducir"</formula>
    </cfRule>
  </conditionalFormatting>
  <conditionalFormatting sqref="BE173">
    <cfRule type="cellIs" dxfId="913" priority="11509" operator="equal">
      <formula>"NO"</formula>
    </cfRule>
    <cfRule type="cellIs" dxfId="912" priority="11510" operator="equal">
      <formula>"SI"</formula>
    </cfRule>
  </conditionalFormatting>
  <conditionalFormatting sqref="BE173:BE177">
    <cfRule type="cellIs" dxfId="911" priority="11494" operator="equal">
      <formula>"Evitar"</formula>
    </cfRule>
    <cfRule type="cellIs" dxfId="910" priority="11495" operator="equal">
      <formula>"Aceptar"</formula>
    </cfRule>
    <cfRule type="cellIs" dxfId="909" priority="11496" operator="equal">
      <formula>"Reducir"</formula>
    </cfRule>
  </conditionalFormatting>
  <conditionalFormatting sqref="BE179">
    <cfRule type="cellIs" dxfId="908" priority="1679" operator="equal">
      <formula>"NO"</formula>
    </cfRule>
    <cfRule type="cellIs" dxfId="907" priority="1680" operator="equal">
      <formula>"SI"</formula>
    </cfRule>
  </conditionalFormatting>
  <conditionalFormatting sqref="BE179:BE183">
    <cfRule type="cellIs" dxfId="906" priority="1664" operator="equal">
      <formula>"Evitar"</formula>
    </cfRule>
    <cfRule type="cellIs" dxfId="905" priority="1665" operator="equal">
      <formula>"Aceptar"</formula>
    </cfRule>
    <cfRule type="cellIs" dxfId="904" priority="1666" operator="equal">
      <formula>"Reducir"</formula>
    </cfRule>
  </conditionalFormatting>
  <conditionalFormatting sqref="BE185">
    <cfRule type="cellIs" dxfId="903" priority="11245" operator="equal">
      <formula>"NO"</formula>
    </cfRule>
    <cfRule type="cellIs" dxfId="902" priority="11246" operator="equal">
      <formula>"SI"</formula>
    </cfRule>
  </conditionalFormatting>
  <conditionalFormatting sqref="BE185:BE189">
    <cfRule type="cellIs" dxfId="901" priority="11230" operator="equal">
      <formula>"Evitar"</formula>
    </cfRule>
    <cfRule type="cellIs" dxfId="900" priority="11231" operator="equal">
      <formula>"Aceptar"</formula>
    </cfRule>
    <cfRule type="cellIs" dxfId="899" priority="11232" operator="equal">
      <formula>"Reducir"</formula>
    </cfRule>
  </conditionalFormatting>
  <conditionalFormatting sqref="BE191">
    <cfRule type="cellIs" dxfId="898" priority="11113" operator="equal">
      <formula>"NO"</formula>
    </cfRule>
    <cfRule type="cellIs" dxfId="897" priority="11114" operator="equal">
      <formula>"SI"</formula>
    </cfRule>
  </conditionalFormatting>
  <conditionalFormatting sqref="BE191:BE195 BE197:BE201">
    <cfRule type="cellIs" dxfId="896" priority="11098" operator="equal">
      <formula>"Evitar"</formula>
    </cfRule>
    <cfRule type="cellIs" dxfId="895" priority="11099" operator="equal">
      <formula>"Aceptar"</formula>
    </cfRule>
    <cfRule type="cellIs" dxfId="894" priority="11100" operator="equal">
      <formula>"Reducir"</formula>
    </cfRule>
  </conditionalFormatting>
  <conditionalFormatting sqref="BE197">
    <cfRule type="cellIs" dxfId="893" priority="1553" operator="equal">
      <formula>"NO"</formula>
    </cfRule>
    <cfRule type="cellIs" dxfId="892" priority="1554" operator="equal">
      <formula>"SI"</formula>
    </cfRule>
  </conditionalFormatting>
  <conditionalFormatting sqref="BE203">
    <cfRule type="cellIs" dxfId="891" priority="5857" operator="equal">
      <formula>"NO"</formula>
    </cfRule>
    <cfRule type="cellIs" dxfId="890" priority="5858" operator="equal">
      <formula>"SI"</formula>
    </cfRule>
  </conditionalFormatting>
  <conditionalFormatting sqref="BE209">
    <cfRule type="cellIs" dxfId="889" priority="10981" operator="equal">
      <formula>"NO"</formula>
    </cfRule>
    <cfRule type="cellIs" dxfId="888" priority="10982" operator="equal">
      <formula>"SI"</formula>
    </cfRule>
  </conditionalFormatting>
  <conditionalFormatting sqref="BE215">
    <cfRule type="cellIs" dxfId="887" priority="10849" operator="equal">
      <formula>"NO"</formula>
    </cfRule>
    <cfRule type="cellIs" dxfId="886" priority="10850" operator="equal">
      <formula>"SI"</formula>
    </cfRule>
  </conditionalFormatting>
  <conditionalFormatting sqref="BE215:BE219">
    <cfRule type="cellIs" dxfId="885" priority="10834" operator="equal">
      <formula>"Evitar"</formula>
    </cfRule>
    <cfRule type="cellIs" dxfId="884" priority="10835" operator="equal">
      <formula>"Aceptar"</formula>
    </cfRule>
    <cfRule type="cellIs" dxfId="883" priority="10836" operator="equal">
      <formula>"Reducir"</formula>
    </cfRule>
  </conditionalFormatting>
  <conditionalFormatting sqref="BE221:BE225">
    <cfRule type="cellIs" dxfId="882" priority="10702" operator="equal">
      <formula>"Evitar"</formula>
    </cfRule>
    <cfRule type="cellIs" dxfId="881" priority="10703" operator="equal">
      <formula>"Aceptar"</formula>
    </cfRule>
    <cfRule type="cellIs" dxfId="880" priority="10704" operator="equal">
      <formula>"Reducir"</formula>
    </cfRule>
  </conditionalFormatting>
  <conditionalFormatting sqref="BE221">
    <cfRule type="cellIs" dxfId="879" priority="981" operator="equal">
      <formula>"NO"</formula>
    </cfRule>
    <cfRule type="cellIs" dxfId="878" priority="982" operator="equal">
      <formula>"SI"</formula>
    </cfRule>
  </conditionalFormatting>
  <conditionalFormatting sqref="BE227">
    <cfRule type="cellIs" dxfId="877" priority="10585" operator="equal">
      <formula>"NO"</formula>
    </cfRule>
    <cfRule type="cellIs" dxfId="876" priority="10586" operator="equal">
      <formula>"SI"</formula>
    </cfRule>
  </conditionalFormatting>
  <conditionalFormatting sqref="BE227:BE231">
    <cfRule type="cellIs" dxfId="875" priority="10570" operator="equal">
      <formula>"Evitar"</formula>
    </cfRule>
    <cfRule type="cellIs" dxfId="874" priority="10571" operator="equal">
      <formula>"Aceptar"</formula>
    </cfRule>
    <cfRule type="cellIs" dxfId="873" priority="10572" operator="equal">
      <formula>"Reducir"</formula>
    </cfRule>
  </conditionalFormatting>
  <conditionalFormatting sqref="BE233">
    <cfRule type="cellIs" dxfId="872" priority="10453" operator="equal">
      <formula>"NO"</formula>
    </cfRule>
    <cfRule type="cellIs" dxfId="871" priority="10454" operator="equal">
      <formula>"SI"</formula>
    </cfRule>
  </conditionalFormatting>
  <conditionalFormatting sqref="BE233:BE237">
    <cfRule type="cellIs" dxfId="870" priority="10438" operator="equal">
      <formula>"Evitar"</formula>
    </cfRule>
    <cfRule type="cellIs" dxfId="869" priority="10439" operator="equal">
      <formula>"Aceptar"</formula>
    </cfRule>
    <cfRule type="cellIs" dxfId="868" priority="10440" operator="equal">
      <formula>"Reducir"</formula>
    </cfRule>
  </conditionalFormatting>
  <conditionalFormatting sqref="BE239">
    <cfRule type="cellIs" dxfId="867" priority="10321" operator="equal">
      <formula>"NO"</formula>
    </cfRule>
    <cfRule type="cellIs" dxfId="866" priority="10322" operator="equal">
      <formula>"SI"</formula>
    </cfRule>
  </conditionalFormatting>
  <conditionalFormatting sqref="BE239:BE243 BE245:BE249">
    <cfRule type="cellIs" dxfId="865" priority="10306" operator="equal">
      <formula>"Evitar"</formula>
    </cfRule>
    <cfRule type="cellIs" dxfId="864" priority="10307" operator="equal">
      <formula>"Aceptar"</formula>
    </cfRule>
    <cfRule type="cellIs" dxfId="863" priority="10308" operator="equal">
      <formula>"Reducir"</formula>
    </cfRule>
  </conditionalFormatting>
  <conditionalFormatting sqref="BE245">
    <cfRule type="cellIs" dxfId="862" priority="1094" operator="equal">
      <formula>"NO"</formula>
    </cfRule>
    <cfRule type="cellIs" dxfId="861" priority="1095" operator="equal">
      <formula>"SI"</formula>
    </cfRule>
  </conditionalFormatting>
  <conditionalFormatting sqref="BE251">
    <cfRule type="cellIs" dxfId="860" priority="10189" operator="equal">
      <formula>"NO"</formula>
    </cfRule>
    <cfRule type="cellIs" dxfId="859" priority="10190" operator="equal">
      <formula>"SI"</formula>
    </cfRule>
  </conditionalFormatting>
  <conditionalFormatting sqref="BE251:BE255">
    <cfRule type="cellIs" dxfId="858" priority="10174" operator="equal">
      <formula>"Evitar"</formula>
    </cfRule>
    <cfRule type="cellIs" dxfId="857" priority="10175" operator="equal">
      <formula>"Aceptar"</formula>
    </cfRule>
    <cfRule type="cellIs" dxfId="856" priority="10176" operator="equal">
      <formula>"Reducir"</formula>
    </cfRule>
  </conditionalFormatting>
  <conditionalFormatting sqref="BE257">
    <cfRule type="cellIs" dxfId="855" priority="10057" operator="equal">
      <formula>"NO"</formula>
    </cfRule>
    <cfRule type="cellIs" dxfId="854" priority="10058" operator="equal">
      <formula>"SI"</formula>
    </cfRule>
  </conditionalFormatting>
  <conditionalFormatting sqref="BE257:BE261">
    <cfRule type="cellIs" dxfId="853" priority="10042" operator="equal">
      <formula>"Evitar"</formula>
    </cfRule>
    <cfRule type="cellIs" dxfId="852" priority="10043" operator="equal">
      <formula>"Aceptar"</formula>
    </cfRule>
    <cfRule type="cellIs" dxfId="851" priority="10044" operator="equal">
      <formula>"Reducir"</formula>
    </cfRule>
  </conditionalFormatting>
  <conditionalFormatting sqref="BE263">
    <cfRule type="cellIs" dxfId="850" priority="9925" operator="equal">
      <formula>"NO"</formula>
    </cfRule>
    <cfRule type="cellIs" dxfId="849" priority="9926" operator="equal">
      <formula>"SI"</formula>
    </cfRule>
  </conditionalFormatting>
  <conditionalFormatting sqref="BE263:BE267">
    <cfRule type="cellIs" dxfId="848" priority="9910" operator="equal">
      <formula>"Evitar"</formula>
    </cfRule>
    <cfRule type="cellIs" dxfId="847" priority="9911" operator="equal">
      <formula>"Aceptar"</formula>
    </cfRule>
    <cfRule type="cellIs" dxfId="846" priority="9912" operator="equal">
      <formula>"Reducir"</formula>
    </cfRule>
  </conditionalFormatting>
  <conditionalFormatting sqref="BE269">
    <cfRule type="cellIs" dxfId="845" priority="9793" operator="equal">
      <formula>"NO"</formula>
    </cfRule>
    <cfRule type="cellIs" dxfId="844" priority="9794" operator="equal">
      <formula>"SI"</formula>
    </cfRule>
  </conditionalFormatting>
  <conditionalFormatting sqref="BE269:BE273">
    <cfRule type="cellIs" dxfId="843" priority="9778" operator="equal">
      <formula>"Evitar"</formula>
    </cfRule>
    <cfRule type="cellIs" dxfId="842" priority="9779" operator="equal">
      <formula>"Aceptar"</formula>
    </cfRule>
    <cfRule type="cellIs" dxfId="841" priority="9780" operator="equal">
      <formula>"Reducir"</formula>
    </cfRule>
  </conditionalFormatting>
  <conditionalFormatting sqref="BE275">
    <cfRule type="cellIs" dxfId="840" priority="9661" operator="equal">
      <formula>"NO"</formula>
    </cfRule>
    <cfRule type="cellIs" dxfId="839" priority="9662" operator="equal">
      <formula>"SI"</formula>
    </cfRule>
  </conditionalFormatting>
  <conditionalFormatting sqref="BE275:BE279">
    <cfRule type="cellIs" dxfId="838" priority="9646" operator="equal">
      <formula>"Evitar"</formula>
    </cfRule>
    <cfRule type="cellIs" dxfId="837" priority="9647" operator="equal">
      <formula>"Aceptar"</formula>
    </cfRule>
    <cfRule type="cellIs" dxfId="836" priority="9648" operator="equal">
      <formula>"Reducir"</formula>
    </cfRule>
  </conditionalFormatting>
  <conditionalFormatting sqref="BE281">
    <cfRule type="cellIs" dxfId="835" priority="9529" operator="equal">
      <formula>"NO"</formula>
    </cfRule>
    <cfRule type="cellIs" dxfId="834" priority="9530" operator="equal">
      <formula>"SI"</formula>
    </cfRule>
  </conditionalFormatting>
  <conditionalFormatting sqref="BE281:BE285">
    <cfRule type="cellIs" dxfId="833" priority="9514" operator="equal">
      <formula>"Evitar"</formula>
    </cfRule>
    <cfRule type="cellIs" dxfId="832" priority="9515" operator="equal">
      <formula>"Aceptar"</formula>
    </cfRule>
    <cfRule type="cellIs" dxfId="831" priority="9516" operator="equal">
      <formula>"Reducir"</formula>
    </cfRule>
  </conditionalFormatting>
  <conditionalFormatting sqref="BE287">
    <cfRule type="cellIs" dxfId="830" priority="9397" operator="equal">
      <formula>"NO"</formula>
    </cfRule>
    <cfRule type="cellIs" dxfId="829" priority="9398" operator="equal">
      <formula>"SI"</formula>
    </cfRule>
  </conditionalFormatting>
  <conditionalFormatting sqref="BE287:BE291">
    <cfRule type="cellIs" dxfId="828" priority="9382" operator="equal">
      <formula>"Evitar"</formula>
    </cfRule>
    <cfRule type="cellIs" dxfId="827" priority="9383" operator="equal">
      <formula>"Aceptar"</formula>
    </cfRule>
    <cfRule type="cellIs" dxfId="826" priority="9384" operator="equal">
      <formula>"Reducir"</formula>
    </cfRule>
  </conditionalFormatting>
  <conditionalFormatting sqref="BE293">
    <cfRule type="cellIs" dxfId="825" priority="9265" operator="equal">
      <formula>"NO"</formula>
    </cfRule>
    <cfRule type="cellIs" dxfId="824" priority="9266" operator="equal">
      <formula>"SI"</formula>
    </cfRule>
  </conditionalFormatting>
  <conditionalFormatting sqref="BE293:BE297 BE299:BE303 BE305:BE309">
    <cfRule type="cellIs" dxfId="823" priority="9250" operator="equal">
      <formula>"Evitar"</formula>
    </cfRule>
    <cfRule type="cellIs" dxfId="822" priority="9251" operator="equal">
      <formula>"Aceptar"</formula>
    </cfRule>
    <cfRule type="cellIs" dxfId="821" priority="9252" operator="equal">
      <formula>"Reducir"</formula>
    </cfRule>
  </conditionalFormatting>
  <conditionalFormatting sqref="BE299">
    <cfRule type="cellIs" dxfId="820" priority="1483" operator="equal">
      <formula>"NO"</formula>
    </cfRule>
    <cfRule type="cellIs" dxfId="819" priority="1484" operator="equal">
      <formula>"SI"</formula>
    </cfRule>
  </conditionalFormatting>
  <conditionalFormatting sqref="BE305">
    <cfRule type="cellIs" dxfId="818" priority="1413" operator="equal">
      <formula>"NO"</formula>
    </cfRule>
    <cfRule type="cellIs" dxfId="817" priority="1414" operator="equal">
      <formula>"SI"</formula>
    </cfRule>
  </conditionalFormatting>
  <conditionalFormatting sqref="BE311">
    <cfRule type="cellIs" dxfId="816" priority="9133" operator="equal">
      <formula>"NO"</formula>
    </cfRule>
    <cfRule type="cellIs" dxfId="815" priority="9134" operator="equal">
      <formula>"SI"</formula>
    </cfRule>
  </conditionalFormatting>
  <conditionalFormatting sqref="BE311:BE315">
    <cfRule type="cellIs" dxfId="814" priority="9118" operator="equal">
      <formula>"Evitar"</formula>
    </cfRule>
    <cfRule type="cellIs" dxfId="813" priority="9119" operator="equal">
      <formula>"Aceptar"</formula>
    </cfRule>
    <cfRule type="cellIs" dxfId="812" priority="9120" operator="equal">
      <formula>"Reducir"</formula>
    </cfRule>
  </conditionalFormatting>
  <conditionalFormatting sqref="BE317">
    <cfRule type="cellIs" dxfId="811" priority="8871" operator="equal">
      <formula>"NO"</formula>
    </cfRule>
    <cfRule type="cellIs" dxfId="810" priority="8872" operator="equal">
      <formula>"SI"</formula>
    </cfRule>
  </conditionalFormatting>
  <conditionalFormatting sqref="BE317:BE321">
    <cfRule type="cellIs" dxfId="809" priority="8856" operator="equal">
      <formula>"Evitar"</formula>
    </cfRule>
    <cfRule type="cellIs" dxfId="808" priority="8857" operator="equal">
      <formula>"Aceptar"</formula>
    </cfRule>
    <cfRule type="cellIs" dxfId="807" priority="8858" operator="equal">
      <formula>"Reducir"</formula>
    </cfRule>
  </conditionalFormatting>
  <conditionalFormatting sqref="BE323">
    <cfRule type="cellIs" dxfId="806" priority="8739" operator="equal">
      <formula>"NO"</formula>
    </cfRule>
    <cfRule type="cellIs" dxfId="805" priority="8740" operator="equal">
      <formula>"SI"</formula>
    </cfRule>
  </conditionalFormatting>
  <conditionalFormatting sqref="BE323:BE327 BE329:BE333">
    <cfRule type="cellIs" dxfId="804" priority="8724" operator="equal">
      <formula>"Evitar"</formula>
    </cfRule>
    <cfRule type="cellIs" dxfId="803" priority="8725" operator="equal">
      <formula>"Aceptar"</formula>
    </cfRule>
    <cfRule type="cellIs" dxfId="802" priority="8726" operator="equal">
      <formula>"Reducir"</formula>
    </cfRule>
  </conditionalFormatting>
  <conditionalFormatting sqref="BE329">
    <cfRule type="cellIs" dxfId="801" priority="1342" operator="equal">
      <formula>"NO"</formula>
    </cfRule>
    <cfRule type="cellIs" dxfId="800" priority="1343" operator="equal">
      <formula>"SI"</formula>
    </cfRule>
  </conditionalFormatting>
  <conditionalFormatting sqref="BE335">
    <cfRule type="cellIs" dxfId="799" priority="8607" operator="equal">
      <formula>"NO"</formula>
    </cfRule>
    <cfRule type="cellIs" dxfId="798" priority="8608" operator="equal">
      <formula>"SI"</formula>
    </cfRule>
  </conditionalFormatting>
  <conditionalFormatting sqref="BE335:BE339">
    <cfRule type="cellIs" dxfId="797" priority="8592" operator="equal">
      <formula>"Evitar"</formula>
    </cfRule>
    <cfRule type="cellIs" dxfId="796" priority="8593" operator="equal">
      <formula>"Aceptar"</formula>
    </cfRule>
    <cfRule type="cellIs" dxfId="795" priority="8594" operator="equal">
      <formula>"Reducir"</formula>
    </cfRule>
  </conditionalFormatting>
  <conditionalFormatting sqref="BE341">
    <cfRule type="cellIs" dxfId="794" priority="8475" operator="equal">
      <formula>"NO"</formula>
    </cfRule>
    <cfRule type="cellIs" dxfId="793" priority="8476" operator="equal">
      <formula>"SI"</formula>
    </cfRule>
  </conditionalFormatting>
  <conditionalFormatting sqref="BE341:BE345">
    <cfRule type="cellIs" dxfId="792" priority="8460" operator="equal">
      <formula>"Evitar"</formula>
    </cfRule>
    <cfRule type="cellIs" dxfId="791" priority="8461" operator="equal">
      <formula>"Aceptar"</formula>
    </cfRule>
    <cfRule type="cellIs" dxfId="790" priority="8462" operator="equal">
      <formula>"Reducir"</formula>
    </cfRule>
  </conditionalFormatting>
  <conditionalFormatting sqref="BE347">
    <cfRule type="cellIs" dxfId="789" priority="8343" operator="equal">
      <formula>"NO"</formula>
    </cfRule>
    <cfRule type="cellIs" dxfId="788" priority="8344" operator="equal">
      <formula>"SI"</formula>
    </cfRule>
  </conditionalFormatting>
  <conditionalFormatting sqref="BE347:BE351">
    <cfRule type="cellIs" dxfId="787" priority="8328" operator="equal">
      <formula>"Evitar"</formula>
    </cfRule>
    <cfRule type="cellIs" dxfId="786" priority="8329" operator="equal">
      <formula>"Aceptar"</formula>
    </cfRule>
    <cfRule type="cellIs" dxfId="785" priority="8330" operator="equal">
      <formula>"Reducir"</formula>
    </cfRule>
  </conditionalFormatting>
  <conditionalFormatting sqref="BE353">
    <cfRule type="cellIs" dxfId="784" priority="8211" operator="equal">
      <formula>"NO"</formula>
    </cfRule>
    <cfRule type="cellIs" dxfId="783" priority="8212" operator="equal">
      <formula>"SI"</formula>
    </cfRule>
  </conditionalFormatting>
  <conditionalFormatting sqref="BE353:BE357">
    <cfRule type="cellIs" dxfId="782" priority="8196" operator="equal">
      <formula>"Evitar"</formula>
    </cfRule>
    <cfRule type="cellIs" dxfId="781" priority="8197" operator="equal">
      <formula>"Aceptar"</formula>
    </cfRule>
    <cfRule type="cellIs" dxfId="780" priority="8198" operator="equal">
      <formula>"Reducir"</formula>
    </cfRule>
  </conditionalFormatting>
  <conditionalFormatting sqref="BE359">
    <cfRule type="cellIs" dxfId="779" priority="8079" operator="equal">
      <formula>"NO"</formula>
    </cfRule>
    <cfRule type="cellIs" dxfId="778" priority="8080" operator="equal">
      <formula>"SI"</formula>
    </cfRule>
  </conditionalFormatting>
  <conditionalFormatting sqref="BE359:BE363">
    <cfRule type="cellIs" dxfId="777" priority="8064" operator="equal">
      <formula>"Evitar"</formula>
    </cfRule>
    <cfRule type="cellIs" dxfId="776" priority="8065" operator="equal">
      <formula>"Aceptar"</formula>
    </cfRule>
    <cfRule type="cellIs" dxfId="775" priority="8066" operator="equal">
      <formula>"Reducir"</formula>
    </cfRule>
  </conditionalFormatting>
  <conditionalFormatting sqref="BE365">
    <cfRule type="cellIs" dxfId="774" priority="7947" operator="equal">
      <formula>"NO"</formula>
    </cfRule>
    <cfRule type="cellIs" dxfId="773" priority="7948" operator="equal">
      <formula>"SI"</formula>
    </cfRule>
  </conditionalFormatting>
  <conditionalFormatting sqref="BE365:BE369">
    <cfRule type="cellIs" dxfId="772" priority="7932" operator="equal">
      <formula>"Evitar"</formula>
    </cfRule>
    <cfRule type="cellIs" dxfId="771" priority="7933" operator="equal">
      <formula>"Aceptar"</formula>
    </cfRule>
    <cfRule type="cellIs" dxfId="770" priority="7934" operator="equal">
      <formula>"Reducir"</formula>
    </cfRule>
  </conditionalFormatting>
  <conditionalFormatting sqref="BE371">
    <cfRule type="cellIs" dxfId="769" priority="7815" operator="equal">
      <formula>"NO"</formula>
    </cfRule>
    <cfRule type="cellIs" dxfId="768" priority="7816" operator="equal">
      <formula>"SI"</formula>
    </cfRule>
  </conditionalFormatting>
  <conditionalFormatting sqref="BE371:BE375">
    <cfRule type="cellIs" dxfId="767" priority="7800" operator="equal">
      <formula>"Evitar"</formula>
    </cfRule>
    <cfRule type="cellIs" dxfId="766" priority="7801" operator="equal">
      <formula>"Aceptar"</formula>
    </cfRule>
    <cfRule type="cellIs" dxfId="765" priority="7802" operator="equal">
      <formula>"Reducir"</formula>
    </cfRule>
  </conditionalFormatting>
  <conditionalFormatting sqref="BE377">
    <cfRule type="cellIs" dxfId="764" priority="7683" operator="equal">
      <formula>"NO"</formula>
    </cfRule>
    <cfRule type="cellIs" dxfId="763" priority="7684" operator="equal">
      <formula>"SI"</formula>
    </cfRule>
  </conditionalFormatting>
  <conditionalFormatting sqref="BE377:BE381">
    <cfRule type="cellIs" dxfId="762" priority="7668" operator="equal">
      <formula>"Evitar"</formula>
    </cfRule>
    <cfRule type="cellIs" dxfId="761" priority="7669" operator="equal">
      <formula>"Aceptar"</formula>
    </cfRule>
    <cfRule type="cellIs" dxfId="760" priority="7670" operator="equal">
      <formula>"Reducir"</formula>
    </cfRule>
  </conditionalFormatting>
  <conditionalFormatting sqref="BE383">
    <cfRule type="cellIs" dxfId="759" priority="7551" operator="equal">
      <formula>"NO"</formula>
    </cfRule>
    <cfRule type="cellIs" dxfId="758" priority="7552" operator="equal">
      <formula>"SI"</formula>
    </cfRule>
  </conditionalFormatting>
  <conditionalFormatting sqref="BE383:BE387">
    <cfRule type="cellIs" dxfId="757" priority="7536" operator="equal">
      <formula>"Evitar"</formula>
    </cfRule>
    <cfRule type="cellIs" dxfId="756" priority="7537" operator="equal">
      <formula>"Aceptar"</formula>
    </cfRule>
    <cfRule type="cellIs" dxfId="755" priority="7538" operator="equal">
      <formula>"Reducir"</formula>
    </cfRule>
  </conditionalFormatting>
  <conditionalFormatting sqref="BE389">
    <cfRule type="cellIs" dxfId="754" priority="7334" operator="equal">
      <formula>"NO"</formula>
    </cfRule>
    <cfRule type="cellIs" dxfId="753" priority="7335" operator="equal">
      <formula>"SI"</formula>
    </cfRule>
  </conditionalFormatting>
  <conditionalFormatting sqref="BE389:BE393">
    <cfRule type="cellIs" dxfId="752" priority="7319" operator="equal">
      <formula>"Evitar"</formula>
    </cfRule>
    <cfRule type="cellIs" dxfId="751" priority="7320" operator="equal">
      <formula>"Aceptar"</formula>
    </cfRule>
    <cfRule type="cellIs" dxfId="750" priority="7321" operator="equal">
      <formula>"Reducir"</formula>
    </cfRule>
  </conditionalFormatting>
  <conditionalFormatting sqref="BE395">
    <cfRule type="cellIs" dxfId="749" priority="7202" operator="equal">
      <formula>"NO"</formula>
    </cfRule>
    <cfRule type="cellIs" dxfId="748" priority="7203" operator="equal">
      <formula>"SI"</formula>
    </cfRule>
  </conditionalFormatting>
  <conditionalFormatting sqref="BE395:BE399">
    <cfRule type="cellIs" dxfId="747" priority="7187" operator="equal">
      <formula>"Evitar"</formula>
    </cfRule>
    <cfRule type="cellIs" dxfId="746" priority="7188" operator="equal">
      <formula>"Aceptar"</formula>
    </cfRule>
    <cfRule type="cellIs" dxfId="745" priority="7189" operator="equal">
      <formula>"Reducir"</formula>
    </cfRule>
  </conditionalFormatting>
  <conditionalFormatting sqref="BE401">
    <cfRule type="cellIs" dxfId="744" priority="7070" operator="equal">
      <formula>"NO"</formula>
    </cfRule>
    <cfRule type="cellIs" dxfId="743" priority="7071" operator="equal">
      <formula>"SI"</formula>
    </cfRule>
  </conditionalFormatting>
  <conditionalFormatting sqref="BE401:BE405 BE407:BE411">
    <cfRule type="cellIs" dxfId="742" priority="7055" operator="equal">
      <formula>"Evitar"</formula>
    </cfRule>
    <cfRule type="cellIs" dxfId="741" priority="7056" operator="equal">
      <formula>"Aceptar"</formula>
    </cfRule>
    <cfRule type="cellIs" dxfId="740" priority="7057" operator="equal">
      <formula>"Reducir"</formula>
    </cfRule>
  </conditionalFormatting>
  <conditionalFormatting sqref="BE407">
    <cfRule type="cellIs" dxfId="739" priority="1272" operator="equal">
      <formula>"NO"</formula>
    </cfRule>
    <cfRule type="cellIs" dxfId="738" priority="1273" operator="equal">
      <formula>"SI"</formula>
    </cfRule>
  </conditionalFormatting>
  <conditionalFormatting sqref="BE413">
    <cfRule type="cellIs" dxfId="737" priority="6938" operator="equal">
      <formula>"NO"</formula>
    </cfRule>
    <cfRule type="cellIs" dxfId="736" priority="6939" operator="equal">
      <formula>"SI"</formula>
    </cfRule>
  </conditionalFormatting>
  <conditionalFormatting sqref="BE413:BE417">
    <cfRule type="cellIs" dxfId="735" priority="6923" operator="equal">
      <formula>"Evitar"</formula>
    </cfRule>
    <cfRule type="cellIs" dxfId="734" priority="6924" operator="equal">
      <formula>"Aceptar"</formula>
    </cfRule>
    <cfRule type="cellIs" dxfId="733" priority="6925" operator="equal">
      <formula>"Reducir"</formula>
    </cfRule>
  </conditionalFormatting>
  <conditionalFormatting sqref="BE419">
    <cfRule type="cellIs" dxfId="732" priority="6806" operator="equal">
      <formula>"NO"</formula>
    </cfRule>
    <cfRule type="cellIs" dxfId="731" priority="6807" operator="equal">
      <formula>"SI"</formula>
    </cfRule>
  </conditionalFormatting>
  <conditionalFormatting sqref="BE419:BE423">
    <cfRule type="cellIs" dxfId="730" priority="6791" operator="equal">
      <formula>"Evitar"</formula>
    </cfRule>
    <cfRule type="cellIs" dxfId="729" priority="6792" operator="equal">
      <formula>"Aceptar"</formula>
    </cfRule>
    <cfRule type="cellIs" dxfId="728" priority="6793" operator="equal">
      <formula>"Reducir"</formula>
    </cfRule>
  </conditionalFormatting>
  <conditionalFormatting sqref="BE425">
    <cfRule type="cellIs" dxfId="727" priority="6674" operator="equal">
      <formula>"NO"</formula>
    </cfRule>
    <cfRule type="cellIs" dxfId="726" priority="6675" operator="equal">
      <formula>"SI"</formula>
    </cfRule>
  </conditionalFormatting>
  <conditionalFormatting sqref="BE425:BE429">
    <cfRule type="cellIs" dxfId="725" priority="6659" operator="equal">
      <formula>"Evitar"</formula>
    </cfRule>
    <cfRule type="cellIs" dxfId="724" priority="6660" operator="equal">
      <formula>"Aceptar"</formula>
    </cfRule>
    <cfRule type="cellIs" dxfId="723" priority="6661" operator="equal">
      <formula>"Reducir"</formula>
    </cfRule>
  </conditionalFormatting>
  <conditionalFormatting sqref="BE431:BE435">
    <cfRule type="cellIs" dxfId="722" priority="5117" operator="equal">
      <formula>"Evitar"</formula>
    </cfRule>
    <cfRule type="cellIs" dxfId="721" priority="5118" operator="equal">
      <formula>"Aceptar"</formula>
    </cfRule>
    <cfRule type="cellIs" dxfId="720" priority="5119" operator="equal">
      <formula>"Reducir"</formula>
    </cfRule>
  </conditionalFormatting>
  <conditionalFormatting sqref="BE431">
    <cfRule type="cellIs" dxfId="719" priority="1182" operator="equal">
      <formula>"NO"</formula>
    </cfRule>
    <cfRule type="cellIs" dxfId="718" priority="1183" operator="equal">
      <formula>"SI"</formula>
    </cfRule>
  </conditionalFormatting>
  <conditionalFormatting sqref="BE437">
    <cfRule type="cellIs" dxfId="717" priority="6542" operator="equal">
      <formula>"NO"</formula>
    </cfRule>
    <cfRule type="cellIs" dxfId="716" priority="6543" operator="equal">
      <formula>"SI"</formula>
    </cfRule>
  </conditionalFormatting>
  <conditionalFormatting sqref="BE437:BE441">
    <cfRule type="cellIs" dxfId="715" priority="6527" operator="equal">
      <formula>"Evitar"</formula>
    </cfRule>
    <cfRule type="cellIs" dxfId="714" priority="6528" operator="equal">
      <formula>"Aceptar"</formula>
    </cfRule>
    <cfRule type="cellIs" dxfId="713" priority="6529" operator="equal">
      <formula>"Reducir"</formula>
    </cfRule>
  </conditionalFormatting>
  <conditionalFormatting sqref="BE443">
    <cfRule type="cellIs" dxfId="712" priority="6410" operator="equal">
      <formula>"NO"</formula>
    </cfRule>
    <cfRule type="cellIs" dxfId="711" priority="6411" operator="equal">
      <formula>"SI"</formula>
    </cfRule>
  </conditionalFormatting>
  <conditionalFormatting sqref="BE443:BE447">
    <cfRule type="cellIs" dxfId="710" priority="6395" operator="equal">
      <formula>"Evitar"</formula>
    </cfRule>
    <cfRule type="cellIs" dxfId="709" priority="6396" operator="equal">
      <formula>"Aceptar"</formula>
    </cfRule>
    <cfRule type="cellIs" dxfId="708" priority="6397" operator="equal">
      <formula>"Reducir"</formula>
    </cfRule>
  </conditionalFormatting>
  <conditionalFormatting sqref="BE449">
    <cfRule type="cellIs" dxfId="707" priority="6278" operator="equal">
      <formula>"NO"</formula>
    </cfRule>
    <cfRule type="cellIs" dxfId="706" priority="6279" operator="equal">
      <formula>"SI"</formula>
    </cfRule>
  </conditionalFormatting>
  <conditionalFormatting sqref="BE449:BE453">
    <cfRule type="cellIs" dxfId="705" priority="6263" operator="equal">
      <formula>"Evitar"</formula>
    </cfRule>
    <cfRule type="cellIs" dxfId="704" priority="6264" operator="equal">
      <formula>"Aceptar"</formula>
    </cfRule>
    <cfRule type="cellIs" dxfId="703" priority="6265" operator="equal">
      <formula>"Reducir"</formula>
    </cfRule>
  </conditionalFormatting>
  <conditionalFormatting sqref="BE455">
    <cfRule type="cellIs" dxfId="702" priority="6146" operator="equal">
      <formula>"NO"</formula>
    </cfRule>
    <cfRule type="cellIs" dxfId="701" priority="6147" operator="equal">
      <formula>"SI"</formula>
    </cfRule>
  </conditionalFormatting>
  <conditionalFormatting sqref="BE455:BE459">
    <cfRule type="cellIs" dxfId="700" priority="6131" operator="equal">
      <formula>"Evitar"</formula>
    </cfRule>
    <cfRule type="cellIs" dxfId="699" priority="6132" operator="equal">
      <formula>"Aceptar"</formula>
    </cfRule>
    <cfRule type="cellIs" dxfId="698" priority="6133" operator="equal">
      <formula>"Reducir"</formula>
    </cfRule>
  </conditionalFormatting>
  <conditionalFormatting sqref="BE461">
    <cfRule type="cellIs" dxfId="697" priority="5396" operator="equal">
      <formula>"NO"</formula>
    </cfRule>
    <cfRule type="cellIs" dxfId="696" priority="5397" operator="equal">
      <formula>"SI"</formula>
    </cfRule>
  </conditionalFormatting>
  <conditionalFormatting sqref="BE461:BE465">
    <cfRule type="cellIs" dxfId="695" priority="5381" operator="equal">
      <formula>"Evitar"</formula>
    </cfRule>
    <cfRule type="cellIs" dxfId="694" priority="5382" operator="equal">
      <formula>"Aceptar"</formula>
    </cfRule>
    <cfRule type="cellIs" dxfId="693" priority="5383" operator="equal">
      <formula>"Reducir"</formula>
    </cfRule>
  </conditionalFormatting>
  <conditionalFormatting sqref="BE467">
    <cfRule type="cellIs" dxfId="692" priority="5264" operator="equal">
      <formula>"NO"</formula>
    </cfRule>
    <cfRule type="cellIs" dxfId="691" priority="5265" operator="equal">
      <formula>"SI"</formula>
    </cfRule>
  </conditionalFormatting>
  <conditionalFormatting sqref="BE467:BE471">
    <cfRule type="cellIs" dxfId="690" priority="5249" operator="equal">
      <formula>"Evitar"</formula>
    </cfRule>
    <cfRule type="cellIs" dxfId="689" priority="5250" operator="equal">
      <formula>"Aceptar"</formula>
    </cfRule>
    <cfRule type="cellIs" dxfId="688" priority="5251" operator="equal">
      <formula>"Reducir"</formula>
    </cfRule>
  </conditionalFormatting>
  <conditionalFormatting sqref="CD17:CS21">
    <cfRule type="cellIs" dxfId="687" priority="2393" operator="equal">
      <formula>"NO"</formula>
    </cfRule>
    <cfRule type="cellIs" dxfId="686" priority="2394" operator="equal">
      <formula>"SI"</formula>
    </cfRule>
  </conditionalFormatting>
  <conditionalFormatting sqref="CD23:CS27">
    <cfRule type="cellIs" dxfId="685" priority="2385" operator="equal">
      <formula>"NO"</formula>
    </cfRule>
    <cfRule type="cellIs" dxfId="684" priority="2386" operator="equal">
      <formula>"SI"</formula>
    </cfRule>
  </conditionalFormatting>
  <conditionalFormatting sqref="CD29:CS33">
    <cfRule type="cellIs" dxfId="683" priority="2381" operator="equal">
      <formula>"NO"</formula>
    </cfRule>
    <cfRule type="cellIs" dxfId="682" priority="2382" operator="equal">
      <formula>"SI"</formula>
    </cfRule>
  </conditionalFormatting>
  <conditionalFormatting sqref="CD41:CS45">
    <cfRule type="cellIs" dxfId="681" priority="2379" operator="equal">
      <formula>"NO"</formula>
    </cfRule>
    <cfRule type="cellIs" dxfId="680" priority="2380" operator="equal">
      <formula>"SI"</formula>
    </cfRule>
  </conditionalFormatting>
  <conditionalFormatting sqref="CD47:CS51">
    <cfRule type="cellIs" dxfId="679" priority="2377" operator="equal">
      <formula>"NO"</formula>
    </cfRule>
    <cfRule type="cellIs" dxfId="678" priority="2378" operator="equal">
      <formula>"SI"</formula>
    </cfRule>
  </conditionalFormatting>
  <conditionalFormatting sqref="CD53:CS57">
    <cfRule type="cellIs" dxfId="677" priority="2375" operator="equal">
      <formula>"NO"</formula>
    </cfRule>
    <cfRule type="cellIs" dxfId="676" priority="2376" operator="equal">
      <formula>"SI"</formula>
    </cfRule>
  </conditionalFormatting>
  <conditionalFormatting sqref="CD59:CS63">
    <cfRule type="cellIs" dxfId="675" priority="2373" operator="equal">
      <formula>"NO"</formula>
    </cfRule>
    <cfRule type="cellIs" dxfId="674" priority="2374" operator="equal">
      <formula>"SI"</formula>
    </cfRule>
  </conditionalFormatting>
  <conditionalFormatting sqref="CD65:CS69">
    <cfRule type="cellIs" dxfId="673" priority="555" operator="equal">
      <formula>"NO"</formula>
    </cfRule>
    <cfRule type="cellIs" dxfId="672" priority="556" operator="equal">
      <formula>"SI"</formula>
    </cfRule>
  </conditionalFormatting>
  <conditionalFormatting sqref="CD71:CS75">
    <cfRule type="cellIs" dxfId="671" priority="391" operator="equal">
      <formula>"NO"</formula>
    </cfRule>
    <cfRule type="cellIs" dxfId="670" priority="392" operator="equal">
      <formula>"SI"</formula>
    </cfRule>
  </conditionalFormatting>
  <conditionalFormatting sqref="CD77:CS81">
    <cfRule type="cellIs" dxfId="669" priority="2371" operator="equal">
      <formula>"NO"</formula>
    </cfRule>
    <cfRule type="cellIs" dxfId="668" priority="2372" operator="equal">
      <formula>"SI"</formula>
    </cfRule>
  </conditionalFormatting>
  <conditionalFormatting sqref="CD83:CS87">
    <cfRule type="cellIs" dxfId="667" priority="2369" operator="equal">
      <formula>"NO"</formula>
    </cfRule>
    <cfRule type="cellIs" dxfId="666" priority="2370" operator="equal">
      <formula>"SI"</formula>
    </cfRule>
  </conditionalFormatting>
  <conditionalFormatting sqref="CD89:CS93">
    <cfRule type="cellIs" dxfId="665" priority="2367" operator="equal">
      <formula>"NO"</formula>
    </cfRule>
    <cfRule type="cellIs" dxfId="664" priority="2368" operator="equal">
      <formula>"SI"</formula>
    </cfRule>
  </conditionalFormatting>
  <conditionalFormatting sqref="CD95:CS99">
    <cfRule type="cellIs" dxfId="663" priority="2365" operator="equal">
      <formula>"NO"</formula>
    </cfRule>
    <cfRule type="cellIs" dxfId="662" priority="2366" operator="equal">
      <formula>"SI"</formula>
    </cfRule>
  </conditionalFormatting>
  <conditionalFormatting sqref="CD101:CS105">
    <cfRule type="cellIs" dxfId="661" priority="2363" operator="equal">
      <formula>"NO"</formula>
    </cfRule>
    <cfRule type="cellIs" dxfId="660" priority="2364" operator="equal">
      <formula>"SI"</formula>
    </cfRule>
  </conditionalFormatting>
  <conditionalFormatting sqref="CD107:CS111">
    <cfRule type="cellIs" dxfId="659" priority="2361" operator="equal">
      <formula>"NO"</formula>
    </cfRule>
    <cfRule type="cellIs" dxfId="658" priority="2362" operator="equal">
      <formula>"SI"</formula>
    </cfRule>
  </conditionalFormatting>
  <conditionalFormatting sqref="CD113:CS117">
    <cfRule type="cellIs" dxfId="657" priority="2359" operator="equal">
      <formula>"NO"</formula>
    </cfRule>
    <cfRule type="cellIs" dxfId="656" priority="2360" operator="equal">
      <formula>"SI"</formula>
    </cfRule>
  </conditionalFormatting>
  <conditionalFormatting sqref="CD119:CS123">
    <cfRule type="cellIs" dxfId="655" priority="2357" operator="equal">
      <formula>"NO"</formula>
    </cfRule>
    <cfRule type="cellIs" dxfId="654" priority="2358" operator="equal">
      <formula>"SI"</formula>
    </cfRule>
  </conditionalFormatting>
  <conditionalFormatting sqref="CD125:CS129">
    <cfRule type="cellIs" dxfId="653" priority="2355" operator="equal">
      <formula>"NO"</formula>
    </cfRule>
    <cfRule type="cellIs" dxfId="652" priority="2356" operator="equal">
      <formula>"SI"</formula>
    </cfRule>
  </conditionalFormatting>
  <conditionalFormatting sqref="CD131:CS135 CD137:CS141">
    <cfRule type="cellIs" dxfId="651" priority="2353" operator="equal">
      <formula>"NO"</formula>
    </cfRule>
    <cfRule type="cellIs" dxfId="650" priority="2354" operator="equal">
      <formula>"SI"</formula>
    </cfRule>
  </conditionalFormatting>
  <conditionalFormatting sqref="CD143:CS147">
    <cfRule type="cellIs" dxfId="649" priority="2351" operator="equal">
      <formula>"NO"</formula>
    </cfRule>
    <cfRule type="cellIs" dxfId="648" priority="2352" operator="equal">
      <formula>"SI"</formula>
    </cfRule>
  </conditionalFormatting>
  <conditionalFormatting sqref="CD149:CS153">
    <cfRule type="cellIs" dxfId="647" priority="2349" operator="equal">
      <formula>"NO"</formula>
    </cfRule>
    <cfRule type="cellIs" dxfId="646" priority="2350" operator="equal">
      <formula>"SI"</formula>
    </cfRule>
  </conditionalFormatting>
  <conditionalFormatting sqref="CD155:CS159">
    <cfRule type="cellIs" dxfId="645" priority="2063" operator="equal">
      <formula>"NO"</formula>
    </cfRule>
    <cfRule type="cellIs" dxfId="644" priority="2064" operator="equal">
      <formula>"SI"</formula>
    </cfRule>
  </conditionalFormatting>
  <conditionalFormatting sqref="CD161:CS165">
    <cfRule type="cellIs" dxfId="643" priority="2345" operator="equal">
      <formula>"NO"</formula>
    </cfRule>
    <cfRule type="cellIs" dxfId="642" priority="2346" operator="equal">
      <formula>"SI"</formula>
    </cfRule>
  </conditionalFormatting>
  <conditionalFormatting sqref="CD167:CS171">
    <cfRule type="cellIs" dxfId="641" priority="2343" operator="equal">
      <formula>"NO"</formula>
    </cfRule>
    <cfRule type="cellIs" dxfId="640" priority="2344" operator="equal">
      <formula>"SI"</formula>
    </cfRule>
  </conditionalFormatting>
  <conditionalFormatting sqref="CD173:CS177">
    <cfRule type="cellIs" dxfId="639" priority="2341" operator="equal">
      <formula>"NO"</formula>
    </cfRule>
    <cfRule type="cellIs" dxfId="638" priority="2342" operator="equal">
      <formula>"SI"</formula>
    </cfRule>
  </conditionalFormatting>
  <conditionalFormatting sqref="CD179:CS183">
    <cfRule type="cellIs" dxfId="637" priority="1625" operator="equal">
      <formula>"NO"</formula>
    </cfRule>
    <cfRule type="cellIs" dxfId="636" priority="1626" operator="equal">
      <formula>"SI"</formula>
    </cfRule>
  </conditionalFormatting>
  <conditionalFormatting sqref="CD185:CS189">
    <cfRule type="cellIs" dxfId="635" priority="2339" operator="equal">
      <formula>"NO"</formula>
    </cfRule>
    <cfRule type="cellIs" dxfId="634" priority="2340" operator="equal">
      <formula>"SI"</formula>
    </cfRule>
  </conditionalFormatting>
  <conditionalFormatting sqref="CD191:CS195 CD197:CS201">
    <cfRule type="cellIs" dxfId="633" priority="2337" operator="equal">
      <formula>"NO"</formula>
    </cfRule>
    <cfRule type="cellIs" dxfId="632" priority="2338" operator="equal">
      <formula>"SI"</formula>
    </cfRule>
  </conditionalFormatting>
  <conditionalFormatting sqref="CD215:CS219">
    <cfRule type="cellIs" dxfId="631" priority="2329" operator="equal">
      <formula>"NO"</formula>
    </cfRule>
    <cfRule type="cellIs" dxfId="630" priority="2330" operator="equal">
      <formula>"SI"</formula>
    </cfRule>
  </conditionalFormatting>
  <conditionalFormatting sqref="CD221:CS225">
    <cfRule type="cellIs" dxfId="629" priority="2327" operator="equal">
      <formula>"NO"</formula>
    </cfRule>
    <cfRule type="cellIs" dxfId="628" priority="2328" operator="equal">
      <formula>"SI"</formula>
    </cfRule>
  </conditionalFormatting>
  <conditionalFormatting sqref="CD227:CS231">
    <cfRule type="cellIs" dxfId="627" priority="2325" operator="equal">
      <formula>"NO"</formula>
    </cfRule>
    <cfRule type="cellIs" dxfId="626" priority="2326" operator="equal">
      <formula>"SI"</formula>
    </cfRule>
  </conditionalFormatting>
  <conditionalFormatting sqref="CD233:CS237">
    <cfRule type="cellIs" dxfId="625" priority="2323" operator="equal">
      <formula>"NO"</formula>
    </cfRule>
    <cfRule type="cellIs" dxfId="624" priority="2324" operator="equal">
      <formula>"SI"</formula>
    </cfRule>
  </conditionalFormatting>
  <conditionalFormatting sqref="CD239:CS243 CD245:CS249">
    <cfRule type="cellIs" dxfId="623" priority="2321" operator="equal">
      <formula>"NO"</formula>
    </cfRule>
    <cfRule type="cellIs" dxfId="622" priority="2322" operator="equal">
      <formula>"SI"</formula>
    </cfRule>
  </conditionalFormatting>
  <conditionalFormatting sqref="CD251:CS255">
    <cfRule type="cellIs" dxfId="621" priority="2319" operator="equal">
      <formula>"NO"</formula>
    </cfRule>
    <cfRule type="cellIs" dxfId="620" priority="2320" operator="equal">
      <formula>"SI"</formula>
    </cfRule>
  </conditionalFormatting>
  <conditionalFormatting sqref="CD257:CS261">
    <cfRule type="cellIs" dxfId="619" priority="2317" operator="equal">
      <formula>"NO"</formula>
    </cfRule>
    <cfRule type="cellIs" dxfId="618" priority="2318" operator="equal">
      <formula>"SI"</formula>
    </cfRule>
  </conditionalFormatting>
  <conditionalFormatting sqref="CD263:CS267">
    <cfRule type="cellIs" dxfId="617" priority="2315" operator="equal">
      <formula>"NO"</formula>
    </cfRule>
    <cfRule type="cellIs" dxfId="616" priority="2316" operator="equal">
      <formula>"SI"</formula>
    </cfRule>
  </conditionalFormatting>
  <conditionalFormatting sqref="CD269:CS273">
    <cfRule type="cellIs" dxfId="615" priority="2313" operator="equal">
      <formula>"NO"</formula>
    </cfRule>
    <cfRule type="cellIs" dxfId="614" priority="2314" operator="equal">
      <formula>"SI"</formula>
    </cfRule>
  </conditionalFormatting>
  <conditionalFormatting sqref="CD275:CS279">
    <cfRule type="cellIs" dxfId="613" priority="2311" operator="equal">
      <formula>"NO"</formula>
    </cfRule>
    <cfRule type="cellIs" dxfId="612" priority="2312" operator="equal">
      <formula>"SI"</formula>
    </cfRule>
  </conditionalFormatting>
  <conditionalFormatting sqref="CD281:CS285">
    <cfRule type="cellIs" dxfId="611" priority="2309" operator="equal">
      <formula>"NO"</formula>
    </cfRule>
    <cfRule type="cellIs" dxfId="610" priority="2310" operator="equal">
      <formula>"SI"</formula>
    </cfRule>
  </conditionalFormatting>
  <conditionalFormatting sqref="CD287:CS291">
    <cfRule type="cellIs" dxfId="609" priority="2101" operator="equal">
      <formula>"NO"</formula>
    </cfRule>
    <cfRule type="cellIs" dxfId="608" priority="2102" operator="equal">
      <formula>"SI"</formula>
    </cfRule>
  </conditionalFormatting>
  <conditionalFormatting sqref="CD293:CS297 CD299:CS303 CD305:CS309">
    <cfRule type="cellIs" dxfId="607" priority="2305" operator="equal">
      <formula>"NO"</formula>
    </cfRule>
    <cfRule type="cellIs" dxfId="606" priority="2306" operator="equal">
      <formula>"SI"</formula>
    </cfRule>
  </conditionalFormatting>
  <conditionalFormatting sqref="CD311:CS315">
    <cfRule type="cellIs" dxfId="605" priority="2303" operator="equal">
      <formula>"NO"</formula>
    </cfRule>
    <cfRule type="cellIs" dxfId="604" priority="2304" operator="equal">
      <formula>"SI"</formula>
    </cfRule>
  </conditionalFormatting>
  <conditionalFormatting sqref="CD317:CS321">
    <cfRule type="cellIs" dxfId="603" priority="2301" operator="equal">
      <formula>"NO"</formula>
    </cfRule>
    <cfRule type="cellIs" dxfId="602" priority="2302" operator="equal">
      <formula>"SI"</formula>
    </cfRule>
  </conditionalFormatting>
  <conditionalFormatting sqref="CD323:CS327 CD329:CS333">
    <cfRule type="cellIs" dxfId="601" priority="2299" operator="equal">
      <formula>"NO"</formula>
    </cfRule>
    <cfRule type="cellIs" dxfId="600" priority="2300" operator="equal">
      <formula>"SI"</formula>
    </cfRule>
  </conditionalFormatting>
  <conditionalFormatting sqref="CD335:CS339">
    <cfRule type="cellIs" dxfId="599" priority="2297" operator="equal">
      <formula>"NO"</formula>
    </cfRule>
    <cfRule type="cellIs" dxfId="598" priority="2298" operator="equal">
      <formula>"SI"</formula>
    </cfRule>
  </conditionalFormatting>
  <conditionalFormatting sqref="CD341:CS345">
    <cfRule type="cellIs" dxfId="597" priority="2295" operator="equal">
      <formula>"NO"</formula>
    </cfRule>
    <cfRule type="cellIs" dxfId="596" priority="2296" operator="equal">
      <formula>"SI"</formula>
    </cfRule>
  </conditionalFormatting>
  <conditionalFormatting sqref="CD347:CS351">
    <cfRule type="cellIs" dxfId="595" priority="2293" operator="equal">
      <formula>"NO"</formula>
    </cfRule>
    <cfRule type="cellIs" dxfId="594" priority="2294" operator="equal">
      <formula>"SI"</formula>
    </cfRule>
  </conditionalFormatting>
  <conditionalFormatting sqref="CD353:CS357">
    <cfRule type="cellIs" dxfId="593" priority="2291" operator="equal">
      <formula>"NO"</formula>
    </cfRule>
    <cfRule type="cellIs" dxfId="592" priority="2292" operator="equal">
      <formula>"SI"</formula>
    </cfRule>
  </conditionalFormatting>
  <conditionalFormatting sqref="CD359:CS363">
    <cfRule type="cellIs" dxfId="591" priority="2289" operator="equal">
      <formula>"NO"</formula>
    </cfRule>
    <cfRule type="cellIs" dxfId="590" priority="2290" operator="equal">
      <formula>"SI"</formula>
    </cfRule>
  </conditionalFormatting>
  <conditionalFormatting sqref="CD365:CS369">
    <cfRule type="cellIs" dxfId="589" priority="2287" operator="equal">
      <formula>"NO"</formula>
    </cfRule>
    <cfRule type="cellIs" dxfId="588" priority="2288" operator="equal">
      <formula>"SI"</formula>
    </cfRule>
  </conditionalFormatting>
  <conditionalFormatting sqref="CD371:CS375">
    <cfRule type="cellIs" dxfId="587" priority="2285" operator="equal">
      <formula>"NO"</formula>
    </cfRule>
    <cfRule type="cellIs" dxfId="586" priority="2286" operator="equal">
      <formula>"SI"</formula>
    </cfRule>
  </conditionalFormatting>
  <conditionalFormatting sqref="CD377:CS381">
    <cfRule type="cellIs" dxfId="585" priority="2283" operator="equal">
      <formula>"NO"</formula>
    </cfRule>
    <cfRule type="cellIs" dxfId="584" priority="2284" operator="equal">
      <formula>"SI"</formula>
    </cfRule>
  </conditionalFormatting>
  <conditionalFormatting sqref="CD383:CS387">
    <cfRule type="cellIs" dxfId="583" priority="2281" operator="equal">
      <formula>"NO"</formula>
    </cfRule>
    <cfRule type="cellIs" dxfId="582" priority="2282" operator="equal">
      <formula>"SI"</formula>
    </cfRule>
  </conditionalFormatting>
  <conditionalFormatting sqref="CD389:CS393">
    <cfRule type="cellIs" dxfId="581" priority="2279" operator="equal">
      <formula>"NO"</formula>
    </cfRule>
    <cfRule type="cellIs" dxfId="580" priority="2280" operator="equal">
      <formula>"SI"</formula>
    </cfRule>
  </conditionalFormatting>
  <conditionalFormatting sqref="CD395:CS399">
    <cfRule type="cellIs" dxfId="579" priority="2277" operator="equal">
      <formula>"NO"</formula>
    </cfRule>
    <cfRule type="cellIs" dxfId="578" priority="2278" operator="equal">
      <formula>"SI"</formula>
    </cfRule>
  </conditionalFormatting>
  <conditionalFormatting sqref="CD401:CS405 CD407:CS411">
    <cfRule type="cellIs" dxfId="577" priority="2275" operator="equal">
      <formula>"NO"</formula>
    </cfRule>
    <cfRule type="cellIs" dxfId="576" priority="2276" operator="equal">
      <formula>"SI"</formula>
    </cfRule>
  </conditionalFormatting>
  <conditionalFormatting sqref="CD413:CS417">
    <cfRule type="cellIs" dxfId="575" priority="2271" operator="equal">
      <formula>"NO"</formula>
    </cfRule>
    <cfRule type="cellIs" dxfId="574" priority="2272" operator="equal">
      <formula>"SI"</formula>
    </cfRule>
  </conditionalFormatting>
  <conditionalFormatting sqref="CD419:CS423">
    <cfRule type="cellIs" dxfId="573" priority="2269" operator="equal">
      <formula>"NO"</formula>
    </cfRule>
    <cfRule type="cellIs" dxfId="572" priority="2270" operator="equal">
      <formula>"SI"</formula>
    </cfRule>
  </conditionalFormatting>
  <conditionalFormatting sqref="CD425:CS429">
    <cfRule type="cellIs" dxfId="571" priority="2267" operator="equal">
      <formula>"NO"</formula>
    </cfRule>
    <cfRule type="cellIs" dxfId="570" priority="2268" operator="equal">
      <formula>"SI"</formula>
    </cfRule>
  </conditionalFormatting>
  <conditionalFormatting sqref="CD431:CS435">
    <cfRule type="cellIs" dxfId="569" priority="2265" operator="equal">
      <formula>"NO"</formula>
    </cfRule>
    <cfRule type="cellIs" dxfId="568" priority="2266" operator="equal">
      <formula>"SI"</formula>
    </cfRule>
  </conditionalFormatting>
  <conditionalFormatting sqref="CD437:CS441">
    <cfRule type="cellIs" dxfId="567" priority="2263" operator="equal">
      <formula>"NO"</formula>
    </cfRule>
    <cfRule type="cellIs" dxfId="566" priority="2264" operator="equal">
      <formula>"SI"</formula>
    </cfRule>
  </conditionalFormatting>
  <conditionalFormatting sqref="CD443:CS447">
    <cfRule type="cellIs" dxfId="565" priority="2057" operator="equal">
      <formula>"NO"</formula>
    </cfRule>
    <cfRule type="cellIs" dxfId="564" priority="2058" operator="equal">
      <formula>"SI"</formula>
    </cfRule>
  </conditionalFormatting>
  <conditionalFormatting sqref="CD449:CS453">
    <cfRule type="cellIs" dxfId="563" priority="2259" operator="equal">
      <formula>"NO"</formula>
    </cfRule>
    <cfRule type="cellIs" dxfId="562" priority="2260" operator="equal">
      <formula>"SI"</formula>
    </cfRule>
  </conditionalFormatting>
  <conditionalFormatting sqref="CD455:CS459">
    <cfRule type="cellIs" dxfId="561" priority="2257" operator="equal">
      <formula>"NO"</formula>
    </cfRule>
    <cfRule type="cellIs" dxfId="560" priority="2258" operator="equal">
      <formula>"SI"</formula>
    </cfRule>
  </conditionalFormatting>
  <conditionalFormatting sqref="CD461:CS465">
    <cfRule type="cellIs" dxfId="559" priority="2253" operator="equal">
      <formula>"NO"</formula>
    </cfRule>
    <cfRule type="cellIs" dxfId="558" priority="2254" operator="equal">
      <formula>"SI"</formula>
    </cfRule>
  </conditionalFormatting>
  <conditionalFormatting sqref="CD467:CS471">
    <cfRule type="cellIs" dxfId="557" priority="2251" operator="equal">
      <formula>"NO"</formula>
    </cfRule>
    <cfRule type="cellIs" dxfId="556" priority="2252" operator="equal">
      <formula>"SI"</formula>
    </cfRule>
  </conditionalFormatting>
  <conditionalFormatting sqref="CZ17:DC21 CZ203:DC213">
    <cfRule type="cellIs" dxfId="555" priority="2558" operator="equal">
      <formula>"NO"</formula>
    </cfRule>
    <cfRule type="cellIs" dxfId="554" priority="2559" operator="equal">
      <formula>"SI"</formula>
    </cfRule>
  </conditionalFormatting>
  <conditionalFormatting sqref="CZ23:DC27">
    <cfRule type="cellIs" dxfId="553" priority="2550" operator="equal">
      <formula>"NO"</formula>
    </cfRule>
    <cfRule type="cellIs" dxfId="552" priority="2551" operator="equal">
      <formula>"SI"</formula>
    </cfRule>
  </conditionalFormatting>
  <conditionalFormatting sqref="CZ29:DC33">
    <cfRule type="cellIs" dxfId="551" priority="2546" operator="equal">
      <formula>"NO"</formula>
    </cfRule>
    <cfRule type="cellIs" dxfId="550" priority="2547" operator="equal">
      <formula>"SI"</formula>
    </cfRule>
  </conditionalFormatting>
  <conditionalFormatting sqref="CZ41:DC45">
    <cfRule type="cellIs" dxfId="549" priority="2544" operator="equal">
      <formula>"NO"</formula>
    </cfRule>
    <cfRule type="cellIs" dxfId="548" priority="2545" operator="equal">
      <formula>"SI"</formula>
    </cfRule>
  </conditionalFormatting>
  <conditionalFormatting sqref="CZ47:DC51">
    <cfRule type="cellIs" dxfId="547" priority="2542" operator="equal">
      <formula>"NO"</formula>
    </cfRule>
    <cfRule type="cellIs" dxfId="546" priority="2543" operator="equal">
      <formula>"SI"</formula>
    </cfRule>
  </conditionalFormatting>
  <conditionalFormatting sqref="CZ53:DC57">
    <cfRule type="cellIs" dxfId="545" priority="2540" operator="equal">
      <formula>"NO"</formula>
    </cfRule>
    <cfRule type="cellIs" dxfId="544" priority="2541" operator="equal">
      <formula>"SI"</formula>
    </cfRule>
  </conditionalFormatting>
  <conditionalFormatting sqref="CZ59:DC63">
    <cfRule type="cellIs" dxfId="543" priority="2538" operator="equal">
      <formula>"NO"</formula>
    </cfRule>
    <cfRule type="cellIs" dxfId="542" priority="2539" operator="equal">
      <formula>"SI"</formula>
    </cfRule>
  </conditionalFormatting>
  <conditionalFormatting sqref="CZ65:DC69">
    <cfRule type="cellIs" dxfId="541" priority="557" operator="equal">
      <formula>"NO"</formula>
    </cfRule>
    <cfRule type="cellIs" dxfId="540" priority="558" operator="equal">
      <formula>"SI"</formula>
    </cfRule>
  </conditionalFormatting>
  <conditionalFormatting sqref="CZ71:DC75">
    <cfRule type="cellIs" dxfId="539" priority="393" operator="equal">
      <formula>"NO"</formula>
    </cfRule>
    <cfRule type="cellIs" dxfId="538" priority="394" operator="equal">
      <formula>"SI"</formula>
    </cfRule>
  </conditionalFormatting>
  <conditionalFormatting sqref="CZ77:DC81">
    <cfRule type="cellIs" dxfId="537" priority="2536" operator="equal">
      <formula>"NO"</formula>
    </cfRule>
    <cfRule type="cellIs" dxfId="536" priority="2537" operator="equal">
      <formula>"SI"</formula>
    </cfRule>
  </conditionalFormatting>
  <conditionalFormatting sqref="CZ83:DC87">
    <cfRule type="cellIs" dxfId="535" priority="2534" operator="equal">
      <formula>"NO"</formula>
    </cfRule>
    <cfRule type="cellIs" dxfId="534" priority="2535" operator="equal">
      <formula>"SI"</formula>
    </cfRule>
  </conditionalFormatting>
  <conditionalFormatting sqref="CZ89:DC93">
    <cfRule type="cellIs" dxfId="533" priority="2532" operator="equal">
      <formula>"NO"</formula>
    </cfRule>
    <cfRule type="cellIs" dxfId="532" priority="2533" operator="equal">
      <formula>"SI"</formula>
    </cfRule>
  </conditionalFormatting>
  <conditionalFormatting sqref="CZ95:DC99">
    <cfRule type="cellIs" dxfId="531" priority="2530" operator="equal">
      <formula>"NO"</formula>
    </cfRule>
    <cfRule type="cellIs" dxfId="530" priority="2531" operator="equal">
      <formula>"SI"</formula>
    </cfRule>
  </conditionalFormatting>
  <conditionalFormatting sqref="CZ101:DC105">
    <cfRule type="cellIs" dxfId="529" priority="2528" operator="equal">
      <formula>"NO"</formula>
    </cfRule>
    <cfRule type="cellIs" dxfId="528" priority="2529" operator="equal">
      <formula>"SI"</formula>
    </cfRule>
  </conditionalFormatting>
  <conditionalFormatting sqref="CZ107:DC111">
    <cfRule type="cellIs" dxfId="527" priority="2526" operator="equal">
      <formula>"NO"</formula>
    </cfRule>
    <cfRule type="cellIs" dxfId="526" priority="2527" operator="equal">
      <formula>"SI"</formula>
    </cfRule>
  </conditionalFormatting>
  <conditionalFormatting sqref="CZ113:DC117">
    <cfRule type="cellIs" dxfId="525" priority="2524" operator="equal">
      <formula>"NO"</formula>
    </cfRule>
    <cfRule type="cellIs" dxfId="524" priority="2525" operator="equal">
      <formula>"SI"</formula>
    </cfRule>
  </conditionalFormatting>
  <conditionalFormatting sqref="CZ119:DC123">
    <cfRule type="cellIs" dxfId="523" priority="2522" operator="equal">
      <formula>"NO"</formula>
    </cfRule>
    <cfRule type="cellIs" dxfId="522" priority="2523" operator="equal">
      <formula>"SI"</formula>
    </cfRule>
  </conditionalFormatting>
  <conditionalFormatting sqref="CZ125:DC129">
    <cfRule type="cellIs" dxfId="521" priority="2520" operator="equal">
      <formula>"NO"</formula>
    </cfRule>
    <cfRule type="cellIs" dxfId="520" priority="2521" operator="equal">
      <formula>"SI"</formula>
    </cfRule>
  </conditionalFormatting>
  <conditionalFormatting sqref="CZ131:DC135 CZ137:DC141">
    <cfRule type="cellIs" dxfId="519" priority="2518" operator="equal">
      <formula>"NO"</formula>
    </cfRule>
    <cfRule type="cellIs" dxfId="518" priority="2519" operator="equal">
      <formula>"SI"</formula>
    </cfRule>
  </conditionalFormatting>
  <conditionalFormatting sqref="CZ143:DC147">
    <cfRule type="cellIs" dxfId="517" priority="2516" operator="equal">
      <formula>"NO"</formula>
    </cfRule>
    <cfRule type="cellIs" dxfId="516" priority="2517" operator="equal">
      <formula>"SI"</formula>
    </cfRule>
  </conditionalFormatting>
  <conditionalFormatting sqref="CZ149:DC153">
    <cfRule type="cellIs" dxfId="515" priority="2514" operator="equal">
      <formula>"NO"</formula>
    </cfRule>
    <cfRule type="cellIs" dxfId="514" priority="2515" operator="equal">
      <formula>"SI"</formula>
    </cfRule>
  </conditionalFormatting>
  <conditionalFormatting sqref="CZ155:DC159">
    <cfRule type="cellIs" dxfId="513" priority="2512" operator="equal">
      <formula>"NO"</formula>
    </cfRule>
    <cfRule type="cellIs" dxfId="512" priority="2513" operator="equal">
      <formula>"SI"</formula>
    </cfRule>
  </conditionalFormatting>
  <conditionalFormatting sqref="CZ161:DC165">
    <cfRule type="cellIs" dxfId="511" priority="2510" operator="equal">
      <formula>"NO"</formula>
    </cfRule>
    <cfRule type="cellIs" dxfId="510" priority="2511" operator="equal">
      <formula>"SI"</formula>
    </cfRule>
  </conditionalFormatting>
  <conditionalFormatting sqref="CZ167:DC171">
    <cfRule type="cellIs" dxfId="509" priority="2508" operator="equal">
      <formula>"NO"</formula>
    </cfRule>
    <cfRule type="cellIs" dxfId="508" priority="2509" operator="equal">
      <formula>"SI"</formula>
    </cfRule>
  </conditionalFormatting>
  <conditionalFormatting sqref="CZ173:DC177">
    <cfRule type="cellIs" dxfId="507" priority="2506" operator="equal">
      <formula>"NO"</formula>
    </cfRule>
    <cfRule type="cellIs" dxfId="506" priority="2507" operator="equal">
      <formula>"SI"</formula>
    </cfRule>
  </conditionalFormatting>
  <conditionalFormatting sqref="CZ179:DC183">
    <cfRule type="cellIs" dxfId="505" priority="1627" operator="equal">
      <formula>"NO"</formula>
    </cfRule>
    <cfRule type="cellIs" dxfId="504" priority="1628" operator="equal">
      <formula>"SI"</formula>
    </cfRule>
  </conditionalFormatting>
  <conditionalFormatting sqref="CZ185:DC189">
    <cfRule type="cellIs" dxfId="503" priority="2504" operator="equal">
      <formula>"NO"</formula>
    </cfRule>
    <cfRule type="cellIs" dxfId="502" priority="2505" operator="equal">
      <formula>"SI"</formula>
    </cfRule>
  </conditionalFormatting>
  <conditionalFormatting sqref="CZ191:DC195 CZ197:DC201">
    <cfRule type="cellIs" dxfId="501" priority="2502" operator="equal">
      <formula>"NO"</formula>
    </cfRule>
    <cfRule type="cellIs" dxfId="500" priority="2503" operator="equal">
      <formula>"SI"</formula>
    </cfRule>
  </conditionalFormatting>
  <conditionalFormatting sqref="CZ215:DC219">
    <cfRule type="cellIs" dxfId="499" priority="2494" operator="equal">
      <formula>"NO"</formula>
    </cfRule>
    <cfRule type="cellIs" dxfId="498" priority="2495" operator="equal">
      <formula>"SI"</formula>
    </cfRule>
  </conditionalFormatting>
  <conditionalFormatting sqref="CZ221:DC225">
    <cfRule type="cellIs" dxfId="497" priority="2492" operator="equal">
      <formula>"NO"</formula>
    </cfRule>
    <cfRule type="cellIs" dxfId="496" priority="2493" operator="equal">
      <formula>"SI"</formula>
    </cfRule>
  </conditionalFormatting>
  <conditionalFormatting sqref="CZ227:DC231">
    <cfRule type="cellIs" dxfId="495" priority="2490" operator="equal">
      <formula>"NO"</formula>
    </cfRule>
    <cfRule type="cellIs" dxfId="494" priority="2491" operator="equal">
      <formula>"SI"</formula>
    </cfRule>
  </conditionalFormatting>
  <conditionalFormatting sqref="CZ233:DC237">
    <cfRule type="cellIs" dxfId="493" priority="2488" operator="equal">
      <formula>"NO"</formula>
    </cfRule>
    <cfRule type="cellIs" dxfId="492" priority="2489" operator="equal">
      <formula>"SI"</formula>
    </cfRule>
  </conditionalFormatting>
  <conditionalFormatting sqref="CZ239:DC243 CZ245:DC249">
    <cfRule type="cellIs" dxfId="491" priority="2486" operator="equal">
      <formula>"NO"</formula>
    </cfRule>
    <cfRule type="cellIs" dxfId="490" priority="2487" operator="equal">
      <formula>"SI"</formula>
    </cfRule>
  </conditionalFormatting>
  <conditionalFormatting sqref="CZ251:DC255">
    <cfRule type="cellIs" dxfId="489" priority="2484" operator="equal">
      <formula>"NO"</formula>
    </cfRule>
    <cfRule type="cellIs" dxfId="488" priority="2485" operator="equal">
      <formula>"SI"</formula>
    </cfRule>
  </conditionalFormatting>
  <conditionalFormatting sqref="CZ257:DC261">
    <cfRule type="cellIs" dxfId="487" priority="2482" operator="equal">
      <formula>"NO"</formula>
    </cfRule>
    <cfRule type="cellIs" dxfId="486" priority="2483" operator="equal">
      <formula>"SI"</formula>
    </cfRule>
  </conditionalFormatting>
  <conditionalFormatting sqref="CZ263:DC267">
    <cfRule type="cellIs" dxfId="485" priority="2480" operator="equal">
      <formula>"NO"</formula>
    </cfRule>
    <cfRule type="cellIs" dxfId="484" priority="2481" operator="equal">
      <formula>"SI"</formula>
    </cfRule>
  </conditionalFormatting>
  <conditionalFormatting sqref="CZ269:DC273">
    <cfRule type="cellIs" dxfId="483" priority="2478" operator="equal">
      <formula>"NO"</formula>
    </cfRule>
    <cfRule type="cellIs" dxfId="482" priority="2479" operator="equal">
      <formula>"SI"</formula>
    </cfRule>
  </conditionalFormatting>
  <conditionalFormatting sqref="CZ275:DC279">
    <cfRule type="cellIs" dxfId="481" priority="2476" operator="equal">
      <formula>"NO"</formula>
    </cfRule>
    <cfRule type="cellIs" dxfId="480" priority="2477" operator="equal">
      <formula>"SI"</formula>
    </cfRule>
  </conditionalFormatting>
  <conditionalFormatting sqref="CZ281:DC285">
    <cfRule type="cellIs" dxfId="479" priority="2474" operator="equal">
      <formula>"NO"</formula>
    </cfRule>
    <cfRule type="cellIs" dxfId="478" priority="2475" operator="equal">
      <formula>"SI"</formula>
    </cfRule>
  </conditionalFormatting>
  <conditionalFormatting sqref="CZ287:DC291">
    <cfRule type="cellIs" dxfId="477" priority="2472" operator="equal">
      <formula>"NO"</formula>
    </cfRule>
    <cfRule type="cellIs" dxfId="476" priority="2473" operator="equal">
      <formula>"SI"</formula>
    </cfRule>
  </conditionalFormatting>
  <conditionalFormatting sqref="CZ293:DC297 CZ299:DC303 CZ305:DC309">
    <cfRule type="cellIs" dxfId="475" priority="2470" operator="equal">
      <formula>"NO"</formula>
    </cfRule>
    <cfRule type="cellIs" dxfId="474" priority="2471" operator="equal">
      <formula>"SI"</formula>
    </cfRule>
  </conditionalFormatting>
  <conditionalFormatting sqref="CZ311:DC315">
    <cfRule type="cellIs" dxfId="473" priority="2468" operator="equal">
      <formula>"NO"</formula>
    </cfRule>
    <cfRule type="cellIs" dxfId="472" priority="2469" operator="equal">
      <formula>"SI"</formula>
    </cfRule>
  </conditionalFormatting>
  <conditionalFormatting sqref="CZ317:DC321">
    <cfRule type="cellIs" dxfId="471" priority="2466" operator="equal">
      <formula>"NO"</formula>
    </cfRule>
    <cfRule type="cellIs" dxfId="470" priority="2467" operator="equal">
      <formula>"SI"</formula>
    </cfRule>
  </conditionalFormatting>
  <conditionalFormatting sqref="CZ323:DC327 CZ329:DC333">
    <cfRule type="cellIs" dxfId="469" priority="2464" operator="equal">
      <formula>"NO"</formula>
    </cfRule>
    <cfRule type="cellIs" dxfId="468" priority="2465" operator="equal">
      <formula>"SI"</formula>
    </cfRule>
  </conditionalFormatting>
  <conditionalFormatting sqref="CZ335:DC339">
    <cfRule type="cellIs" dxfId="467" priority="2462" operator="equal">
      <formula>"NO"</formula>
    </cfRule>
    <cfRule type="cellIs" dxfId="466" priority="2463" operator="equal">
      <formula>"SI"</formula>
    </cfRule>
  </conditionalFormatting>
  <conditionalFormatting sqref="CZ341:DC345">
    <cfRule type="cellIs" dxfId="465" priority="2460" operator="equal">
      <formula>"NO"</formula>
    </cfRule>
    <cfRule type="cellIs" dxfId="464" priority="2461" operator="equal">
      <formula>"SI"</formula>
    </cfRule>
  </conditionalFormatting>
  <conditionalFormatting sqref="CZ347:DC351">
    <cfRule type="cellIs" dxfId="463" priority="2458" operator="equal">
      <formula>"NO"</formula>
    </cfRule>
    <cfRule type="cellIs" dxfId="462" priority="2459" operator="equal">
      <formula>"SI"</formula>
    </cfRule>
  </conditionalFormatting>
  <conditionalFormatting sqref="CZ353:DC357">
    <cfRule type="cellIs" dxfId="461" priority="2456" operator="equal">
      <formula>"NO"</formula>
    </cfRule>
    <cfRule type="cellIs" dxfId="460" priority="2457" operator="equal">
      <formula>"SI"</formula>
    </cfRule>
  </conditionalFormatting>
  <conditionalFormatting sqref="CZ359:DC363">
    <cfRule type="cellIs" dxfId="459" priority="2454" operator="equal">
      <formula>"NO"</formula>
    </cfRule>
    <cfRule type="cellIs" dxfId="458" priority="2455" operator="equal">
      <formula>"SI"</formula>
    </cfRule>
  </conditionalFormatting>
  <conditionalFormatting sqref="CZ365:DC369">
    <cfRule type="cellIs" dxfId="457" priority="2452" operator="equal">
      <formula>"NO"</formula>
    </cfRule>
    <cfRule type="cellIs" dxfId="456" priority="2453" operator="equal">
      <formula>"SI"</formula>
    </cfRule>
  </conditionalFormatting>
  <conditionalFormatting sqref="CZ371:DC375">
    <cfRule type="cellIs" dxfId="455" priority="2450" operator="equal">
      <formula>"NO"</formula>
    </cfRule>
    <cfRule type="cellIs" dxfId="454" priority="2451" operator="equal">
      <formula>"SI"</formula>
    </cfRule>
  </conditionalFormatting>
  <conditionalFormatting sqref="CZ377:DC381">
    <cfRule type="cellIs" dxfId="453" priority="2448" operator="equal">
      <formula>"NO"</formula>
    </cfRule>
    <cfRule type="cellIs" dxfId="452" priority="2449" operator="equal">
      <formula>"SI"</formula>
    </cfRule>
  </conditionalFormatting>
  <conditionalFormatting sqref="CZ383:DC387">
    <cfRule type="cellIs" dxfId="451" priority="2446" operator="equal">
      <formula>"NO"</formula>
    </cfRule>
    <cfRule type="cellIs" dxfId="450" priority="2447" operator="equal">
      <formula>"SI"</formula>
    </cfRule>
  </conditionalFormatting>
  <conditionalFormatting sqref="CZ389:DC393">
    <cfRule type="cellIs" dxfId="449" priority="2444" operator="equal">
      <formula>"NO"</formula>
    </cfRule>
    <cfRule type="cellIs" dxfId="448" priority="2445" operator="equal">
      <formula>"SI"</formula>
    </cfRule>
  </conditionalFormatting>
  <conditionalFormatting sqref="CZ395:DC399">
    <cfRule type="cellIs" dxfId="447" priority="2442" operator="equal">
      <formula>"NO"</formula>
    </cfRule>
    <cfRule type="cellIs" dxfId="446" priority="2443" operator="equal">
      <formula>"SI"</formula>
    </cfRule>
  </conditionalFormatting>
  <conditionalFormatting sqref="CZ401:DC405 CZ407:DC411">
    <cfRule type="cellIs" dxfId="445" priority="2440" operator="equal">
      <formula>"NO"</formula>
    </cfRule>
    <cfRule type="cellIs" dxfId="444" priority="2441" operator="equal">
      <formula>"SI"</formula>
    </cfRule>
  </conditionalFormatting>
  <conditionalFormatting sqref="CZ413:DC417">
    <cfRule type="cellIs" dxfId="443" priority="2436" operator="equal">
      <formula>"NO"</formula>
    </cfRule>
    <cfRule type="cellIs" dxfId="442" priority="2437" operator="equal">
      <formula>"SI"</formula>
    </cfRule>
  </conditionalFormatting>
  <conditionalFormatting sqref="CZ419:DC423">
    <cfRule type="cellIs" dxfId="441" priority="2434" operator="equal">
      <formula>"NO"</formula>
    </cfRule>
    <cfRule type="cellIs" dxfId="440" priority="2435" operator="equal">
      <formula>"SI"</formula>
    </cfRule>
  </conditionalFormatting>
  <conditionalFormatting sqref="CZ425:DC429">
    <cfRule type="cellIs" dxfId="439" priority="2432" operator="equal">
      <formula>"NO"</formula>
    </cfRule>
    <cfRule type="cellIs" dxfId="438" priority="2433" operator="equal">
      <formula>"SI"</formula>
    </cfRule>
  </conditionalFormatting>
  <conditionalFormatting sqref="CZ431:DC435">
    <cfRule type="cellIs" dxfId="437" priority="2430" operator="equal">
      <formula>"NO"</formula>
    </cfRule>
    <cfRule type="cellIs" dxfId="436" priority="2431" operator="equal">
      <formula>"SI"</formula>
    </cfRule>
  </conditionalFormatting>
  <conditionalFormatting sqref="CZ437:DC441">
    <cfRule type="cellIs" dxfId="435" priority="2428" operator="equal">
      <formula>"NO"</formula>
    </cfRule>
    <cfRule type="cellIs" dxfId="434" priority="2429" operator="equal">
      <formula>"SI"</formula>
    </cfRule>
  </conditionalFormatting>
  <conditionalFormatting sqref="CZ443:DC447">
    <cfRule type="cellIs" dxfId="433" priority="2426" operator="equal">
      <formula>"NO"</formula>
    </cfRule>
    <cfRule type="cellIs" dxfId="432" priority="2427" operator="equal">
      <formula>"SI"</formula>
    </cfRule>
  </conditionalFormatting>
  <conditionalFormatting sqref="CZ449:DC453">
    <cfRule type="cellIs" dxfId="431" priority="2424" operator="equal">
      <formula>"NO"</formula>
    </cfRule>
    <cfRule type="cellIs" dxfId="430" priority="2425" operator="equal">
      <formula>"SI"</formula>
    </cfRule>
  </conditionalFormatting>
  <conditionalFormatting sqref="CZ455:DC459">
    <cfRule type="cellIs" dxfId="429" priority="2422" operator="equal">
      <formula>"NO"</formula>
    </cfRule>
    <cfRule type="cellIs" dxfId="428" priority="2423" operator="equal">
      <formula>"SI"</formula>
    </cfRule>
  </conditionalFormatting>
  <conditionalFormatting sqref="CZ461:DC465">
    <cfRule type="cellIs" dxfId="427" priority="2418" operator="equal">
      <formula>"NO"</formula>
    </cfRule>
    <cfRule type="cellIs" dxfId="426" priority="2419" operator="equal">
      <formula>"SI"</formula>
    </cfRule>
  </conditionalFormatting>
  <conditionalFormatting sqref="CZ467:DC471">
    <cfRule type="cellIs" dxfId="425" priority="2416" operator="equal">
      <formula>"NO"</formula>
    </cfRule>
    <cfRule type="cellIs" dxfId="424" priority="2417" operator="equal">
      <formula>"SI"</formula>
    </cfRule>
  </conditionalFormatting>
  <conditionalFormatting sqref="DD17:DS21">
    <cfRule type="cellIs" dxfId="423" priority="2249" operator="equal">
      <formula>"NO"</formula>
    </cfRule>
    <cfRule type="cellIs" dxfId="422" priority="2250" operator="equal">
      <formula>"SI"</formula>
    </cfRule>
  </conditionalFormatting>
  <conditionalFormatting sqref="DD23:DS27">
    <cfRule type="cellIs" dxfId="421" priority="939" operator="equal">
      <formula>"NO"</formula>
    </cfRule>
    <cfRule type="cellIs" dxfId="420" priority="940" operator="equal">
      <formula>"SI"</formula>
    </cfRule>
  </conditionalFormatting>
  <conditionalFormatting sqref="DD29:DS33">
    <cfRule type="cellIs" dxfId="419" priority="937" operator="equal">
      <formula>"NO"</formula>
    </cfRule>
    <cfRule type="cellIs" dxfId="418" priority="938" operator="equal">
      <formula>"SI"</formula>
    </cfRule>
  </conditionalFormatting>
  <conditionalFormatting sqref="DD41:DS45">
    <cfRule type="cellIs" dxfId="417" priority="935" operator="equal">
      <formula>"NO"</formula>
    </cfRule>
    <cfRule type="cellIs" dxfId="416" priority="936" operator="equal">
      <formula>"SI"</formula>
    </cfRule>
  </conditionalFormatting>
  <conditionalFormatting sqref="DD47:DS51">
    <cfRule type="cellIs" dxfId="415" priority="933" operator="equal">
      <formula>"NO"</formula>
    </cfRule>
    <cfRule type="cellIs" dxfId="414" priority="934" operator="equal">
      <formula>"SI"</formula>
    </cfRule>
  </conditionalFormatting>
  <conditionalFormatting sqref="DD53:DS57">
    <cfRule type="cellIs" dxfId="413" priority="931" operator="equal">
      <formula>"NO"</formula>
    </cfRule>
    <cfRule type="cellIs" dxfId="412" priority="932" operator="equal">
      <formula>"SI"</formula>
    </cfRule>
  </conditionalFormatting>
  <conditionalFormatting sqref="DD59:DS63">
    <cfRule type="cellIs" dxfId="411" priority="929" operator="equal">
      <formula>"NO"</formula>
    </cfRule>
    <cfRule type="cellIs" dxfId="410" priority="930" operator="equal">
      <formula>"SI"</formula>
    </cfRule>
  </conditionalFormatting>
  <conditionalFormatting sqref="DD65:DS69">
    <cfRule type="cellIs" dxfId="409" priority="551" operator="equal">
      <formula>"NO"</formula>
    </cfRule>
    <cfRule type="cellIs" dxfId="408" priority="552" operator="equal">
      <formula>"SI"</formula>
    </cfRule>
  </conditionalFormatting>
  <conditionalFormatting sqref="DD71:DS75">
    <cfRule type="cellIs" dxfId="407" priority="387" operator="equal">
      <formula>"NO"</formula>
    </cfRule>
    <cfRule type="cellIs" dxfId="406" priority="388" operator="equal">
      <formula>"SI"</formula>
    </cfRule>
  </conditionalFormatting>
  <conditionalFormatting sqref="DD77:DS81">
    <cfRule type="cellIs" dxfId="405" priority="927" operator="equal">
      <formula>"NO"</formula>
    </cfRule>
    <cfRule type="cellIs" dxfId="404" priority="928" operator="equal">
      <formula>"SI"</formula>
    </cfRule>
  </conditionalFormatting>
  <conditionalFormatting sqref="DD83:DS87">
    <cfRule type="cellIs" dxfId="403" priority="925" operator="equal">
      <formula>"NO"</formula>
    </cfRule>
    <cfRule type="cellIs" dxfId="402" priority="926" operator="equal">
      <formula>"SI"</formula>
    </cfRule>
  </conditionalFormatting>
  <conditionalFormatting sqref="DD89:DS93">
    <cfRule type="cellIs" dxfId="401" priority="923" operator="equal">
      <formula>"NO"</formula>
    </cfRule>
    <cfRule type="cellIs" dxfId="400" priority="924" operator="equal">
      <formula>"SI"</formula>
    </cfRule>
  </conditionalFormatting>
  <conditionalFormatting sqref="DD95:DS99">
    <cfRule type="cellIs" dxfId="399" priority="921" operator="equal">
      <formula>"NO"</formula>
    </cfRule>
    <cfRule type="cellIs" dxfId="398" priority="922" operator="equal">
      <formula>"SI"</formula>
    </cfRule>
  </conditionalFormatting>
  <conditionalFormatting sqref="DD101:DS105">
    <cfRule type="cellIs" dxfId="397" priority="919" operator="equal">
      <formula>"NO"</formula>
    </cfRule>
    <cfRule type="cellIs" dxfId="396" priority="920" operator="equal">
      <formula>"SI"</formula>
    </cfRule>
  </conditionalFormatting>
  <conditionalFormatting sqref="DD107:DS111">
    <cfRule type="cellIs" dxfId="395" priority="917" operator="equal">
      <formula>"NO"</formula>
    </cfRule>
    <cfRule type="cellIs" dxfId="394" priority="918" operator="equal">
      <formula>"SI"</formula>
    </cfRule>
  </conditionalFormatting>
  <conditionalFormatting sqref="DD113:DS117">
    <cfRule type="cellIs" dxfId="393" priority="915" operator="equal">
      <formula>"NO"</formula>
    </cfRule>
    <cfRule type="cellIs" dxfId="392" priority="916" operator="equal">
      <formula>"SI"</formula>
    </cfRule>
  </conditionalFormatting>
  <conditionalFormatting sqref="DD119:DS123">
    <cfRule type="cellIs" dxfId="391" priority="913" operator="equal">
      <formula>"NO"</formula>
    </cfRule>
    <cfRule type="cellIs" dxfId="390" priority="914" operator="equal">
      <formula>"SI"</formula>
    </cfRule>
  </conditionalFormatting>
  <conditionalFormatting sqref="DD125:DS129">
    <cfRule type="cellIs" dxfId="389" priority="911" operator="equal">
      <formula>"NO"</formula>
    </cfRule>
    <cfRule type="cellIs" dxfId="388" priority="912" operator="equal">
      <formula>"SI"</formula>
    </cfRule>
  </conditionalFormatting>
  <conditionalFormatting sqref="DD131:DS135">
    <cfRule type="cellIs" dxfId="387" priority="909" operator="equal">
      <formula>"NO"</formula>
    </cfRule>
    <cfRule type="cellIs" dxfId="386" priority="910" operator="equal">
      <formula>"SI"</formula>
    </cfRule>
  </conditionalFormatting>
  <conditionalFormatting sqref="DD137:DS141">
    <cfRule type="cellIs" dxfId="385" priority="907" operator="equal">
      <formula>"NO"</formula>
    </cfRule>
    <cfRule type="cellIs" dxfId="384" priority="908" operator="equal">
      <formula>"SI"</formula>
    </cfRule>
  </conditionalFormatting>
  <conditionalFormatting sqref="DD143:DS147">
    <cfRule type="cellIs" dxfId="383" priority="905" operator="equal">
      <formula>"NO"</formula>
    </cfRule>
    <cfRule type="cellIs" dxfId="382" priority="906" operator="equal">
      <formula>"SI"</formula>
    </cfRule>
  </conditionalFormatting>
  <conditionalFormatting sqref="DD149:DS153">
    <cfRule type="cellIs" dxfId="381" priority="903" operator="equal">
      <formula>"NO"</formula>
    </cfRule>
    <cfRule type="cellIs" dxfId="380" priority="904" operator="equal">
      <formula>"SI"</formula>
    </cfRule>
  </conditionalFormatting>
  <conditionalFormatting sqref="DD155:DS159">
    <cfRule type="cellIs" dxfId="379" priority="901" operator="equal">
      <formula>"NO"</formula>
    </cfRule>
    <cfRule type="cellIs" dxfId="378" priority="902" operator="equal">
      <formula>"SI"</formula>
    </cfRule>
  </conditionalFormatting>
  <conditionalFormatting sqref="DD161:DS165">
    <cfRule type="cellIs" dxfId="377" priority="899" operator="equal">
      <formula>"NO"</formula>
    </cfRule>
    <cfRule type="cellIs" dxfId="376" priority="900" operator="equal">
      <formula>"SI"</formula>
    </cfRule>
  </conditionalFormatting>
  <conditionalFormatting sqref="DD167:DS171">
    <cfRule type="cellIs" dxfId="375" priority="897" operator="equal">
      <formula>"NO"</formula>
    </cfRule>
    <cfRule type="cellIs" dxfId="374" priority="898" operator="equal">
      <formula>"SI"</formula>
    </cfRule>
  </conditionalFormatting>
  <conditionalFormatting sqref="DD173:DS177">
    <cfRule type="cellIs" dxfId="373" priority="895" operator="equal">
      <formula>"NO"</formula>
    </cfRule>
    <cfRule type="cellIs" dxfId="372" priority="896" operator="equal">
      <formula>"SI"</formula>
    </cfRule>
  </conditionalFormatting>
  <conditionalFormatting sqref="DD179:DS183">
    <cfRule type="cellIs" dxfId="371" priority="893" operator="equal">
      <formula>"NO"</formula>
    </cfRule>
    <cfRule type="cellIs" dxfId="370" priority="894" operator="equal">
      <formula>"SI"</formula>
    </cfRule>
  </conditionalFormatting>
  <conditionalFormatting sqref="DD185:DS189">
    <cfRule type="cellIs" dxfId="369" priority="891" operator="equal">
      <formula>"NO"</formula>
    </cfRule>
    <cfRule type="cellIs" dxfId="368" priority="892" operator="equal">
      <formula>"SI"</formula>
    </cfRule>
  </conditionalFormatting>
  <conditionalFormatting sqref="DD191:DS195">
    <cfRule type="cellIs" dxfId="367" priority="889" operator="equal">
      <formula>"NO"</formula>
    </cfRule>
    <cfRule type="cellIs" dxfId="366" priority="890" operator="equal">
      <formula>"SI"</formula>
    </cfRule>
  </conditionalFormatting>
  <conditionalFormatting sqref="DD197:DS201">
    <cfRule type="cellIs" dxfId="365" priority="887" operator="equal">
      <formula>"NO"</formula>
    </cfRule>
    <cfRule type="cellIs" dxfId="364" priority="888" operator="equal">
      <formula>"SI"</formula>
    </cfRule>
  </conditionalFormatting>
  <conditionalFormatting sqref="DD215:DS219">
    <cfRule type="cellIs" dxfId="363" priority="881" operator="equal">
      <formula>"NO"</formula>
    </cfRule>
    <cfRule type="cellIs" dxfId="362" priority="882" operator="equal">
      <formula>"SI"</formula>
    </cfRule>
  </conditionalFormatting>
  <conditionalFormatting sqref="DD221:DS225">
    <cfRule type="cellIs" dxfId="361" priority="879" operator="equal">
      <formula>"NO"</formula>
    </cfRule>
    <cfRule type="cellIs" dxfId="360" priority="880" operator="equal">
      <formula>"SI"</formula>
    </cfRule>
  </conditionalFormatting>
  <conditionalFormatting sqref="DD227:DS231">
    <cfRule type="cellIs" dxfId="359" priority="877" operator="equal">
      <formula>"NO"</formula>
    </cfRule>
    <cfRule type="cellIs" dxfId="358" priority="878" operator="equal">
      <formula>"SI"</formula>
    </cfRule>
  </conditionalFormatting>
  <conditionalFormatting sqref="DD233:DS237">
    <cfRule type="cellIs" dxfId="357" priority="875" operator="equal">
      <formula>"NO"</formula>
    </cfRule>
    <cfRule type="cellIs" dxfId="356" priority="876" operator="equal">
      <formula>"SI"</formula>
    </cfRule>
  </conditionalFormatting>
  <conditionalFormatting sqref="DD239:DS243">
    <cfRule type="cellIs" dxfId="355" priority="873" operator="equal">
      <formula>"NO"</formula>
    </cfRule>
    <cfRule type="cellIs" dxfId="354" priority="874" operator="equal">
      <formula>"SI"</formula>
    </cfRule>
  </conditionalFormatting>
  <conditionalFormatting sqref="DD245:DS249">
    <cfRule type="cellIs" dxfId="353" priority="871" operator="equal">
      <formula>"NO"</formula>
    </cfRule>
    <cfRule type="cellIs" dxfId="352" priority="872" operator="equal">
      <formula>"SI"</formula>
    </cfRule>
  </conditionalFormatting>
  <conditionalFormatting sqref="DD251:DS255">
    <cfRule type="cellIs" dxfId="351" priority="869" operator="equal">
      <formula>"NO"</formula>
    </cfRule>
    <cfRule type="cellIs" dxfId="350" priority="870" operator="equal">
      <formula>"SI"</formula>
    </cfRule>
  </conditionalFormatting>
  <conditionalFormatting sqref="DD257:DS261">
    <cfRule type="cellIs" dxfId="349" priority="867" operator="equal">
      <formula>"NO"</formula>
    </cfRule>
    <cfRule type="cellIs" dxfId="348" priority="868" operator="equal">
      <formula>"SI"</formula>
    </cfRule>
  </conditionalFormatting>
  <conditionalFormatting sqref="DD263:DS267">
    <cfRule type="cellIs" dxfId="347" priority="865" operator="equal">
      <formula>"NO"</formula>
    </cfRule>
    <cfRule type="cellIs" dxfId="346" priority="866" operator="equal">
      <formula>"SI"</formula>
    </cfRule>
  </conditionalFormatting>
  <conditionalFormatting sqref="DD269:DS273">
    <cfRule type="cellIs" dxfId="345" priority="863" operator="equal">
      <formula>"NO"</formula>
    </cfRule>
    <cfRule type="cellIs" dxfId="344" priority="864" operator="equal">
      <formula>"SI"</formula>
    </cfRule>
  </conditionalFormatting>
  <conditionalFormatting sqref="DD275:DS279">
    <cfRule type="cellIs" dxfId="343" priority="861" operator="equal">
      <formula>"NO"</formula>
    </cfRule>
    <cfRule type="cellIs" dxfId="342" priority="862" operator="equal">
      <formula>"SI"</formula>
    </cfRule>
  </conditionalFormatting>
  <conditionalFormatting sqref="DD281:DS285">
    <cfRule type="cellIs" dxfId="341" priority="859" operator="equal">
      <formula>"NO"</formula>
    </cfRule>
    <cfRule type="cellIs" dxfId="340" priority="860" operator="equal">
      <formula>"SI"</formula>
    </cfRule>
  </conditionalFormatting>
  <conditionalFormatting sqref="DD287:DS291">
    <cfRule type="cellIs" dxfId="339" priority="857" operator="equal">
      <formula>"NO"</formula>
    </cfRule>
    <cfRule type="cellIs" dxfId="338" priority="858" operator="equal">
      <formula>"SI"</formula>
    </cfRule>
  </conditionalFormatting>
  <conditionalFormatting sqref="DD293:DS297">
    <cfRule type="cellIs" dxfId="337" priority="855" operator="equal">
      <formula>"NO"</formula>
    </cfRule>
    <cfRule type="cellIs" dxfId="336" priority="856" operator="equal">
      <formula>"SI"</formula>
    </cfRule>
  </conditionalFormatting>
  <conditionalFormatting sqref="DD299:DS303">
    <cfRule type="cellIs" dxfId="335" priority="853" operator="equal">
      <formula>"NO"</formula>
    </cfRule>
    <cfRule type="cellIs" dxfId="334" priority="854" operator="equal">
      <formula>"SI"</formula>
    </cfRule>
  </conditionalFormatting>
  <conditionalFormatting sqref="DD305:DS309">
    <cfRule type="cellIs" dxfId="333" priority="851" operator="equal">
      <formula>"NO"</formula>
    </cfRule>
    <cfRule type="cellIs" dxfId="332" priority="852" operator="equal">
      <formula>"SI"</formula>
    </cfRule>
  </conditionalFormatting>
  <conditionalFormatting sqref="DD311:DS315">
    <cfRule type="cellIs" dxfId="331" priority="849" operator="equal">
      <formula>"NO"</formula>
    </cfRule>
    <cfRule type="cellIs" dxfId="330" priority="850" operator="equal">
      <formula>"SI"</formula>
    </cfRule>
  </conditionalFormatting>
  <conditionalFormatting sqref="DD317:DS321">
    <cfRule type="cellIs" dxfId="329" priority="847" operator="equal">
      <formula>"NO"</formula>
    </cfRule>
    <cfRule type="cellIs" dxfId="328" priority="848" operator="equal">
      <formula>"SI"</formula>
    </cfRule>
  </conditionalFormatting>
  <conditionalFormatting sqref="DD323:DS327">
    <cfRule type="cellIs" dxfId="327" priority="845" operator="equal">
      <formula>"NO"</formula>
    </cfRule>
    <cfRule type="cellIs" dxfId="326" priority="846" operator="equal">
      <formula>"SI"</formula>
    </cfRule>
  </conditionalFormatting>
  <conditionalFormatting sqref="DD329:DS333">
    <cfRule type="cellIs" dxfId="325" priority="843" operator="equal">
      <formula>"NO"</formula>
    </cfRule>
    <cfRule type="cellIs" dxfId="324" priority="844" operator="equal">
      <formula>"SI"</formula>
    </cfRule>
  </conditionalFormatting>
  <conditionalFormatting sqref="DD335:DS339">
    <cfRule type="cellIs" dxfId="323" priority="841" operator="equal">
      <formula>"NO"</formula>
    </cfRule>
    <cfRule type="cellIs" dxfId="322" priority="842" operator="equal">
      <formula>"SI"</formula>
    </cfRule>
  </conditionalFormatting>
  <conditionalFormatting sqref="DD341:DS345">
    <cfRule type="cellIs" dxfId="321" priority="839" operator="equal">
      <formula>"NO"</formula>
    </cfRule>
    <cfRule type="cellIs" dxfId="320" priority="840" operator="equal">
      <formula>"SI"</formula>
    </cfRule>
  </conditionalFormatting>
  <conditionalFormatting sqref="DD347:DS351">
    <cfRule type="cellIs" dxfId="319" priority="837" operator="equal">
      <formula>"NO"</formula>
    </cfRule>
    <cfRule type="cellIs" dxfId="318" priority="838" operator="equal">
      <formula>"SI"</formula>
    </cfRule>
  </conditionalFormatting>
  <conditionalFormatting sqref="DD353:DS357">
    <cfRule type="cellIs" dxfId="317" priority="835" operator="equal">
      <formula>"NO"</formula>
    </cfRule>
    <cfRule type="cellIs" dxfId="316" priority="836" operator="equal">
      <formula>"SI"</formula>
    </cfRule>
  </conditionalFormatting>
  <conditionalFormatting sqref="DD359:DS363">
    <cfRule type="cellIs" dxfId="315" priority="833" operator="equal">
      <formula>"NO"</formula>
    </cfRule>
    <cfRule type="cellIs" dxfId="314" priority="834" operator="equal">
      <formula>"SI"</formula>
    </cfRule>
  </conditionalFormatting>
  <conditionalFormatting sqref="DD365:DS369">
    <cfRule type="cellIs" dxfId="313" priority="831" operator="equal">
      <formula>"NO"</formula>
    </cfRule>
    <cfRule type="cellIs" dxfId="312" priority="832" operator="equal">
      <formula>"SI"</formula>
    </cfRule>
  </conditionalFormatting>
  <conditionalFormatting sqref="DD371:DS375">
    <cfRule type="cellIs" dxfId="311" priority="829" operator="equal">
      <formula>"NO"</formula>
    </cfRule>
    <cfRule type="cellIs" dxfId="310" priority="830" operator="equal">
      <formula>"SI"</formula>
    </cfRule>
  </conditionalFormatting>
  <conditionalFormatting sqref="DD377:DS381">
    <cfRule type="cellIs" dxfId="309" priority="827" operator="equal">
      <formula>"NO"</formula>
    </cfRule>
    <cfRule type="cellIs" dxfId="308" priority="828" operator="equal">
      <formula>"SI"</formula>
    </cfRule>
  </conditionalFormatting>
  <conditionalFormatting sqref="DD383:DS387">
    <cfRule type="cellIs" dxfId="307" priority="825" operator="equal">
      <formula>"NO"</formula>
    </cfRule>
    <cfRule type="cellIs" dxfId="306" priority="826" operator="equal">
      <formula>"SI"</formula>
    </cfRule>
  </conditionalFormatting>
  <conditionalFormatting sqref="DD389:DS393">
    <cfRule type="cellIs" dxfId="305" priority="823" operator="equal">
      <formula>"NO"</formula>
    </cfRule>
    <cfRule type="cellIs" dxfId="304" priority="824" operator="equal">
      <formula>"SI"</formula>
    </cfRule>
  </conditionalFormatting>
  <conditionalFormatting sqref="DD395:DS399">
    <cfRule type="cellIs" dxfId="303" priority="821" operator="equal">
      <formula>"NO"</formula>
    </cfRule>
    <cfRule type="cellIs" dxfId="302" priority="822" operator="equal">
      <formula>"SI"</formula>
    </cfRule>
  </conditionalFormatting>
  <conditionalFormatting sqref="DD401:DS405">
    <cfRule type="cellIs" dxfId="301" priority="819" operator="equal">
      <formula>"NO"</formula>
    </cfRule>
    <cfRule type="cellIs" dxfId="300" priority="820" operator="equal">
      <formula>"SI"</formula>
    </cfRule>
  </conditionalFormatting>
  <conditionalFormatting sqref="DD407:DS411">
    <cfRule type="cellIs" dxfId="299" priority="817" operator="equal">
      <formula>"NO"</formula>
    </cfRule>
    <cfRule type="cellIs" dxfId="298" priority="818" operator="equal">
      <formula>"SI"</formula>
    </cfRule>
  </conditionalFormatting>
  <conditionalFormatting sqref="DD413:DS417">
    <cfRule type="cellIs" dxfId="297" priority="815" operator="equal">
      <formula>"NO"</formula>
    </cfRule>
    <cfRule type="cellIs" dxfId="296" priority="816" operator="equal">
      <formula>"SI"</formula>
    </cfRule>
  </conditionalFormatting>
  <conditionalFormatting sqref="DD419:DS423">
    <cfRule type="cellIs" dxfId="295" priority="813" operator="equal">
      <formula>"NO"</formula>
    </cfRule>
    <cfRule type="cellIs" dxfId="294" priority="814" operator="equal">
      <formula>"SI"</formula>
    </cfRule>
  </conditionalFormatting>
  <conditionalFormatting sqref="DD425:DS429">
    <cfRule type="cellIs" dxfId="293" priority="811" operator="equal">
      <formula>"NO"</formula>
    </cfRule>
    <cfRule type="cellIs" dxfId="292" priority="812" operator="equal">
      <formula>"SI"</formula>
    </cfRule>
  </conditionalFormatting>
  <conditionalFormatting sqref="DD431:DS435">
    <cfRule type="cellIs" dxfId="291" priority="807" operator="equal">
      <formula>"NO"</formula>
    </cfRule>
    <cfRule type="cellIs" dxfId="290" priority="808" operator="equal">
      <formula>"SI"</formula>
    </cfRule>
  </conditionalFormatting>
  <conditionalFormatting sqref="DD437:DS441">
    <cfRule type="cellIs" dxfId="289" priority="805" operator="equal">
      <formula>"NO"</formula>
    </cfRule>
    <cfRule type="cellIs" dxfId="288" priority="806" operator="equal">
      <formula>"SI"</formula>
    </cfRule>
  </conditionalFormatting>
  <conditionalFormatting sqref="DD443:DS447">
    <cfRule type="cellIs" dxfId="287" priority="803" operator="equal">
      <formula>"NO"</formula>
    </cfRule>
    <cfRule type="cellIs" dxfId="286" priority="804" operator="equal">
      <formula>"SI"</formula>
    </cfRule>
  </conditionalFormatting>
  <conditionalFormatting sqref="DD449:DS453">
    <cfRule type="cellIs" dxfId="285" priority="801" operator="equal">
      <formula>"NO"</formula>
    </cfRule>
    <cfRule type="cellIs" dxfId="284" priority="802" operator="equal">
      <formula>"SI"</formula>
    </cfRule>
  </conditionalFormatting>
  <conditionalFormatting sqref="DD455:DS459">
    <cfRule type="cellIs" dxfId="283" priority="799" operator="equal">
      <formula>"NO"</formula>
    </cfRule>
    <cfRule type="cellIs" dxfId="282" priority="800" operator="equal">
      <formula>"SI"</formula>
    </cfRule>
  </conditionalFormatting>
  <conditionalFormatting sqref="DD461:DS465">
    <cfRule type="cellIs" dxfId="281" priority="795" operator="equal">
      <formula>"NO"</formula>
    </cfRule>
    <cfRule type="cellIs" dxfId="280" priority="796" operator="equal">
      <formula>"SI"</formula>
    </cfRule>
  </conditionalFormatting>
  <conditionalFormatting sqref="DD467:DS471">
    <cfRule type="cellIs" dxfId="279" priority="793" operator="equal">
      <formula>"NO"</formula>
    </cfRule>
    <cfRule type="cellIs" dxfId="278" priority="794" operator="equal">
      <formula>"SI"</formula>
    </cfRule>
  </conditionalFormatting>
  <conditionalFormatting sqref="AL413:AL414">
    <cfRule type="cellIs" dxfId="277" priority="290" operator="equal">
      <formula>0</formula>
    </cfRule>
    <cfRule type="cellIs" dxfId="276" priority="291" operator="between">
      <formula>0.1</formula>
      <formula>100</formula>
    </cfRule>
    <cfRule type="cellIs" dxfId="275" priority="292" operator="between">
      <formula>0</formula>
      <formula>100</formula>
    </cfRule>
    <cfRule type="cellIs" dxfId="274" priority="293" operator="between">
      <formula>0</formula>
      <formula>100</formula>
    </cfRule>
    <cfRule type="cellIs" dxfId="273" priority="294" operator="equal">
      <formula>0.58</formula>
    </cfRule>
  </conditionalFormatting>
  <conditionalFormatting sqref="AL419:AL420">
    <cfRule type="cellIs" dxfId="272" priority="280" operator="equal">
      <formula>0</formula>
    </cfRule>
    <cfRule type="cellIs" dxfId="271" priority="281" operator="between">
      <formula>0.1</formula>
      <formula>100</formula>
    </cfRule>
    <cfRule type="cellIs" dxfId="270" priority="282" operator="between">
      <formula>0</formula>
      <formula>100</formula>
    </cfRule>
    <cfRule type="cellIs" dxfId="269" priority="283" operator="between">
      <formula>0</formula>
      <formula>100</formula>
    </cfRule>
    <cfRule type="cellIs" dxfId="268" priority="284" operator="equal">
      <formula>0.58</formula>
    </cfRule>
  </conditionalFormatting>
  <conditionalFormatting sqref="AM415">
    <cfRule type="cellIs" dxfId="267" priority="271" operator="equal">
      <formula>0</formula>
    </cfRule>
    <cfRule type="cellIs" dxfId="266" priority="272" operator="between">
      <formula>"0.1"</formula>
      <formula>100</formula>
    </cfRule>
    <cfRule type="cellIs" dxfId="265" priority="273" operator="between">
      <formula>0</formula>
      <formula>100</formula>
    </cfRule>
    <cfRule type="cellIs" dxfId="264" priority="274" operator="between">
      <formula>0</formula>
      <formula>100</formula>
    </cfRule>
  </conditionalFormatting>
  <conditionalFormatting sqref="AM415">
    <cfRule type="cellIs" dxfId="263" priority="267" operator="equal">
      <formula>0.56</formula>
    </cfRule>
    <cfRule type="cellIs" dxfId="262" priority="268" operator="equal">
      <formula>0</formula>
    </cfRule>
    <cfRule type="cellIs" dxfId="261" priority="269" operator="between">
      <formula>0</formula>
      <formula>100</formula>
    </cfRule>
    <cfRule type="cellIs" dxfId="260" priority="270" operator="between">
      <formula>"0.1"</formula>
      <formula>100</formula>
    </cfRule>
  </conditionalFormatting>
  <conditionalFormatting sqref="AM421">
    <cfRule type="cellIs" dxfId="259" priority="263" operator="equal">
      <formula>0</formula>
    </cfRule>
    <cfRule type="cellIs" dxfId="258" priority="264" operator="between">
      <formula>"0.1"</formula>
      <formula>100</formula>
    </cfRule>
    <cfRule type="cellIs" dxfId="257" priority="265" operator="between">
      <formula>0</formula>
      <formula>100</formula>
    </cfRule>
    <cfRule type="cellIs" dxfId="256" priority="266" operator="between">
      <formula>0</formula>
      <formula>100</formula>
    </cfRule>
  </conditionalFormatting>
  <conditionalFormatting sqref="AM421">
    <cfRule type="cellIs" dxfId="255" priority="259" operator="equal">
      <formula>0.56</formula>
    </cfRule>
    <cfRule type="cellIs" dxfId="254" priority="260" operator="equal">
      <formula>0</formula>
    </cfRule>
    <cfRule type="cellIs" dxfId="253" priority="261" operator="between">
      <formula>0</formula>
      <formula>100</formula>
    </cfRule>
    <cfRule type="cellIs" dxfId="252" priority="262" operator="between">
      <formula>"0.1"</formula>
      <formula>100</formula>
    </cfRule>
  </conditionalFormatting>
  <conditionalFormatting sqref="AL425:AL426">
    <cfRule type="cellIs" dxfId="251" priority="254" operator="equal">
      <formula>0</formula>
    </cfRule>
    <cfRule type="cellIs" dxfId="250" priority="255" operator="between">
      <formula>0.1</formula>
      <formula>100</formula>
    </cfRule>
    <cfRule type="cellIs" dxfId="249" priority="256" operator="between">
      <formula>0</formula>
      <formula>100</formula>
    </cfRule>
    <cfRule type="cellIs" dxfId="248" priority="257" operator="between">
      <formula>0</formula>
      <formula>100</formula>
    </cfRule>
    <cfRule type="cellIs" dxfId="247" priority="258" operator="equal">
      <formula>0.58</formula>
    </cfRule>
  </conditionalFormatting>
  <conditionalFormatting sqref="AM426">
    <cfRule type="cellIs" dxfId="246" priority="250" operator="equal">
      <formula>0</formula>
    </cfRule>
    <cfRule type="cellIs" dxfId="245" priority="251" operator="between">
      <formula>"0.1"</formula>
      <formula>100</formula>
    </cfRule>
    <cfRule type="cellIs" dxfId="244" priority="252" operator="between">
      <formula>0</formula>
      <formula>100</formula>
    </cfRule>
    <cfRule type="cellIs" dxfId="243" priority="253" operator="between">
      <formula>0</formula>
      <formula>100</formula>
    </cfRule>
  </conditionalFormatting>
  <conditionalFormatting sqref="AM426">
    <cfRule type="cellIs" dxfId="242" priority="246" operator="equal">
      <formula>0.56</formula>
    </cfRule>
    <cfRule type="cellIs" dxfId="241" priority="247" operator="equal">
      <formula>0</formula>
    </cfRule>
    <cfRule type="cellIs" dxfId="240" priority="248" operator="between">
      <formula>0</formula>
      <formula>100</formula>
    </cfRule>
    <cfRule type="cellIs" dxfId="239" priority="249" operator="between">
      <formula>"0.1"</formula>
      <formula>100</formula>
    </cfRule>
  </conditionalFormatting>
  <conditionalFormatting sqref="AL431:AL432">
    <cfRule type="cellIs" dxfId="238" priority="241" operator="equal">
      <formula>0</formula>
    </cfRule>
    <cfRule type="cellIs" dxfId="237" priority="242" operator="between">
      <formula>0.1</formula>
      <formula>100</formula>
    </cfRule>
    <cfRule type="cellIs" dxfId="236" priority="243" operator="between">
      <formula>0</formula>
      <formula>100</formula>
    </cfRule>
    <cfRule type="cellIs" dxfId="235" priority="244" operator="between">
      <formula>0</formula>
      <formula>100</formula>
    </cfRule>
    <cfRule type="cellIs" dxfId="234" priority="245" operator="equal">
      <formula>0.58</formula>
    </cfRule>
  </conditionalFormatting>
  <conditionalFormatting sqref="AM432">
    <cfRule type="cellIs" dxfId="233" priority="237" operator="equal">
      <formula>0</formula>
    </cfRule>
    <cfRule type="cellIs" dxfId="232" priority="238" operator="between">
      <formula>"0.1"</formula>
      <formula>100</formula>
    </cfRule>
    <cfRule type="cellIs" dxfId="231" priority="239" operator="between">
      <formula>0</formula>
      <formula>100</formula>
    </cfRule>
    <cfRule type="cellIs" dxfId="230" priority="240" operator="between">
      <formula>0</formula>
      <formula>100</formula>
    </cfRule>
  </conditionalFormatting>
  <conditionalFormatting sqref="AM432">
    <cfRule type="cellIs" dxfId="229" priority="233" operator="equal">
      <formula>0.56</formula>
    </cfRule>
    <cfRule type="cellIs" dxfId="228" priority="234" operator="equal">
      <formula>0</formula>
    </cfRule>
    <cfRule type="cellIs" dxfId="227" priority="235" operator="between">
      <formula>0</formula>
      <formula>100</formula>
    </cfRule>
    <cfRule type="cellIs" dxfId="226" priority="236" operator="between">
      <formula>"0.1"</formula>
      <formula>100</formula>
    </cfRule>
  </conditionalFormatting>
  <conditionalFormatting sqref="AL401:AL403">
    <cfRule type="cellIs" dxfId="225" priority="228" operator="equal">
      <formula>0</formula>
    </cfRule>
    <cfRule type="cellIs" dxfId="224" priority="229" operator="between">
      <formula>0.1</formula>
      <formula>100</formula>
    </cfRule>
    <cfRule type="cellIs" dxfId="223" priority="230" operator="between">
      <formula>0</formula>
      <formula>100</formula>
    </cfRule>
    <cfRule type="cellIs" dxfId="222" priority="231" operator="between">
      <formula>0</formula>
      <formula>100</formula>
    </cfRule>
    <cfRule type="cellIs" dxfId="221" priority="232" operator="equal">
      <formula>0.58</formula>
    </cfRule>
  </conditionalFormatting>
  <conditionalFormatting sqref="AM404">
    <cfRule type="cellIs" dxfId="220" priority="223" operator="equal">
      <formula>0</formula>
    </cfRule>
    <cfRule type="cellIs" dxfId="219" priority="224" operator="between">
      <formula>0.1</formula>
      <formula>100</formula>
    </cfRule>
    <cfRule type="cellIs" dxfId="218" priority="225" operator="between">
      <formula>0</formula>
      <formula>100</formula>
    </cfRule>
    <cfRule type="cellIs" dxfId="217" priority="226" operator="between">
      <formula>0</formula>
      <formula>100</formula>
    </cfRule>
    <cfRule type="cellIs" dxfId="216" priority="227" operator="equal">
      <formula>0.58</formula>
    </cfRule>
  </conditionalFormatting>
  <conditionalFormatting sqref="AL395:AL397">
    <cfRule type="cellIs" dxfId="215" priority="218" operator="equal">
      <formula>0</formula>
    </cfRule>
    <cfRule type="cellIs" dxfId="214" priority="219" operator="between">
      <formula>0.1</formula>
      <formula>100</formula>
    </cfRule>
    <cfRule type="cellIs" dxfId="213" priority="220" operator="between">
      <formula>0</formula>
      <formula>100</formula>
    </cfRule>
    <cfRule type="cellIs" dxfId="212" priority="221" operator="between">
      <formula>0</formula>
      <formula>100</formula>
    </cfRule>
    <cfRule type="cellIs" dxfId="211" priority="222" operator="equal">
      <formula>0.58</formula>
    </cfRule>
  </conditionalFormatting>
  <conditionalFormatting sqref="AL389:AL391">
    <cfRule type="cellIs" dxfId="210" priority="213" operator="equal">
      <formula>0</formula>
    </cfRule>
    <cfRule type="cellIs" dxfId="209" priority="214" operator="between">
      <formula>0.1</formula>
      <formula>100</formula>
    </cfRule>
    <cfRule type="cellIs" dxfId="208" priority="215" operator="between">
      <formula>0</formula>
      <formula>100</formula>
    </cfRule>
    <cfRule type="cellIs" dxfId="207" priority="216" operator="between">
      <formula>0</formula>
      <formula>100</formula>
    </cfRule>
    <cfRule type="cellIs" dxfId="206" priority="217" operator="equal">
      <formula>0.58</formula>
    </cfRule>
  </conditionalFormatting>
  <conditionalFormatting sqref="AL377:AL378">
    <cfRule type="cellIs" dxfId="205" priority="208" operator="equal">
      <formula>0</formula>
    </cfRule>
    <cfRule type="cellIs" dxfId="204" priority="209" operator="between">
      <formula>0.1</formula>
      <formula>100</formula>
    </cfRule>
    <cfRule type="cellIs" dxfId="203" priority="210" operator="between">
      <formula>0</formula>
      <formula>100</formula>
    </cfRule>
    <cfRule type="cellIs" dxfId="202" priority="211" operator="between">
      <formula>0</formula>
      <formula>100</formula>
    </cfRule>
    <cfRule type="cellIs" dxfId="201" priority="212" operator="equal">
      <formula>0.58</formula>
    </cfRule>
  </conditionalFormatting>
  <conditionalFormatting sqref="AL379">
    <cfRule type="cellIs" dxfId="200" priority="204" operator="equal">
      <formula>0</formula>
    </cfRule>
    <cfRule type="cellIs" dxfId="199" priority="205" operator="between">
      <formula>"0.1"</formula>
      <formula>100</formula>
    </cfRule>
    <cfRule type="cellIs" dxfId="198" priority="206" operator="between">
      <formula>0</formula>
      <formula>100</formula>
    </cfRule>
    <cfRule type="cellIs" dxfId="197" priority="207" operator="between">
      <formula>0</formula>
      <formula>100</formula>
    </cfRule>
  </conditionalFormatting>
  <conditionalFormatting sqref="AM245:AM249">
    <cfRule type="cellIs" dxfId="196" priority="201" operator="between">
      <formula>"0.1"</formula>
      <formula>100</formula>
    </cfRule>
    <cfRule type="cellIs" dxfId="195" priority="202" operator="between">
      <formula>0</formula>
      <formula>100</formula>
    </cfRule>
    <cfRule type="cellIs" dxfId="194" priority="203" operator="between">
      <formula>0</formula>
      <formula>100</formula>
    </cfRule>
  </conditionalFormatting>
  <conditionalFormatting sqref="AM245:AM249">
    <cfRule type="cellIs" dxfId="193" priority="200" operator="equal">
      <formula>0</formula>
    </cfRule>
  </conditionalFormatting>
  <conditionalFormatting sqref="AM245:AM249">
    <cfRule type="cellIs" dxfId="192" priority="196" operator="equal">
      <formula>0.56</formula>
    </cfRule>
    <cfRule type="cellIs" dxfId="191" priority="197" operator="equal">
      <formula>0</formula>
    </cfRule>
    <cfRule type="cellIs" dxfId="190" priority="198" operator="between">
      <formula>0</formula>
      <formula>100</formula>
    </cfRule>
    <cfRule type="cellIs" dxfId="189" priority="199" operator="between">
      <formula>"0.1"</formula>
      <formula>100</formula>
    </cfRule>
  </conditionalFormatting>
  <conditionalFormatting sqref="AL17:AL19">
    <cfRule type="cellIs" dxfId="188" priority="191" operator="equal">
      <formula>0</formula>
    </cfRule>
    <cfRule type="cellIs" dxfId="187" priority="192" operator="between">
      <formula>0.1</formula>
      <formula>100</formula>
    </cfRule>
    <cfRule type="cellIs" dxfId="186" priority="193" operator="between">
      <formula>0</formula>
      <formula>100</formula>
    </cfRule>
    <cfRule type="cellIs" dxfId="185" priority="194" operator="between">
      <formula>0</formula>
      <formula>100</formula>
    </cfRule>
    <cfRule type="cellIs" dxfId="184" priority="195" operator="equal">
      <formula>0.58</formula>
    </cfRule>
  </conditionalFormatting>
  <conditionalFormatting sqref="R35:R39">
    <cfRule type="cellIs" dxfId="183" priority="128" operator="equal">
      <formula>"La actividad que conlleva el riesgo se ejecuta como máximos 2 veces por año"</formula>
    </cfRule>
    <cfRule type="cellIs" dxfId="182" priority="129" operator="equal">
      <formula>"La actividad que conlleva el riesgo se ejecuta como máximos 2 veces por año "</formula>
    </cfRule>
    <cfRule type="containsText" dxfId="181" priority="130" operator="containsText" text="La actividad que conlleva el riesgo se ejecuta como máximos 2 veces por año">
      <formula>NOT(ISERROR(SEARCH(("La actividad que conlleva el riesgo se ejecuta como máximos 2 veces por año"),(R35))))</formula>
    </cfRule>
  </conditionalFormatting>
  <conditionalFormatting sqref="R35:R39">
    <cfRule type="beginsWith" dxfId="180" priority="127" operator="beginsWith" text="La actividad que conlleva el riesgo se ejecuta como máximos 2 veces por año">
      <formula>LEFT((R35),LEN("La actividad que conlleva el riesgo se ejecuta como máximos 2 veces por año"))=("La actividad que conlleva el riesgo se ejecuta como máximos 2 veces por año")</formula>
    </cfRule>
  </conditionalFormatting>
  <conditionalFormatting sqref="T35:T39">
    <cfRule type="expression" dxfId="179" priority="86">
      <formula>"&lt;,2"</formula>
    </cfRule>
  </conditionalFormatting>
  <conditionalFormatting sqref="U35:U39">
    <cfRule type="cellIs" dxfId="178" priority="112" operator="equal">
      <formula>20</formula>
    </cfRule>
    <cfRule type="cellIs" dxfId="177" priority="113" operator="equal">
      <formula>10</formula>
    </cfRule>
    <cfRule type="cellIs" dxfId="176" priority="114" operator="equal">
      <formula>5</formula>
    </cfRule>
    <cfRule type="cellIs" dxfId="175" priority="115" operator="equal">
      <formula>1</formula>
    </cfRule>
    <cfRule type="cellIs" dxfId="174" priority="116" operator="equal">
      <formula>0.8</formula>
    </cfRule>
    <cfRule type="cellIs" dxfId="173" priority="117" operator="equal">
      <formula>0.6</formula>
    </cfRule>
  </conditionalFormatting>
  <conditionalFormatting sqref="U35:U39">
    <cfRule type="cellIs" dxfId="172" priority="118" operator="equal">
      <formula>0.4</formula>
    </cfRule>
    <cfRule type="cellIs" dxfId="171" priority="119" operator="equal">
      <formula>20%</formula>
    </cfRule>
  </conditionalFormatting>
  <conditionalFormatting sqref="V35">
    <cfRule type="expression" dxfId="170" priority="87">
      <formula>$W35=25</formula>
    </cfRule>
    <cfRule type="expression" dxfId="169" priority="88">
      <formula>$W35=24</formula>
    </cfRule>
    <cfRule type="expression" dxfId="168" priority="89">
      <formula>$W35=23</formula>
    </cfRule>
    <cfRule type="expression" dxfId="167" priority="90">
      <formula>$W35=22</formula>
    </cfRule>
    <cfRule type="expression" dxfId="166" priority="91">
      <formula>$W35=21</formula>
    </cfRule>
    <cfRule type="expression" dxfId="165" priority="92">
      <formula>$W35=20</formula>
    </cfRule>
    <cfRule type="expression" dxfId="164" priority="93">
      <formula>$W35=19</formula>
    </cfRule>
    <cfRule type="expression" dxfId="163" priority="94">
      <formula>$W35=18</formula>
    </cfRule>
    <cfRule type="expression" dxfId="162" priority="95">
      <formula>$W35=17</formula>
    </cfRule>
    <cfRule type="expression" dxfId="161" priority="96">
      <formula>$W35=16</formula>
    </cfRule>
    <cfRule type="expression" dxfId="160" priority="97">
      <formula>$W35=15</formula>
    </cfRule>
    <cfRule type="expression" dxfId="159" priority="98">
      <formula>$W35=14</formula>
    </cfRule>
    <cfRule type="expression" dxfId="158" priority="99">
      <formula>$W35=13</formula>
    </cfRule>
    <cfRule type="expression" dxfId="157" priority="100">
      <formula>$W35=12</formula>
    </cfRule>
    <cfRule type="expression" dxfId="156" priority="101">
      <formula>$W35=11</formula>
    </cfRule>
    <cfRule type="expression" dxfId="155" priority="102">
      <formula>$W35=10</formula>
    </cfRule>
    <cfRule type="expression" dxfId="154" priority="103">
      <formula>$W35=9</formula>
    </cfRule>
    <cfRule type="expression" dxfId="153" priority="104">
      <formula>$W35=8</formula>
    </cfRule>
    <cfRule type="expression" dxfId="152" priority="105">
      <formula>$W35=7</formula>
    </cfRule>
    <cfRule type="expression" dxfId="151" priority="106">
      <formula>$W35=6</formula>
    </cfRule>
    <cfRule type="expression" dxfId="150" priority="107">
      <formula>$W35=5</formula>
    </cfRule>
    <cfRule type="expression" dxfId="149" priority="108">
      <formula>$W35=4</formula>
    </cfRule>
    <cfRule type="expression" dxfId="148" priority="109">
      <formula>$W35=3</formula>
    </cfRule>
    <cfRule type="expression" dxfId="147" priority="110">
      <formula>$W35=2</formula>
    </cfRule>
    <cfRule type="expression" dxfId="146" priority="111">
      <formula>$W35=1</formula>
    </cfRule>
  </conditionalFormatting>
  <conditionalFormatting sqref="Y35:Y36 Y39">
    <cfRule type="expression" dxfId="145" priority="190">
      <formula>Z35="X"</formula>
    </cfRule>
  </conditionalFormatting>
  <conditionalFormatting sqref="Y35:Y36 Y39">
    <cfRule type="cellIs" dxfId="144" priority="73" operator="equal">
      <formula>"Y"</formula>
    </cfRule>
  </conditionalFormatting>
  <conditionalFormatting sqref="Y35:Z36 Y39:Z39">
    <cfRule type="cellIs" dxfId="143" priority="70" operator="equal">
      <formula>"X"</formula>
    </cfRule>
  </conditionalFormatting>
  <conditionalFormatting sqref="Z35:Z36 Z39">
    <cfRule type="expression" dxfId="142" priority="184">
      <formula>Y35=Y</formula>
    </cfRule>
    <cfRule type="expression" dxfId="141" priority="185">
      <formula>Y35="y"</formula>
    </cfRule>
  </conditionalFormatting>
  <conditionalFormatting sqref="Z35:Z36 Z39">
    <cfRule type="cellIs" dxfId="140" priority="74" operator="equal">
      <formula>"X"</formula>
    </cfRule>
  </conditionalFormatting>
  <conditionalFormatting sqref="Z36">
    <cfRule type="expression" dxfId="139" priority="75">
      <formula>$Y$18=Y</formula>
    </cfRule>
    <cfRule type="expression" dxfId="138" priority="76">
      <formula>$Y$18=x</formula>
    </cfRule>
  </conditionalFormatting>
  <conditionalFormatting sqref="AA35:AB35">
    <cfRule type="expression" dxfId="137" priority="81">
      <formula>AE35=10</formula>
    </cfRule>
    <cfRule type="expression" dxfId="136" priority="83">
      <formula>AC35=15</formula>
    </cfRule>
  </conditionalFormatting>
  <conditionalFormatting sqref="AA35:AB36 AA39:AB39">
    <cfRule type="expression" dxfId="135" priority="82">
      <formula>AA35=25</formula>
    </cfRule>
  </conditionalFormatting>
  <conditionalFormatting sqref="AC35:AD36 AC39:AD39">
    <cfRule type="expression" dxfId="134" priority="189">
      <formula>AE35=10</formula>
    </cfRule>
  </conditionalFormatting>
  <conditionalFormatting sqref="AC35:AD35">
    <cfRule type="expression" dxfId="133" priority="85">
      <formula>AA35=25</formula>
    </cfRule>
  </conditionalFormatting>
  <conditionalFormatting sqref="AC35:AD36 AC39:AD39">
    <cfRule type="expression" dxfId="132" priority="84">
      <formula>AC35=15</formula>
    </cfRule>
  </conditionalFormatting>
  <conditionalFormatting sqref="AE35:AF36 AA36:AB36 AA39:AB39 AE39:AF39">
    <cfRule type="expression" dxfId="131" priority="188">
      <formula>AE35=10</formula>
    </cfRule>
  </conditionalFormatting>
  <conditionalFormatting sqref="AE35:AF36 AE39:AF39">
    <cfRule type="expression" dxfId="130" priority="186">
      <formula>AC35=15</formula>
    </cfRule>
    <cfRule type="expression" dxfId="129" priority="187">
      <formula>AA35=25</formula>
    </cfRule>
  </conditionalFormatting>
  <conditionalFormatting sqref="AE35:AF35">
    <cfRule type="cellIs" dxfId="128" priority="78" operator="equal">
      <formula>25</formula>
    </cfRule>
    <cfRule type="expression" dxfId="127" priority="79">
      <formula>AG35=15</formula>
    </cfRule>
    <cfRule type="expression" dxfId="126" priority="80">
      <formula>AG35=15</formula>
    </cfRule>
  </conditionalFormatting>
  <conditionalFormatting sqref="AE35:AF36 AE39:AF39">
    <cfRule type="expression" dxfId="125" priority="77">
      <formula>AE35=10</formula>
    </cfRule>
  </conditionalFormatting>
  <conditionalFormatting sqref="AG35:AH36 AE36:AF36 AA36:AB36 AA39:AB39 AE39:AH39">
    <cfRule type="expression" dxfId="124" priority="182">
      <formula>AC35=15</formula>
    </cfRule>
  </conditionalFormatting>
  <conditionalFormatting sqref="AG35:AH36 AE36:AF36 AE39:AH39">
    <cfRule type="cellIs" dxfId="123" priority="71" operator="equal">
      <formula>25</formula>
    </cfRule>
  </conditionalFormatting>
  <conditionalFormatting sqref="AI35:AJ36 AC36:AD36 AC39:AD39 AI39:AJ39">
    <cfRule type="expression" dxfId="122" priority="183">
      <formula>AA35=25</formula>
    </cfRule>
  </conditionalFormatting>
  <conditionalFormatting sqref="AI35:AJ36 AI39:AJ39">
    <cfRule type="cellIs" dxfId="121" priority="72" operator="equal">
      <formula>15</formula>
    </cfRule>
  </conditionalFormatting>
  <conditionalFormatting sqref="AL39">
    <cfRule type="cellIs" dxfId="120" priority="174" operator="equal">
      <formula>0.58</formula>
    </cfRule>
  </conditionalFormatting>
  <conditionalFormatting sqref="AL39:AM39 AM35:AM38">
    <cfRule type="cellIs" dxfId="119" priority="178" operator="equal">
      <formula>0</formula>
    </cfRule>
    <cfRule type="cellIs" dxfId="118" priority="179" operator="between">
      <formula>"0.1"</formula>
      <formula>100</formula>
    </cfRule>
    <cfRule type="cellIs" dxfId="117" priority="180" operator="between">
      <formula>0</formula>
      <formula>100</formula>
    </cfRule>
    <cfRule type="cellIs" dxfId="116" priority="181" operator="between">
      <formula>0</formula>
      <formula>100</formula>
    </cfRule>
  </conditionalFormatting>
  <conditionalFormatting sqref="AM35:AM39">
    <cfRule type="cellIs" dxfId="115" priority="176" operator="between">
      <formula>0</formula>
      <formula>100</formula>
    </cfRule>
    <cfRule type="cellIs" dxfId="114" priority="177" operator="between">
      <formula>"0.1"</formula>
      <formula>100</formula>
    </cfRule>
  </conditionalFormatting>
  <conditionalFormatting sqref="AM35:AM39">
    <cfRule type="cellIs" dxfId="113" priority="173" operator="equal">
      <formula>0.56</formula>
    </cfRule>
    <cfRule type="cellIs" dxfId="112" priority="175" operator="equal">
      <formula>0</formula>
    </cfRule>
  </conditionalFormatting>
  <conditionalFormatting sqref="AN35:AO39">
    <cfRule type="cellIs" dxfId="111" priority="67" operator="equal">
      <formula>"SI"</formula>
    </cfRule>
  </conditionalFormatting>
  <conditionalFormatting sqref="AN35:AO39 AR35:AS39">
    <cfRule type="cellIs" dxfId="110" priority="66" operator="equal">
      <formula>"NO"</formula>
    </cfRule>
  </conditionalFormatting>
  <conditionalFormatting sqref="AP35:AQ39">
    <cfRule type="cellIs" dxfId="109" priority="68" operator="equal">
      <formula>"ALE"</formula>
    </cfRule>
    <cfRule type="cellIs" dxfId="108" priority="69" operator="equal">
      <formula>"CON"</formula>
    </cfRule>
  </conditionalFormatting>
  <conditionalFormatting sqref="AR35:AS38">
    <cfRule type="cellIs" dxfId="107" priority="65" operator="equal">
      <formula>"SI"</formula>
    </cfRule>
  </conditionalFormatting>
  <conditionalFormatting sqref="AZ35:AZ39">
    <cfRule type="expression" dxfId="106" priority="169">
      <formula>"&lt;,2"</formula>
    </cfRule>
  </conditionalFormatting>
  <conditionalFormatting sqref="BA35:BA39">
    <cfRule type="beginsWith" dxfId="105" priority="165" operator="beginsWith" text="ALTA">
      <formula>LEFT(BA35,LEN("ALTA"))="ALTA"</formula>
    </cfRule>
    <cfRule type="beginsWith" dxfId="104" priority="166" operator="beginsWith" text="MEDIA">
      <formula>LEFT(BA35,LEN("MEDIA"))="MEDIA"</formula>
    </cfRule>
    <cfRule type="beginsWith" dxfId="103" priority="167" operator="beginsWith" text="BAJA">
      <formula>LEFT(BA35,LEN("BAJA"))="BAJA"</formula>
    </cfRule>
    <cfRule type="beginsWith" dxfId="102" priority="168" operator="beginsWith" text="MUY BAJA">
      <formula>LEFT(BA35,LEN("MUY BAJA"))="MUY BAJA"</formula>
    </cfRule>
  </conditionalFormatting>
  <conditionalFormatting sqref="BA35:BA39">
    <cfRule type="beginsWith" dxfId="101" priority="164" operator="beginsWith" text="MUY ALTA">
      <formula>LEFT(BA35,LEN("MUY ALTA"))="MUY ALTA"</formula>
    </cfRule>
  </conditionalFormatting>
  <conditionalFormatting sqref="BB35:BB39">
    <cfRule type="expression" dxfId="100" priority="170">
      <formula>"&lt;,2"</formula>
    </cfRule>
  </conditionalFormatting>
  <conditionalFormatting sqref="BC35:BC39">
    <cfRule type="beginsWith" dxfId="99" priority="160" operator="beginsWith" text="ALTA">
      <formula>LEFT(BC35,LEN("ALTA"))="ALTA"</formula>
    </cfRule>
    <cfRule type="beginsWith" dxfId="98" priority="161" operator="beginsWith" text="MEDIA">
      <formula>LEFT(BC35,LEN("MEDIA"))="MEDIA"</formula>
    </cfRule>
    <cfRule type="beginsWith" dxfId="97" priority="162" operator="beginsWith" text="BAJA">
      <formula>LEFT(BC35,LEN("BAJA"))="BAJA"</formula>
    </cfRule>
    <cfRule type="beginsWith" dxfId="96" priority="163" operator="beginsWith" text="MUY BAJA">
      <formula>LEFT(BC35,LEN("MUY BAJA"))="MUY BAJA"</formula>
    </cfRule>
  </conditionalFormatting>
  <conditionalFormatting sqref="BC35:BC39">
    <cfRule type="beginsWith" dxfId="95" priority="159" operator="beginsWith" text="MUY ALTA">
      <formula>LEFT(BC35,LEN("MUY ALTA"))="MUY ALTA"</formula>
    </cfRule>
  </conditionalFormatting>
  <conditionalFormatting sqref="BD35">
    <cfRule type="expression" dxfId="94" priority="131">
      <formula>$BG35=25</formula>
    </cfRule>
    <cfRule type="expression" dxfId="93" priority="132">
      <formula>$BG35=24</formula>
    </cfRule>
    <cfRule type="expression" dxfId="92" priority="133">
      <formula>$BG35=23</formula>
    </cfRule>
    <cfRule type="expression" dxfId="91" priority="134">
      <formula>$BG35=22</formula>
    </cfRule>
    <cfRule type="expression" dxfId="90" priority="135">
      <formula>$BG35=21</formula>
    </cfRule>
    <cfRule type="expression" dxfId="89" priority="136">
      <formula>$BG35=20</formula>
    </cfRule>
    <cfRule type="expression" dxfId="88" priority="137">
      <formula>$BG35=19</formula>
    </cfRule>
    <cfRule type="expression" dxfId="87" priority="138">
      <formula>$BG35=18</formula>
    </cfRule>
    <cfRule type="expression" dxfId="86" priority="139">
      <formula>$BG35=17</formula>
    </cfRule>
    <cfRule type="expression" dxfId="85" priority="140">
      <formula>$BG35=16</formula>
    </cfRule>
    <cfRule type="expression" dxfId="84" priority="141">
      <formula>$BG35=15</formula>
    </cfRule>
    <cfRule type="expression" dxfId="83" priority="142">
      <formula>$BG35=14</formula>
    </cfRule>
    <cfRule type="expression" dxfId="82" priority="143">
      <formula>$BG35=13</formula>
    </cfRule>
    <cfRule type="expression" dxfId="81" priority="144">
      <formula>$BG35=12</formula>
    </cfRule>
    <cfRule type="expression" dxfId="80" priority="145">
      <formula>$BG35=11</formula>
    </cfRule>
    <cfRule type="expression" dxfId="79" priority="146">
      <formula>$BG35=10</formula>
    </cfRule>
    <cfRule type="expression" dxfId="78" priority="147">
      <formula>$BG35=9</formula>
    </cfRule>
    <cfRule type="expression" dxfId="77" priority="148">
      <formula>$BG35=8</formula>
    </cfRule>
    <cfRule type="expression" dxfId="76" priority="149">
      <formula>$BG35=7</formula>
    </cfRule>
    <cfRule type="expression" dxfId="75" priority="150">
      <formula>$BG35=6</formula>
    </cfRule>
    <cfRule type="expression" dxfId="74" priority="151">
      <formula>$BG35=5</formula>
    </cfRule>
    <cfRule type="expression" dxfId="73" priority="152">
      <formula>$BG35=4</formula>
    </cfRule>
    <cfRule type="expression" dxfId="72" priority="153">
      <formula>$BG35=3</formula>
    </cfRule>
    <cfRule type="expression" dxfId="71" priority="154">
      <formula>$BG35=2</formula>
    </cfRule>
    <cfRule type="expression" dxfId="70" priority="155">
      <formula>$BG35=1</formula>
    </cfRule>
  </conditionalFormatting>
  <conditionalFormatting sqref="BE35">
    <cfRule type="cellIs" dxfId="69" priority="171" operator="equal">
      <formula>"NO"</formula>
    </cfRule>
    <cfRule type="cellIs" dxfId="68" priority="172" operator="equal">
      <formula>"SI"</formula>
    </cfRule>
  </conditionalFormatting>
  <conditionalFormatting sqref="BE35:BE39">
    <cfRule type="cellIs" dxfId="67" priority="156" operator="equal">
      <formula>"Evitar"</formula>
    </cfRule>
    <cfRule type="cellIs" dxfId="66" priority="157" operator="equal">
      <formula>"Aceptar"</formula>
    </cfRule>
    <cfRule type="cellIs" dxfId="65" priority="158" operator="equal">
      <formula>"Reducir"</formula>
    </cfRule>
  </conditionalFormatting>
  <conditionalFormatting sqref="CD35:CS39">
    <cfRule type="cellIs" dxfId="64" priority="61" operator="equal">
      <formula>"NO"</formula>
    </cfRule>
    <cfRule type="cellIs" dxfId="63" priority="62" operator="equal">
      <formula>"SI"</formula>
    </cfRule>
  </conditionalFormatting>
  <conditionalFormatting sqref="CZ35:DC39">
    <cfRule type="cellIs" dxfId="62" priority="63" operator="equal">
      <formula>"NO"</formula>
    </cfRule>
    <cfRule type="cellIs" dxfId="61" priority="64" operator="equal">
      <formula>"SI"</formula>
    </cfRule>
  </conditionalFormatting>
  <conditionalFormatting sqref="DD35:DS39">
    <cfRule type="cellIs" dxfId="60" priority="59" operator="equal">
      <formula>"NO"</formula>
    </cfRule>
    <cfRule type="cellIs" dxfId="59" priority="60" operator="equal">
      <formula>"SI"</formula>
    </cfRule>
  </conditionalFormatting>
  <conditionalFormatting sqref="S29:S33">
    <cfRule type="cellIs" dxfId="58" priority="52" operator="equal">
      <formula>"MUY ALTA "</formula>
    </cfRule>
    <cfRule type="cellIs" dxfId="57" priority="53" operator="equal">
      <formula>"MUY ALTA"</formula>
    </cfRule>
    <cfRule type="cellIs" dxfId="56" priority="54" operator="equal">
      <formula>"ALTA"</formula>
    </cfRule>
    <cfRule type="cellIs" dxfId="55" priority="55" operator="equal">
      <formula>"MEDIA"</formula>
    </cfRule>
    <cfRule type="cellIs" dxfId="54" priority="56" operator="equal">
      <formula>"BAJA"</formula>
    </cfRule>
    <cfRule type="cellIs" dxfId="53" priority="57" operator="equal">
      <formula>"MUY BAJA"</formula>
    </cfRule>
    <cfRule type="cellIs" dxfId="52" priority="58" operator="equal">
      <formula>0.2</formula>
    </cfRule>
  </conditionalFormatting>
  <conditionalFormatting sqref="S35:S39">
    <cfRule type="cellIs" dxfId="51" priority="45" operator="equal">
      <formula>"MUY ALTA "</formula>
    </cfRule>
    <cfRule type="cellIs" dxfId="50" priority="46" operator="equal">
      <formula>"MUY ALTA"</formula>
    </cfRule>
    <cfRule type="cellIs" dxfId="49" priority="47" operator="equal">
      <formula>"ALTA"</formula>
    </cfRule>
    <cfRule type="cellIs" dxfId="48" priority="48" operator="equal">
      <formula>"MEDIA"</formula>
    </cfRule>
    <cfRule type="cellIs" dxfId="47" priority="49" operator="equal">
      <formula>"BAJA"</formula>
    </cfRule>
    <cfRule type="cellIs" dxfId="46" priority="50" operator="equal">
      <formula>"MUY BAJA"</formula>
    </cfRule>
    <cfRule type="cellIs" dxfId="45" priority="51" operator="equal">
      <formula>0.2</formula>
    </cfRule>
  </conditionalFormatting>
  <conditionalFormatting sqref="AL35:AL38">
    <cfRule type="cellIs" dxfId="44" priority="40" operator="equal">
      <formula>0</formula>
    </cfRule>
    <cfRule type="cellIs" dxfId="43" priority="41" operator="between">
      <formula>0.1</formula>
      <formula>100</formula>
    </cfRule>
    <cfRule type="cellIs" dxfId="42" priority="42" operator="between">
      <formula>0</formula>
      <formula>100</formula>
    </cfRule>
    <cfRule type="cellIs" dxfId="41" priority="43" operator="between">
      <formula>0</formula>
      <formula>100</formula>
    </cfRule>
    <cfRule type="cellIs" dxfId="40" priority="44" operator="equal">
      <formula>0.58</formula>
    </cfRule>
  </conditionalFormatting>
  <conditionalFormatting sqref="Y38">
    <cfRule type="expression" dxfId="39" priority="39">
      <formula>Z38="X"</formula>
    </cfRule>
  </conditionalFormatting>
  <conditionalFormatting sqref="Y38">
    <cfRule type="cellIs" dxfId="38" priority="26" operator="equal">
      <formula>"Y"</formula>
    </cfRule>
  </conditionalFormatting>
  <conditionalFormatting sqref="Y38:Z38">
    <cfRule type="cellIs" dxfId="37" priority="23" operator="equal">
      <formula>"X"</formula>
    </cfRule>
  </conditionalFormatting>
  <conditionalFormatting sqref="Z38">
    <cfRule type="expression" dxfId="36" priority="33">
      <formula>Y38=Y</formula>
    </cfRule>
    <cfRule type="expression" dxfId="35" priority="34">
      <formula>Y38="y"</formula>
    </cfRule>
  </conditionalFormatting>
  <conditionalFormatting sqref="Z38">
    <cfRule type="cellIs" dxfId="34" priority="27" operator="equal">
      <formula>"X"</formula>
    </cfRule>
  </conditionalFormatting>
  <conditionalFormatting sqref="AA38:AB38">
    <cfRule type="expression" dxfId="33" priority="29">
      <formula>AA38=25</formula>
    </cfRule>
  </conditionalFormatting>
  <conditionalFormatting sqref="AC38:AD38">
    <cfRule type="expression" dxfId="32" priority="38">
      <formula>AE38=10</formula>
    </cfRule>
  </conditionalFormatting>
  <conditionalFormatting sqref="AC38:AD38">
    <cfRule type="expression" dxfId="31" priority="30">
      <formula>AC38=15</formula>
    </cfRule>
  </conditionalFormatting>
  <conditionalFormatting sqref="AA38:AB38 AE38:AF38">
    <cfRule type="expression" dxfId="30" priority="37">
      <formula>AE38=10</formula>
    </cfRule>
  </conditionalFormatting>
  <conditionalFormatting sqref="AE38:AF38">
    <cfRule type="expression" dxfId="29" priority="35">
      <formula>AC38=15</formula>
    </cfRule>
    <cfRule type="expression" dxfId="28" priority="36">
      <formula>AA38=25</formula>
    </cfRule>
  </conditionalFormatting>
  <conditionalFormatting sqref="AE38:AF38">
    <cfRule type="expression" dxfId="27" priority="28">
      <formula>AE38=10</formula>
    </cfRule>
  </conditionalFormatting>
  <conditionalFormatting sqref="AA38:AB38 AE38:AH38">
    <cfRule type="expression" dxfId="26" priority="31">
      <formula>AC38=15</formula>
    </cfRule>
  </conditionalFormatting>
  <conditionalFormatting sqref="AE38:AH38">
    <cfRule type="cellIs" dxfId="25" priority="24" operator="equal">
      <formula>25</formula>
    </cfRule>
  </conditionalFormatting>
  <conditionalFormatting sqref="AC38:AD38 AI38:AJ38">
    <cfRule type="expression" dxfId="24" priority="32">
      <formula>AA38=25</formula>
    </cfRule>
  </conditionalFormatting>
  <conditionalFormatting sqref="AI38:AJ38">
    <cfRule type="cellIs" dxfId="23" priority="25" operator="equal">
      <formula>15</formula>
    </cfRule>
  </conditionalFormatting>
  <conditionalFormatting sqref="Y37">
    <cfRule type="expression" dxfId="22" priority="22">
      <formula>Z37="X"</formula>
    </cfRule>
  </conditionalFormatting>
  <conditionalFormatting sqref="Y37">
    <cfRule type="cellIs" dxfId="21" priority="9" operator="equal">
      <formula>"Y"</formula>
    </cfRule>
  </conditionalFormatting>
  <conditionalFormatting sqref="Y37:Z37">
    <cfRule type="cellIs" dxfId="20" priority="6" operator="equal">
      <formula>"X"</formula>
    </cfRule>
  </conditionalFormatting>
  <conditionalFormatting sqref="Z37">
    <cfRule type="expression" dxfId="19" priority="16">
      <formula>Y37=Y</formula>
    </cfRule>
    <cfRule type="expression" dxfId="18" priority="17">
      <formula>Y37="y"</formula>
    </cfRule>
  </conditionalFormatting>
  <conditionalFormatting sqref="Z37">
    <cfRule type="cellIs" dxfId="17" priority="10" operator="equal">
      <formula>"X"</formula>
    </cfRule>
  </conditionalFormatting>
  <conditionalFormatting sqref="AA37:AB37">
    <cfRule type="expression" dxfId="16" priority="12">
      <formula>AA37=25</formula>
    </cfRule>
  </conditionalFormatting>
  <conditionalFormatting sqref="AC37:AD37">
    <cfRule type="expression" dxfId="15" priority="21">
      <formula>AE37=10</formula>
    </cfRule>
  </conditionalFormatting>
  <conditionalFormatting sqref="AC37:AD37">
    <cfRule type="expression" dxfId="14" priority="13">
      <formula>AC37=15</formula>
    </cfRule>
  </conditionalFormatting>
  <conditionalFormatting sqref="AA37:AB37 AE37:AF37">
    <cfRule type="expression" dxfId="13" priority="20">
      <formula>AE37=10</formula>
    </cfRule>
  </conditionalFormatting>
  <conditionalFormatting sqref="AE37:AF37">
    <cfRule type="expression" dxfId="12" priority="18">
      <formula>AC37=15</formula>
    </cfRule>
    <cfRule type="expression" dxfId="11" priority="19">
      <formula>AA37=25</formula>
    </cfRule>
  </conditionalFormatting>
  <conditionalFormatting sqref="AE37:AF37">
    <cfRule type="expression" dxfId="10" priority="11">
      <formula>AE37=10</formula>
    </cfRule>
  </conditionalFormatting>
  <conditionalFormatting sqref="AA37:AB37 AE37:AH37">
    <cfRule type="expression" dxfId="9" priority="14">
      <formula>AC37=15</formula>
    </cfRule>
  </conditionalFormatting>
  <conditionalFormatting sqref="AE37:AH37">
    <cfRule type="cellIs" dxfId="8" priority="7" operator="equal">
      <formula>25</formula>
    </cfRule>
  </conditionalFormatting>
  <conditionalFormatting sqref="AC37:AD37 AI37:AJ37">
    <cfRule type="expression" dxfId="7" priority="15">
      <formula>AA37=25</formula>
    </cfRule>
  </conditionalFormatting>
  <conditionalFormatting sqref="AI37:AJ37">
    <cfRule type="cellIs" dxfId="6" priority="8" operator="equal">
      <formula>15</formula>
    </cfRule>
  </conditionalFormatting>
  <conditionalFormatting sqref="AN49:AO49 AR49:AS49">
    <cfRule type="cellIs" dxfId="5" priority="2" operator="equal">
      <formula>"NO"</formula>
    </cfRule>
  </conditionalFormatting>
  <conditionalFormatting sqref="AN49:AO49">
    <cfRule type="cellIs" dxfId="4" priority="3" operator="equal">
      <formula>"SI"</formula>
    </cfRule>
  </conditionalFormatting>
  <conditionalFormatting sqref="AP49:AQ49">
    <cfRule type="cellIs" dxfId="3" priority="4" operator="equal">
      <formula>"ALE"</formula>
    </cfRule>
    <cfRule type="cellIs" dxfId="2" priority="5" operator="equal">
      <formula>"CON"</formula>
    </cfRule>
  </conditionalFormatting>
  <conditionalFormatting sqref="AR49:AS49">
    <cfRule type="cellIs" dxfId="1" priority="1" operator="equal">
      <formula>"SI"</formula>
    </cfRule>
  </conditionalFormatting>
  <dataValidations count="1">
    <dataValidation type="list" allowBlank="1" showInputMessage="1" showErrorMessage="1" sqref="O3:O4" xr:uid="{64251F8C-12DB-4546-A71C-547FA7B6F152}"/>
  </dataValidations>
  <pageMargins left="0.7" right="0.7" top="0.75" bottom="0.75" header="0.3" footer="0.3"/>
  <pageSetup scale="10" fitToHeight="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200-000000000000}">
          <x14:formula1>
            <xm:f>Listas!$L$34:$L$35</xm:f>
          </x14:formula1>
          <xm:sqref>AA425:AB429 AA83:AB87 AA89:AB93 AA23:AB27 AA59:AB63 AA77:AB81 AA95:AB99 AA101:AB105 AA107:AB111 AA149:AB153 AA119:AB123 AA125:AB129 AA137:AB141 AA143:AB147 AA113:AB117 AA161:AB165 AA311:AB315 AA173:AB177 AA221:AB225 AA185:AB189 AA155:AB159 AA203:AB207 AA245:AB249 AA215:AB219 AA233:AB237 AA227:AB231 AA167:AB171 AA291:AB291 AA251:AB255 AA257:AB261 AA275:AB279 AA269:AB273 AA443:AB447 AA263:AB267 AA35:AB39 AA197:AB201 AA317:AB321 AA335:AB339 AA341:AB345 AA347:AB351 AA353:AB357 AA359:AB363 AA365:AB369 AA371:AB375 AA377:AB381 AA383:AB387 AA389:AB393 AA395:AB399 AA329:AB333 AA413:AB417 AA419:AB423 AA71:AB75 AA437:AB441 AA431:AB435 AA449:AB453 AA455:AB459 AA179:AB183 AA209:AB213 AA281:AB285 AA467:AB471 AA407:AB411 AA305:AB309 AA53:AB57 AA29:AB33 AA41:AB45 AA131:AB135 AA191:AB195 AA293:AB297 AA299:AB303 AA323:AB327 AA401:AB405 AA287:AB289 AA239:AB243 AA461:AB465 AA65:AB69 AA17:AB21 AA47:AB51</xm:sqref>
        </x14:dataValidation>
        <x14:dataValidation type="list" allowBlank="1" showInputMessage="1" showErrorMessage="1" xr:uid="{00000000-0002-0000-0200-000001000000}">
          <x14:formula1>
            <xm:f>Listas!$M$39:$M$40</xm:f>
          </x14:formula1>
          <xm:sqref>AR17:AS21 AN17:AO21 AR23:AS27 AN83:AO87 AR59:AS63 AN77:AO81 AN23:AO27 AN89:AO93 AR83:AS87 AN59:AO63 CZ77:DC81 CZ17:DC21 CZ41:DC45 CZ23:DC27 CZ83:DC87 CZ53:DC57 CZ59:DC63 CZ89:DC93 AN95:AO99 AR89:AS93 CZ95:DC99 AN101:AO105 AR95:AS99 CZ101:DC105 AN107:AO111 AR101:AS105 CZ107:DC111 AN113:AO117 AR107:AS111 CZ113:DC117 AR113:AS117 CZ119:DC123 AN125:AO129 AN119:AO123 CZ125:DC129 CZ131:DC135 AR125:AS129 AR131:AS135 AN143:AO147 CZ155:DC159 AN149:AO153 AR143:AS147 AR77:AS81 AR119:AS123 CZ143:DC147 CZ149:DC153 AN155:AO159 AR149:AS153 CZ167:DC171 AN161:AO165 AR155:AS159 CZ161:DC165 AN167:AO171 AR161:AS165 CZ173:DC177 AR167:AS171 CZ137:DC141 AN173:AO177 AN185:AO189 AR137:AS141 AN209:AO213 AR185:AS189 AR191:AS195 CZ215:DC219 CZ209:DC213 AN215:AO219 AR209:AS213 CZ227:DC231 CZ221:DC225 AR215:AS219 AR221:AS225 AR401:AS405 AR239:AS243 AN233:AO237 AN227:AO231 CZ233:DC237 AR233:AS237 CZ257:DC261 AN251:AO255 CZ251:DC255 AR257:AS261 AN257:AO261 CZ269:DC273 AR251:AS255 CZ263:DC267 AN269:AO273 AN263:AO267 CZ281:DC285 AN275:AO279 AR269:AS273 AN293:AO297 AR275:AS279 AR281:AS285 CZ287:DC291 AN287:AO291 CZ311:DC315 AR293:AS297 AR173:AS177 AN137:AO141 AR227:AS231 AN239:AO243 CZ431:DC435 AN317:AO321 AR323:AS327 AR317:AS321 AN311:AO315 AN335:AO339 CZ335:DC339 AR335:AS339 CZ341:DC345 AR347:AS351 CZ347:DC351 AN341:AO345 CZ353:DC357 AN347:AO351 AR359:AS363 CZ359:DC363 AR353:AS357 AR365:AS369 CZ365:DC369 AN359:AO363 CZ371:DC375 AN365:AO369 AR377:AS381 CZ455:DC459 CZ377:DC381 AN377:AO381 CZ383:DC387 AR263:AS267 AR287:AS291 CZ197:DC201 AR311:AS315 AR341:AS345 AN353:AO357 AN371:AO375 AR371:AS375 AN389:AO393 AN383:AO387 CZ389:DC393 AN395:AO399 AR389:AS393 CZ395:DC399 AR395:AS399 AN413:AO417 CZ245:DC249 CZ413:DC417 AN419:AO423 AR413:AS417 CZ419:DC423 AR419:AS423 AN425:AO429 CZ437:DC441 AR437:AS441 AN449:AO453 CZ443:DC447 AN443:AO447 AN437:AO441 CZ449:DC453 AN455:AO459 CZ185:DC189 AR455:AS459 AR383:AS387 CZ401:DC405 AN191:AO195 CZ203:DC207 AR179:AS183 AN203:AO207 AR203:AS207 AR425:AS429 AR443:AS447 AR449:AS453 CZ461:DC465 AN461:AO465 CZ425:DC429 AN467:AO471 AR461:AS465 CZ317:DC321 AN281:AO285 AR467:AS471 AN323:AO327 CZ329:DC333 CZ47:DC51 AN305:AO309 AR53:AS57 CZ275:DC279 CZ29:DC33 AN407:AO411 AN53:AO57 AR29:AS33 AN29:AO33 AN41:AO45 AR41:AS45 AN47:AO51 AN35:AO39 CZ467:DC471 AN131:AO135 CZ179:DC183 AN179:AO183 CZ191:DC195 AR197:AS201 AN197:AO201 CZ293:DC297 AR299:AS303 CZ299:DC303 AN299:AO303 AR305:AS309 CZ305:DC309 CZ323:DC327 AR329:AS333 AN329:AO333 AN401:AO405 AR407:AS411 CZ407:DC411 AN431:AO435 AR431:AS435 CZ239:DC243 AR245:AS249 AN245:AO249 AN221:AO225 AR65:AS69 AN65:AO69 CZ65:DC69 AR71:AS75 AN71:AO75 CZ71:DC75 CZ35:DC39 AR35:AS39 AR47:AS51</xm:sqref>
        </x14:dataValidation>
        <x14:dataValidation type="list" allowBlank="1" showInputMessage="1" showErrorMessage="1" xr:uid="{00000000-0002-0000-0200-000003000000}">
          <x14:formula1>
            <xm:f>Listas!$M$34:$M$35</xm:f>
          </x14:formula1>
          <xm:sqref>AC83:AD87 AC89:AD93 AC23 AC59:AD63 AC77:AD81 AC425:AD429 AC24:AD27 AC95:AD99 AC101:AD105 AC107:AD111 AC149:AD153 AC119:AD123 AC125:AD129 AC137:AD141 AC143:AD147 AC113:AD117 AC161:AD165 AC311:AD315 AC173:AD177 AC221:AD225 AC185:AD189 AC155:AD159 AC203:AD207 AC245:AD249 AC215:AD219 AC233:AD237 AC227:AD231 AC167:AD171 AC291:AD291 AC251:AD255 AC257:AD261 AC275:AD279 AC269:AD273 AC443:AD447 AC263:AD267 AC35:AD39 AC197:AD201 AC317:AD321 AC335:AD339 AC341:AD345 AC347:AD351 AC353:AD357 AC359:AD363 AC365:AD369 AC371:AD375 AC377:AD381 AC383:AD387 AC389:AD393 AC395:AD399 AC329:AD333 AC413:AD417 AC419:AD423 AC71:AD75 AC437:AD441 AC431:AD435 AC449:AD453 AC455:AD459 AC179:AD183 AC209:AD213 AC281:AD285 AC467:AD471 AC407:AD411 AC305:AD309 AC53:AD57 AC29:AD33 AC41:AD45 AC131:AD135 AC191:AD195 AC293:AD297 AC299:AD303 AC323:AD327 AC401:AD405 AC287:AD289 AC239:AD241 AC242 AC243:AD243 AC461:AD465 AC65:AD69 AC17:AC21 AD20:AD21 AC47:AD51</xm:sqref>
        </x14:dataValidation>
        <x14:dataValidation type="list" allowBlank="1" showInputMessage="1" showErrorMessage="1" xr:uid="{00000000-0002-0000-0200-000004000000}">
          <x14:formula1>
            <xm:f>Listas!$N$34:$N$35</xm:f>
          </x14:formula1>
          <xm:sqref>AE425:AF429 AE83:AF87 AE89:AF93 AE23:AF27 AE59:AF63 AE77:AF81 AE95:AF99 AE101:AF105 AE107:AF111 AE149:AF153 AE119:AF123 AE125:AF129 AE137:AF141 AE143:AF147 AE113:AF117 AE161:AF165 AE311:AF315 AE173:AF177 AE221:AF225 AE185:AF189 AE155:AF159 AE203:AF207 AE245:AF249 AE215:AF219 AE233:AF237 AE227:AF231 AE167:AF171 AE291:AF291 AE251:AF255 AE257:AF261 AE275:AF279 AE269:AF273 AE443:AF447 AE263:AF267 AE35:AF39 AE197:AF201 AE317:AF321 AE335:AF339 AE341:AF345 AE347:AF351 AE353:AF357 AE359:AF363 AE365:AF369 AE371:AF375 AE377:AF381 AE383:AF387 AE389:AF393 AE395:AF399 AE329:AF333 AE413:AF417 AE419:AF423 AE71:AF75 AE437:AF441 AE431:AF435 AE449:AF453 AE455:AF459 AE179:AF183 AE209:AF213 AE281:AF285 AE467:AF471 AE407:AF411 AE305:AF309 AE53:AF57 AE29:AF33 AE41:AF45 AE131:AF135 AE191:AF195 AE293:AF297 AE299:AF303 AE323:AF327 AE401:AF405 AE287:AF289 AE239:AF243 AE461:AF465 AE65:AF69 AE17:AF21 AE47:AF51</xm:sqref>
        </x14:dataValidation>
        <x14:dataValidation type="list" allowBlank="1" showInputMessage="1" showErrorMessage="1" xr:uid="{00000000-0002-0000-0200-000005000000}">
          <x14:formula1>
            <xm:f>Listas!$P$34:$P$35</xm:f>
          </x14:formula1>
          <xm:sqref>AI425:AJ429 AI23:AJ27 AI89:AJ93 AI83:AJ87 AI59:AJ63 AI77:AJ81 AI95:AJ99 AI101:AJ105 AI107:AJ111 AI149:AJ153 AI119:AJ123 AI125:AJ129 AI137:AJ141 AI143:AJ147 AI113:AJ117 AI161:AJ165 AI311:AJ315 AI173:AJ177 AI221:AJ225 AI185:AJ189 AI155:AJ159 AI203:AJ207 AI245:AJ249 AI215:AJ219 AI233:AJ237 AI227:AJ231 AI167:AJ171 AI291:AJ291 AI251:AJ255 AI257:AJ261 AI275:AJ279 AI269:AJ273 AI443:AJ447 AI263:AJ267 AI35:AJ39 AI197:AJ201 AI317:AJ321 AI335:AJ339 AI341:AJ345 AI347:AJ351 AI353:AJ357 AI359:AJ363 AI365:AJ369 AI371:AJ375 AI377:AJ381 AI383:AJ387 AI389:AJ393 AI395:AJ399 AI329:AJ333 AI413:AJ417 AI419:AJ423 AI71:AJ75 AI437:AJ441 AI431:AJ435 AI449:AJ453 AI455:AJ459 AI179:AJ183 AI209:AJ213 AI281:AJ285 AI467:AJ471 AI407:AJ411 AI305:AJ309 AI53:AJ57 AI29:AJ33 AI41:AJ45 AI131:AJ135 AI191:AJ195 AI293:AJ297 AI299:AJ303 AI323:AJ327 AI401:AJ405 AI287:AJ289 AI239:AJ243 AI461:AJ465 AI65:AJ69 AI17:AJ21 AI47:AJ51</xm:sqref>
        </x14:dataValidation>
        <x14:dataValidation type="list" operator="equal" allowBlank="1" showInputMessage="1" showErrorMessage="1" xr:uid="{00000000-0002-0000-0200-000006000000}">
          <x14:formula1>
            <xm:f>Listas!$P$39:$P$40</xm:f>
          </x14:formula1>
          <xm:sqref>AP17:AQ21 AP23:AQ27 AP83:AQ87 AP77:AQ81 AP143:AQ147 AP59:AQ63 AP89:AQ93 AP95:AQ99 AP101:AQ105 AP107:AQ111 AP113:AQ117 AP119:AQ123 AP125:AQ129 AP287:AQ291 AP35:AQ39 AP155:AQ159 AP149:AQ153 AP167:AQ171 AP161:AQ165 AP137:AQ141 AP173:AQ177 AP185:AQ189 AP215:AQ219 AP209:AQ213 AP227:AQ231 AP329:AQ333 AP377:AQ381 AP233:AQ237 AP251:AQ255 AP257:AQ261 AP269:AQ273 AP263:AQ267 AP281:AQ285 AP275:AQ279 AP197:AQ201 AP431:AQ435 AP317:AQ321 AP311:AQ315 AP335:AQ339 AP341:AQ345 AP347:AQ351 AP353:AQ357 AP359:AQ363 AP365:AQ369 AP455:AQ459 AP371:AQ375 AP383:AQ387 AP389:AQ393 AP395:AQ399 AP245:AQ249 AP413:AQ417 AP419:AQ423 AP425:AQ429 AP443:AQ447 AP437:AQ441 AP407:AQ411 AP179:AQ183 AP203:AQ207 AP449:AQ453 AP461:AQ465 AP467:AQ471 AP305:AQ309 AP53:AQ57 AP29:AQ33 AP41:AQ45 AP131:AQ135 AP191:AQ195 AP293:AQ297 AP299:AQ303 AP323:AQ327 AP401:AQ405 AP239:AQ243 AP221:AQ225 AP65:AQ69 AP71:AQ75 AP47:AQ51</xm:sqref>
        </x14:dataValidation>
        <x14:dataValidation type="list" allowBlank="1" showInputMessage="1" showErrorMessage="1" xr:uid="{00000000-0002-0000-0200-000007000000}">
          <x14:formula1>
            <xm:f>Listas!$L$43</xm:f>
          </x14:formula1>
          <xm:sqref>Z425:Z429 Z23:Z27 Z89:Z93 Z59:Z63 Z77:Z81 Z83:Z87 Z95:Z99 Z101:Z105 Z107:Z111 Z149:Z153 Z119:Z123 Z125:Z129 Z137:Z141 Z143:Z147 Z113:Z117 Z161:Z165 Z311:Z315 Z173:Z177 Z221:Z225 Z185:Z189 Z155:Z159 Z203:Z207 Z245:Z249 Z215:Z219 Z233:Z237 Z227:Z231 Z167:Z171 Z287:Z291 Z251:Z255 Z257:Z261 Z275:Z279 Z269:Z273 Z443:Z447 Z263:Z267 Z35:Z39 Z197:Z201 Z317:Z321 Z335:Z339 Z341:Z345 Z347:Z351 Z353:Z357 Z359:Z363 Z365:Z369 Z371:Z375 Z377:Z381 Z383:Z387 Z389:Z393 Z395:Z399 Z329:Z333 Z413:Z417 Z419:Z423 Z71:Z75 Z437:Z441 Z431:Z435 Z449:Z453 Z455:Z459 Z179:Z183 Z209:Z213 Z281:Z285 Z467:Z471 Z407:Z411 Z305:Z309 Z53:Z57 Z29:Z33 Z41:Z45 Z131:Z135 Z191:Z195 Z293:Z297 Z299:Z303 Z323:Z327 Z401:Z405 Z239:Z243 Z461:Z465 Z65:Z69 Z17:Z21 Z47:Z51</xm:sqref>
        </x14:dataValidation>
        <x14:dataValidation type="list" allowBlank="1" showInputMessage="1" showErrorMessage="1" xr:uid="{00000000-0002-0000-0200-000008000000}">
          <x14:formula1>
            <xm:f>Listas!$E$20:$E$24</xm:f>
          </x14:formula1>
          <xm:sqref>Q77:Q81 Q17:Q21 Q23:Q27 Q89:Q93 Q83:Q87 Q59:Q63 Q95:Q99 Q101:Q105 Q107:Q111 Q149:Q153 Q119:Q123 Q125:Q129 Q47:Q51 Q143:Q147 Q113:Q117 Q161:Q165 Q155:Q159 Q173:Q177 Q167:Q171 Q185:Q189 Q137:Q141 Q203:Q207 Q245:Q249 Q215:Q219 Q233:Q237 Q227:Q231 Q251:Q255 Q431:Q435 Q263:Q267 Q257:Q261 Q275:Q279 Q269:Q273 Q287:Q291 Q281:Q285 Q311:Q315 Q197:Q201 Q317:Q321 Q335:Q339 Q341:Q345 Q347:Q351 Q353:Q357 Q359:Q363 Q365:Q369 Q371:Q375 Q377:Q381 Q383:Q387 Q389:Q393 Q395:Q399 Q329:Q333 Q413:Q417 Q419:Q423 Q425:Q429 Q437:Q441 Q443:Q447 Q449:Q453 Q455:Q459 Q179:Q183 Q209:Q213 Q461:Q465 Q467:Q471 Q407:Q411 Q305:Q309 Q53:Q57 Q29:Q33 Q41:Q45 Q131:Q135 Q191:Q195 Q293:Q297 Q299:Q303 Q323:Q327 Q401:Q405 Q239:Q243 Q221:Q225 Q65:Q69 Q71:Q75 Q35:Q39</xm:sqref>
        </x14:dataValidation>
        <x14:dataValidation type="list" allowBlank="1" showInputMessage="1" showErrorMessage="1" xr:uid="{00000000-0002-0000-0200-000009000000}">
          <x14:formula1>
            <xm:f>Listas!$A$30:$A$32</xm:f>
          </x14:formula1>
          <xm:sqref>BE17:BE21 BE23:BE27 BE89:BE93 BE83:BE87 BE59:BE63 BE77:BE81 BE95:BE99 BE101:BE105 BE107:BE111 BE113:BE117 BE119:BE123 BE125:BE129 BE47:BE51 BE143:BE147 BE149:BE153 BE155:BE159 BE161:BE165 BE167:BE171 BE173:BE177 BE137:BE141 BE185:BE189 BE203:BE207 BE215:BE219 BE245:BE249 BE227:BE231 BE233:BE237 BE431:BE435 BE251:BE255 BE257:BE261 BE263:BE267 BE269:BE273 BE275:BE279 BE287:BE291 BE197:BE201 BE311:BE315 BE317:BE321 BE335:BE339 BE341:BE345 BE347:BE351 BE353:BE357 BE359:BE363 BE365:BE369 BE371:BE375 BE377:BE381 BE383:BE387 BE389:BE393 BE395:BE399 BE329:BE333 BE413:BE417 BE419:BE423 BE425:BE429 BE437:BE441 BE443:BE447 BE449:BE453 BE455:BE459 BE179:BE183 BE209:BE213 BE461:BE465 BE467:BE471 BE407:BE411 BE281:BE285 BE305:BE309 BE53:BE57 BE41:BE45 BE131:BE135 BE191:BE195 BE293:BE297 BE299:BE303 BE323:BE327 BE401:BE405 BE239:BE243 BE221:BE225 BE65:BE69 BE71:BE75</xm:sqref>
        </x14:dataValidation>
        <x14:dataValidation type="list" allowBlank="1" showInputMessage="1" showErrorMessage="1" xr:uid="{00000000-0002-0000-0200-00000A000000}">
          <x14:formula1>
            <xm:f>Listas!$R$2:$R$3</xm:f>
          </x14:formula1>
          <xm:sqref>CD17:CS21 DD467:DS471 CD29:CS33 CD275:CS279 CD47:CS51 DD395:DS399 CD317:CS321 CD425:CS429 CD461:CS465 CD203:CS207 CD185:CS189 CD449:CS453 DD143:DS147 CD437:CS441 DD425:DS429 CD419:CS423 CD413:CS417 CD395:CS399 CD389:CS393 CD383:CS387 CD377:CS381 CD371:CS375 CD365:CS369 CD359:CS363 CD353:CS357 CD347:CS351 CD341:CS345 CD335:CS339 DD317:DS321 DD287:DS291 DD53:DS57 CD281:CS285 CD269:CS273 CD263:CS267 CD257:CS261 CD251:CS255 DD233:DS237 CD233:CS237 CD227:CS231 DD215:DS219 CD215:CS219 CD209:CS213 DD185:DS189 CD455:CS459 CD173:CS177 DD131:DS135 CD167:CS171 CD161:CS165 DD275:DS279 CD149:CS153 CD143:CS147 DD125:DS129 CD125:CS129 CD119:CS123 CD113:CS117 CD107:CS111 CD101:CS105 CD95:CS99 CD89:CS93 CD59:CS63 CD53:CS57 CD83:CS87 CD41:CS45 CD77:CS81 CD23:CS27 CD467:CS471 DD17:DS21 DD23:DS27 DD29:DS33 DD389:DS393 DD305:DS309 DD413:DS417 DD455:DS459 DD449:DS453 DD197:DS201 DD173:DS177 DD167:DS171 DD443:DS447 DD437:DS441 CD443:CS447 CD407:CS411 DD419:DS423 DD407:DS411 CD329:CS333 DD383:DS387 DD377:DS381 DD371:DS375 DD365:DS369 DD359:DS363 DD353:DS357 DD347:DS351 DD341:DS345 DD335:DS339 DD329:DS333 DD299:DS303 CD311:CS315 CD197:CS201 DD281:DS285 CD287:CS291 DD269:DS273 DD263:DS267 DD257:DS261 DD251:DS255 DD245:DS249 CD431:CS435 DD227:DS231 DD221:DS225 CD245:CS249 DD209:DS213 DD203:DS207 DD179:DS183 DD161:DS165 CD137:CS141 DD155:DS159 DD149:DS153 CD155:CS159 DD137:DS141 DD461:DS465 DD119:DS123 DD113:DS117 DD107:DS111 DD101:DS105 DD95:DS99 DD89:DS93 DD83:DS87 DD77:DS81 CD221:CS225 DD47:DS51 DD41:DS45 DD59:DS63 DD431:DS435 CD131:CS135 CD179:CS183 CD191:CS195 DD191:DS195 CD293:CS297 CD299:CS303 DD293:DS297 CD305:CS309 CD323:CS327 DD323:DS327 CD401:CS405 DD401:DS405 CD239:CS243 DD239:DS243 DD311:DS315 CD65:CS69 DD65:DS69 CD71:CS75 DD71:DS75 CD35:CS39 DD35:DS39</xm:sqref>
        </x14:dataValidation>
        <x14:dataValidation type="list" allowBlank="1" showInputMessage="1" showErrorMessage="1" xr:uid="{00000000-0002-0000-0200-00000B000000}">
          <x14:formula1>
            <xm:f>Listas!$A$39:$A$41</xm:f>
          </x14:formula1>
          <xm:sqref>BT17 BT23 BT89 BT59 BT77 BT83 BT95 BT101 BT107 BT113 BT119 BT125 BT131 BT143 BT149 BT155 BT161 BT167 BT173 BT137 BT185 BT191 BT209 BT215 BT227 BT233 BT239 BT251 BT257 BT263 BT269 BT275 BT281 BT287 BT293 BT311 BT71 BT323 BT335 BT341 BT347 BT353 BT359 BT365 BT371 BT377 BT383 BT389 BT395 BT401 BT413 BT419 BT425 BT437 BT443 BT449 BT221 BT203 BT461 BT467 BT41 BT47 BT53 BT179 BT197 BT299 BT305 BT329 BT407 BT431 BT245 BT65 BT317</xm:sqref>
        </x14:dataValidation>
        <x14:dataValidation type="list" operator="equal" allowBlank="1" showInputMessage="1" showErrorMessage="1" xr:uid="{00000000-0002-0000-0200-00000C000000}">
          <x14:formula1>
            <xm:f>Listas!$O$34:$O$36</xm:f>
          </x14:formula1>
          <xm:sqref>AG425:AH429 AG23:AH27 AG89:AH93 AG83:AH87 AG59:AH63 AG77:AH81 AG95:AH99 AG101:AH105 AG107:AH111 AG149:AH153 AG119:AH123 AG125:AH129 AG137:AH141 AG143:AH147 AG113:AH117 AG161:AH165 AG311:AH315 AG173:AH177 AG221:AH225 AG185:AH189 AG155:AH159 AG203:AH207 AG245:AH249 AG215:AH219 AG233:AH237 AG227:AH231 AG167:AH171 AG291:AH291 AG251:AH255 AG257:AH261 AG275:AH279 AG269:AH273 AG443:AH447 AG263:AH267 AG35:AH39 AG197:AH201 AG317:AH321 AG335:AH339 AG341:AH345 AG347:AH351 AG353:AH357 AG359:AH363 AG365:AH369 AG371:AH375 AG377:AH381 AG383:AH387 AG389:AH393 AG395:AH399 AG329:AH333 AG413:AH417 AG419:AH423 AG71:AH75 AG437:AH441 AG431:AH435 AG449:AH453 AG455:AH459 AG179:AH183 AG209:AH213 AG281:AH285 AG467:AH471 AG407:AH411 AG305:AH309 AG53:AH57 AG29:AH33 AG41:AH45 AG131:AH135 AG191:AH195 AG293:AH297 AG299:AH303 AG323:AH327 AG401:AH405 AG287:AH289 AG239:AH243 AG461:AH465 AG65:AH69 AG17:AH21 AG47:AH51</xm:sqref>
        </x14:dataValidation>
        <x14:dataValidation type="list" allowBlank="1" showInputMessage="1" showErrorMessage="1" xr:uid="{00000000-0002-0000-0200-00000E000000}">
          <x14:formula1>
            <xm:f>Listas!$A$43</xm:f>
          </x14:formula1>
          <xm:sqref>Y425:Y429 Y23:Y27 Y89:Y93 Y59:Y63 Y77:Y81 Y83:Y87 Y95:Y99 Y101:Y105 Y107:Y111 Y149:Y153 Y119:Y123 Y125:Y129 Y137:Y141 Y143:Y147 Y113:Y117 Y161:Y165 Y311:Y315 Y173:Y177 Y221:Y225 Y185:Y189 Y155:Y159 Y203:Y207 Y245:Y249 Y215:Y219 Y233:Y237 Y227:Y231 Y167:Y171 Y291 Y251:Y255 Y257:Y261 Y275:Y279 Y269:Y273 Y443:Y447 Y263:Y267 Y35:Y39 Y197:Y201 Y317:Y321 Y335:Y339 Y341:Y345 Y347:Y351 Y353:Y357 Y359:Y363 Y365:Y369 Y371:Y375 Y377:Y381 Y383:Y387 Y389:Y393 Y395:Y399 Y329:Y333 Y413:Y417 Y419:Y423 Y71:Y75 Y437:Y441 Y431:Y435 Y449:Y453 Y455:Y459 Y179:Y183 Y209:Y213 Y281:Y285 Y467:Y471 Y407:Y411 Y305:Y309 Y53:Y57 Y29:Y33 Y41:Y45 Y131:Y135 Y191:Y195 Y293:Y297 Y299:Y303 Y323:Y327 Y401:Y405 Y287:Y289 Y239:Y243 Y461:Y465 Y65:Y69 Y17:Y21 Y47:Y51</xm:sqref>
        </x14:dataValidation>
        <x14:dataValidation type="list" allowBlank="1" showInputMessage="1" showErrorMessage="1" xr:uid="{00000000-0002-0000-0200-00000F000000}">
          <x14:formula1>
            <xm:f>Listas!$B$31:$B$37</xm:f>
          </x14:formula1>
          <xm:sqref>O83:O87 O77:O81 O17:O21 O23:O27 O89:O93 O59:O63 O95:O99 O101:O105 O107:O111 O149:O153 O119:O123 O125:O129 O47:O51 O143:O147 O113:O117 O161:O165 O155:O159 O173:O177 O167:O171 O185:O189 O137:O141 O203:O207 O245:O249 O215:O219 O233:O237 O227:O231 O251:O255 O431:O435 O263:O267 O257:O261 O275:O279 O269:O273 O287:O291 O281:O285 O311:O315 O197:O201 O317:O321 O335:O339 O341:O345 O347:O351 O353:O357 O359:O363 O365:O369 O371:O375 O377:O381 O383:O387 O389:O393 O395:O399 O329:O333 O413:O417 O419:O423 O425:O429 O437:O441 O443:O447 O449:O453 O455:O459 O179:O183 O209:O213 O461:O465 O467:O471 O407:O411 O305:O309 O53:O57 O29:O33 O41:O45 O131:O135 O191:O195 O293:O297 O299:O303 O323:O327 O401:O405 O239:O243 O221:O225 O65:O69 O71:O75 O35:O39</xm:sqref>
        </x14:dataValidation>
        <x14:dataValidation type="list" allowBlank="1" showInputMessage="1" showErrorMessage="1" xr:uid="{00000000-0002-0000-0200-000011000000}">
          <x14:formula1>
            <xm:f>Listas!$G$3:$G$7</xm:f>
          </x14:formula1>
          <xm:sqref>T77:T81 T17:T21 T23:T27 T89:T93 T83:T87 T59:T63 T95:T99 T101:T105 T107:T111 T149:T153 T119:T123 T125:T129 T47:T51 T143:T147 T113:T117 T161:T165 T155:T159 T173:T177 T167:T171 T185:T189 T137:T141 T203:T207 T245:T249 T215:T219 T233:T237 T227:T231 T251:T255 T431:T435 T263:T267 T257:T261 T275:T279 T269:T273 T287:T291 T281:T285 T311:T315 T197:T201 T317:T321 T335:T339 T341:T345 T347:T351 T353:T357 T359:T363 T365:T369 T371:T375 T377:T381 T383:T387 T389:T393 T395:T399 T329:T333 T413:T417 T419:T423 T425:T429 T437:T441 T443:T447 T449:T453 T455:T459 T179:T183 T209:T213 T461:T465 T467:T471 T407:T411 T305:T309 T53:T57 T29:T33 T41:T45 T131:T135 T191:T195 T293:T297 T299:T303 T323:T327 T401:T405 T239:T243 T221:T225 T65:T69 T71:T75 T35:T39</xm:sqref>
        </x14:dataValidation>
        <x14:dataValidation type="list" allowBlank="1" showInputMessage="1" showErrorMessage="1" xr:uid="{00000000-0002-0000-0200-000012000000}">
          <x14:formula1>
            <xm:f>Listas!$A$46:$A$50</xm:f>
          </x14:formula1>
          <xm:sqref>N83:N87 N77:N81 N17:N21 N23:N27 N89:N93 N59:N63 N95:N99 N101:N105 N107:N111 N149:N153 N119:N123 N125:N129 N47:N51 N143:N147 N113:N117 N161:N165 N155:N159 N173:N177 N167:N171 N185:N189 N137:N141 N203:N207 N245:N249 N215:N219 N233:N237 N227:N231 N251:N255 N431:N435 N263:N267 N257:N261 N275:N279 N269:N273 N287:N291 N281:N285 N311:N315 N197:N201 N317:N321 N335:N339 N341:N345 N347:N351 N353:N357 N359:N363 N365:N369 N371:N375 N377:N381 N383:N387 N389:N393 N395:N399 N329:N333 N413:N417 N419:N423 N425:N429 N437:N441 N443:N447 N449:N453 N455:N459 N179:N183 N209:N213 N461:N465 N467:N471 N407:N411 N305:N309 N53:N57 N29:N33 N41:N45 N131:N135 N191:N195 N293:N297 N299:N303 N323:N327 N401:N405 N239:N243 N221:N225 N65:N69 N71:N75 N35:N39</xm:sqref>
        </x14:dataValidation>
        <x14:dataValidation type="list" allowBlank="1" showInputMessage="1" showErrorMessage="1" xr:uid="{00000000-0002-0000-0200-000013000000}">
          <x14:formula1>
            <xm:f>Listas!$A$4:$A$25</xm:f>
          </x14:formula1>
          <xm:sqref>D17:D21 D23:D27 D89:D93 D83:D87 D59:D63 D77:D81 D95:D99 D101:D105 D107:D111 D149:D153 D119:D123 D125:D129 D53:D57 D143:D147 D113:D117 D161:D165 D155:D159 D173:D177 D167:D171 D185:D189 D137:D141 D203:D207 D329:D333 D245:D249 D215:D219 D287:D291 D227:D231 D251:D255 D233:D237 D257:D261 D383:D387 D269:D273 D263:D267 D281:D285 D275:D279 D311:D315 D431:D435 D197:D201 D317:D321 D335:D339 D341:D345 D347:D351 D353:D357 D359:D363 D365:D369 D443:D447 D371:D375 D377:D381 D389:D393 D395:D399 D413:D417 D209:D213 D419:D423 D437:D441 D425:D429 D449:D453 D455:D459 D179:D183 D467:D471 D461:D465 D407:D411 D305:D309 D47:D51 D29:D33 D41:D45 D131:D135 D191:D195 D293:D297 D299:D303 D323:D327 D401:D405 D239:D243 D221:D225 D65:D69 D71:D75 D35:D39</xm:sqref>
        </x14:dataValidation>
        <x14:dataValidation type="list" allowBlank="1" showInputMessage="1" showErrorMessage="1" xr:uid="{00000000-0002-0000-0200-000014000000}">
          <x14:formula1>
            <xm:f>Listas!$B$88:$B$108</xm:f>
          </x14:formula1>
          <xm:sqref>E89:E93 E23:E27 E431:E435 E437:E441 E449:E453 E443:E447 E425:E429 E419:E423 E377:E381 E407:E411 E401:E405 E383:E387 E413:E417 E365:E369 E371:E375 E353:E357 E359:E363 E341:E345 E389:E393 E323:E327 E197:E201 E299:E303 E305:E309 E233:E237 E293:E297 E275:E279 E287:E291 E269:E273 E143:E147 E257:E261 E263:E267 E17:E21 E251:E255 E209:E213 E281:E285 E329:E333 E191:E195 E185:E189 E179:E183 E173:E177 E167:E171 E161:E165 E77:E81 E155:E159 E149:E153 E137:E141 E131:E135 E113:E117 E311:E315 E107:E111 E83:E87 E101:E105 E59:E63 E53:E57 E347:E351 E317:E321 E47:E51 E29:E33 E41:E45 E119:E123 E215:E219 E455:E459 E467:E471 E461:E465 E395:E399 E335:E339 E227:E231 E245:E249 E203:E207 E125:E129 E95:E99 E239:E243 E221:E225 E65:E69 E71:E75 E35:E39</xm:sqref>
        </x14:dataValidation>
        <x14:dataValidation type="list" allowBlank="1" showInputMessage="1" showErrorMessage="1" xr:uid="{00000000-0002-0000-0200-000016000000}">
          <x14:formula1>
            <xm:f>Listas!$F$39:$F$45</xm:f>
          </x14:formula1>
          <xm:sqref>AU314:AU315 AU89:AU93 AU83:AU87 AU77:AU81 AU59:AU63 AU23:AU27 AU95:AU99 AU101:AU105 AU107:AU111 AU113:AU117 AU119:AU123 AU125:AU129 AU155:AU159 AU143:AU147 AU149:AU153 AU35:AU36 AU161:AU165 AU167:AU171 AU173:AU177 AU137:AU141 AU185:AU189 AU203:AU207 AU215:AU219 AU245:AU249 AU291 AU233:AU237 AU227:AU231 AU251:AU255 AU257:AU261 AU263:AU267 AU269:AU273 AU275:AU279 AU281:AU285 AU431:AU435 AU197:AU201 AU71:AU75 AU317:AU321 AU335:AU339 AU341:AU345 AU347:AU351 AU353:AU357 AU359:AU363 AU365:AU369 AU371:AU375 AU377:AU381 AU383:AU387 AU389:AU393 AU395:AU399 AU329:AU333 AU413:AU417 AU419:AU423 AU425:AU429 AU209:AU213 AU443:AU447 AU449:AU453 AU455:AU459 AU179:AU183 AU437:AU441 AU221:AU225 AU467:AU471 AU407:AU411 AU305:AU309 AU53:AU57 AU29:AU33 AU41:AU45 AU131:AU135 AU191:AU195 AU293:AU297 AU299:AU303 AU323:AU327 AU401:AU405 AU287:AU289 AU239:AU243 AU461:AU465 AU65:AU69 AU20:AU21 AU39 AU47:AU51</xm:sqref>
        </x14:dataValidation>
        <x14:dataValidation type="list" allowBlank="1" showInputMessage="1" showErrorMessage="1" xr:uid="{5E27C44F-ABD8-44F5-B3EC-2684FE108AB8}">
          <x14:formula1>
            <xm:f>Listas!$B$4:$B$12</xm:f>
          </x14:formula1>
          <xm:sqref>G17:G21 G23:G27 G29:G33 G41:G45 G47:G51 G53:G57 G59:G63 G77:G81 G83:G87 G89:G93 G95:G99 G101:G105 G107:G111 G113:G117 G119:G123 G125:G129 G131:G135 G137:G141 G143:G147 G149:G153 G155:G159 G161:G165 G167:G171 G173:G177 G179:G183 G185:G189 G191:G195 G197:G201 G203:G207 G209:G213 G215:G219 G245:G249 G227:G231 G233:G237 G467:G471 G251:G255 G257:G261 G263:G267 G269:G273 G275:G279 G221:G225 G287:G291 G293:G297 G299:G303 G305:G309 G311:G315 G317:G321 G323:G327 G329:G333 G335:G339 G341:G345 G347:G351 G353:G357 G359:G363 G365:G369 G371:G375 G377:G381 G383:G387 G389:G393 G395:G399 G401:G405 G407:G411 G413:G417 G419:G423 G425:G429 G431:G435 G437:G441 G443:G447 G449:G453 G455:G459 G461:G465 G239:G243 G281:G285 G65:G69 G71:G75 G35:G39</xm:sqref>
        </x14:dataValidation>
        <x14:dataValidation type="list" allowBlank="1" showInputMessage="1" showErrorMessage="1" xr:uid="{84465B4F-F466-40F2-86AB-9BEC2A22171C}">
          <x14:formula1>
            <xm:f>Listas!$B$41:$B$47</xm:f>
          </x14:formula1>
          <xm:sqref>F17:F21 F23:F27 F29:F33 F41:F45 F47:F51 F53:F57 F59:F63 F77:F81 F83:F87 F89:F93 F95:F99 F101:F105 F107:F111 F113:F117 F119:F123 F125:F129 F131:F135 F137:F141 F143:F147 F149:F153 F155:F159 F161:F165 F167:F171 F173:F177 F179:F183 F185:F189 F191:F195 F197:F201 F203:F207 F209:F213 F215:F219 F245:F249 F227:F231 F233:F237 F467:F471 F251:F255 F257:F261 F263:F267 F269:F273 F275:F279 F221:F225 F287:F291 F293:F297 F299:F303 F305:F309 F311:F315 F317:F321 F323:F327 F329:F333 F335:F339 F341:F345 F347:F351 F353:F357 F359:F363 F365:F369 F371:F375 F377:F381 F383:F387 F389:F393 F395:F399 F401:F405 F407:F411 F413:F417 F419:F423 F425:F429 F431:F435 F437:F441 F443:F447 F449:F453 F455:F459 F461:F465 F239:F243 F281:F285 F65:F69 F71:F75 F35:F39</xm:sqref>
        </x14:dataValidation>
        <x14:dataValidation type="list" allowBlank="1" showInputMessage="1" showErrorMessage="1" xr:uid="{19BC36DF-49C6-48F8-81F8-9DCD86111BBB}">
          <x14:formula1>
            <xm:f>Listas!$E$13:$E$17</xm:f>
          </x14:formula1>
          <xm:sqref>H17:H21 H23:H27 H29:H33 H41:H45 H35:H39 H53:H57 H59:H63 H77:H81 H83:H87 H89:H93 H95:H99 H101:H105 H107:H111 H113:H117 H119:H123 H125:H129 H131:H135 H137:H141 H143:H147 H149:H153 H155:H159 H161:H165 H167:H171 H173:H177 H179:H183 H185:H189 H191:H195 H197:H201 H203:H207 H209:H213 H215:H219 H245:H249 H227:H231 H233:H237 H467:H471 H251:H255 H257:H261 H263:H267 H269:H273 H275:H279 H281:H285 H287:H291 H293:H297 H299:H303 H305:H309 H311:H315 H317:H321 H323:H327 H329:H333 H335:H339 H341:H345 H347:H351 H353:H357 H359:H363 H365:H369 H371:H375 H377:H381 H383:H387 H389:H393 H395:H399 H401:H405 H407:H411 H413:H417 H419:H423 H425:H429 H431:H435 H437:H441 H443:H447 H449:H453 H455:H459 H221:H225 H239:H243 H461:H465 H65:H69 H71:H75 H47:H51</xm:sqref>
        </x14:dataValidation>
        <x14:dataValidation type="list" allowBlank="1" showInputMessage="1" showErrorMessage="1" xr:uid="{8489F64F-B84E-CF4B-907B-A182CAD64564}">
          <x14:formula1>
            <xm:f>Listas!$F$39:$F$46</xm:f>
          </x14:formula1>
          <xm:sqref>AU311:AU313</xm:sqref>
        </x14:dataValidation>
        <x14:dataValidation type="list" allowBlank="1" showInputMessage="1" showErrorMessage="1" xr:uid="{80BE88FC-32AC-4A11-AE22-791F560FF2DD}">
          <x14:formula1>
            <xm:f>'https://subredsurgovco-my.sharepoint.com/personal/riesgos_planeacion_subredsur_gov_co/Documents/2026/MATRICES DE RIESGOS/[planeacion.xlsx]Listas'!#REF!</xm:f>
          </x14:formula1>
          <xm:sqref>AU37:AU38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B3:AF26"/>
  <sheetViews>
    <sheetView showGridLines="0" topLeftCell="A19" zoomScale="80" zoomScaleNormal="80" workbookViewId="0">
      <selection activeCell="A23" sqref="A23"/>
    </sheetView>
  </sheetViews>
  <sheetFormatPr defaultColWidth="11.42578125" defaultRowHeight="12.75"/>
  <cols>
    <col min="1" max="2" width="11.42578125" customWidth="1"/>
    <col min="3" max="3" width="18" customWidth="1"/>
    <col min="4" max="4" width="31.140625" customWidth="1"/>
    <col min="5" max="5" width="22.140625" customWidth="1"/>
    <col min="6" max="7" width="22" customWidth="1"/>
    <col min="8" max="8" width="24.42578125" customWidth="1"/>
    <col min="9" max="11" width="21.42578125" customWidth="1"/>
    <col min="12" max="14" width="21.140625" customWidth="1"/>
    <col min="15" max="17" width="21" customWidth="1"/>
    <col min="18" max="20" width="21.7109375" customWidth="1"/>
    <col min="21" max="23" width="21" customWidth="1"/>
    <col min="24" max="25" width="21.140625" customWidth="1"/>
    <col min="26" max="26" width="26.42578125" customWidth="1"/>
    <col min="27" max="29" width="21.42578125" customWidth="1"/>
    <col min="30" max="30" width="18.85546875" customWidth="1"/>
    <col min="31" max="31" width="21.85546875" customWidth="1"/>
    <col min="32" max="32" width="24.28515625" customWidth="1"/>
  </cols>
  <sheetData>
    <row r="3" spans="2:5" ht="14.25" customHeight="1">
      <c r="B3" s="1342" t="s">
        <v>1882</v>
      </c>
      <c r="C3" s="1342"/>
      <c r="D3" s="1342"/>
      <c r="E3" s="1342"/>
    </row>
    <row r="4" spans="2:5" ht="66.75" customHeight="1">
      <c r="B4" s="1342"/>
      <c r="C4" s="1342"/>
      <c r="D4" s="1342"/>
      <c r="E4" s="1342"/>
    </row>
    <row r="5" spans="2:5" ht="13.5" thickBot="1"/>
    <row r="6" spans="2:5" ht="15.75" customHeight="1" thickBot="1">
      <c r="B6" s="1" t="s">
        <v>1883</v>
      </c>
      <c r="C6" s="2" t="s">
        <v>510</v>
      </c>
      <c r="D6" s="2" t="s">
        <v>1884</v>
      </c>
      <c r="E6" s="2" t="s">
        <v>1885</v>
      </c>
    </row>
    <row r="7" spans="2:5" ht="66" customHeight="1" thickBot="1">
      <c r="B7" s="3">
        <v>5</v>
      </c>
      <c r="C7" s="4" t="s">
        <v>1886</v>
      </c>
      <c r="D7" s="5" t="s">
        <v>1887</v>
      </c>
      <c r="E7" s="5" t="s">
        <v>1888</v>
      </c>
    </row>
    <row r="8" spans="2:5" ht="66" customHeight="1" thickBot="1">
      <c r="B8" s="3">
        <v>4</v>
      </c>
      <c r="C8" s="4" t="s">
        <v>1889</v>
      </c>
      <c r="D8" s="5" t="s">
        <v>1890</v>
      </c>
      <c r="E8" s="5" t="s">
        <v>1891</v>
      </c>
    </row>
    <row r="9" spans="2:5" ht="66" customHeight="1" thickBot="1">
      <c r="B9" s="3">
        <v>3</v>
      </c>
      <c r="C9" s="4" t="s">
        <v>1892</v>
      </c>
      <c r="D9" s="5" t="s">
        <v>1893</v>
      </c>
      <c r="E9" s="5" t="s">
        <v>1894</v>
      </c>
    </row>
    <row r="10" spans="2:5" ht="66" customHeight="1" thickBot="1">
      <c r="B10" s="3">
        <v>2</v>
      </c>
      <c r="C10" s="4" t="s">
        <v>1895</v>
      </c>
      <c r="D10" s="5" t="s">
        <v>1896</v>
      </c>
      <c r="E10" s="5" t="s">
        <v>1897</v>
      </c>
    </row>
    <row r="11" spans="2:5" ht="66" customHeight="1" thickBot="1">
      <c r="B11" s="3">
        <v>1</v>
      </c>
      <c r="C11" s="4" t="s">
        <v>1898</v>
      </c>
      <c r="D11" s="5" t="s">
        <v>1899</v>
      </c>
      <c r="E11" s="5" t="s">
        <v>1900</v>
      </c>
    </row>
    <row r="15" spans="2:5" ht="41.25" customHeight="1">
      <c r="B15" s="1347" t="s">
        <v>1901</v>
      </c>
      <c r="C15" s="1347"/>
      <c r="D15" s="1347"/>
      <c r="E15" s="1347"/>
    </row>
    <row r="16" spans="2:5" ht="25.5" customHeight="1" thickBot="1">
      <c r="B16" s="1347"/>
      <c r="C16" s="1347"/>
      <c r="D16" s="1347"/>
      <c r="E16" s="1347"/>
    </row>
    <row r="17" spans="2:32" ht="36" customHeight="1" thickBot="1">
      <c r="F17" s="1336" t="s">
        <v>1902</v>
      </c>
      <c r="G17" s="1337"/>
      <c r="H17" s="1338"/>
      <c r="I17" s="1333" t="s">
        <v>1903</v>
      </c>
      <c r="J17" s="1331"/>
      <c r="K17" s="1339"/>
      <c r="L17" s="1330" t="s">
        <v>1904</v>
      </c>
      <c r="M17" s="1331"/>
      <c r="N17" s="1332"/>
      <c r="O17" s="1333" t="s">
        <v>1905</v>
      </c>
      <c r="P17" s="1331"/>
      <c r="Q17" s="1332"/>
      <c r="R17" s="1321" t="s">
        <v>1906</v>
      </c>
      <c r="S17" s="1322"/>
      <c r="T17" s="1323"/>
      <c r="U17" s="1321" t="s">
        <v>1907</v>
      </c>
      <c r="V17" s="1322"/>
      <c r="W17" s="1334"/>
      <c r="X17" s="1335" t="s">
        <v>1908</v>
      </c>
      <c r="Y17" s="1322"/>
      <c r="Z17" s="1323"/>
      <c r="AA17" s="1321" t="s">
        <v>1909</v>
      </c>
      <c r="AB17" s="1322"/>
      <c r="AC17" s="1323"/>
      <c r="AD17" s="1321" t="s">
        <v>1910</v>
      </c>
      <c r="AE17" s="1322"/>
      <c r="AF17" s="1323"/>
    </row>
    <row r="18" spans="2:32" ht="15.75" customHeight="1" thickBot="1">
      <c r="B18" s="1" t="s">
        <v>1911</v>
      </c>
      <c r="C18" s="7" t="s">
        <v>1912</v>
      </c>
      <c r="D18" s="1343" t="s">
        <v>1884</v>
      </c>
      <c r="E18" s="1344"/>
      <c r="F18" s="16" t="s">
        <v>1911</v>
      </c>
      <c r="G18" s="21" t="s">
        <v>1913</v>
      </c>
      <c r="H18" s="22" t="s">
        <v>1884</v>
      </c>
      <c r="I18" s="9" t="s">
        <v>1911</v>
      </c>
      <c r="J18" s="10" t="s">
        <v>1912</v>
      </c>
      <c r="K18" s="11" t="s">
        <v>1884</v>
      </c>
      <c r="L18" s="9" t="s">
        <v>1911</v>
      </c>
      <c r="M18" s="10" t="s">
        <v>1912</v>
      </c>
      <c r="N18" s="10" t="s">
        <v>1884</v>
      </c>
      <c r="O18" s="9" t="s">
        <v>1911</v>
      </c>
      <c r="P18" s="10" t="s">
        <v>1912</v>
      </c>
      <c r="Q18" s="10" t="s">
        <v>1884</v>
      </c>
      <c r="R18" s="9" t="s">
        <v>1911</v>
      </c>
      <c r="S18" s="10" t="s">
        <v>1912</v>
      </c>
      <c r="T18" s="10" t="s">
        <v>1884</v>
      </c>
      <c r="U18" s="9" t="s">
        <v>1911</v>
      </c>
      <c r="V18" s="10" t="s">
        <v>1912</v>
      </c>
      <c r="W18" s="11" t="s">
        <v>1884</v>
      </c>
      <c r="X18" s="9" t="s">
        <v>1911</v>
      </c>
      <c r="Y18" s="10" t="s">
        <v>1912</v>
      </c>
      <c r="Z18" s="10" t="s">
        <v>1884</v>
      </c>
      <c r="AA18" s="9" t="s">
        <v>1911</v>
      </c>
      <c r="AB18" s="10" t="s">
        <v>1912</v>
      </c>
      <c r="AC18" s="10" t="s">
        <v>1884</v>
      </c>
      <c r="AD18" s="55" t="s">
        <v>1911</v>
      </c>
      <c r="AE18" s="55" t="s">
        <v>1912</v>
      </c>
      <c r="AF18" s="52" t="s">
        <v>1884</v>
      </c>
    </row>
    <row r="19" spans="2:32" ht="51.75" customHeight="1" thickBot="1">
      <c r="B19" s="148" t="s">
        <v>1914</v>
      </c>
      <c r="C19" s="58" t="s">
        <v>1915</v>
      </c>
      <c r="D19" s="1350" t="s">
        <v>1916</v>
      </c>
      <c r="E19" s="1351"/>
      <c r="F19" s="16"/>
      <c r="G19" s="21"/>
      <c r="H19" s="22"/>
      <c r="I19" s="9"/>
      <c r="J19" s="10"/>
      <c r="K19" s="57"/>
      <c r="L19" s="9"/>
      <c r="M19" s="10"/>
      <c r="N19" s="10"/>
      <c r="O19" s="9"/>
      <c r="P19" s="10"/>
      <c r="Q19" s="57"/>
      <c r="R19" s="9"/>
      <c r="S19" s="10"/>
      <c r="T19" s="10"/>
      <c r="U19" s="9"/>
      <c r="V19" s="10"/>
      <c r="W19" s="57"/>
      <c r="X19" s="9"/>
      <c r="Y19" s="10"/>
      <c r="Z19" s="57"/>
      <c r="AA19" s="9"/>
      <c r="AB19" s="10"/>
      <c r="AC19" s="57"/>
      <c r="AD19" s="9"/>
      <c r="AE19" s="10"/>
      <c r="AF19" s="52"/>
    </row>
    <row r="20" spans="2:32" ht="43.5" customHeight="1" thickBot="1">
      <c r="B20" s="149" t="s">
        <v>1917</v>
      </c>
      <c r="C20" s="58" t="s">
        <v>1918</v>
      </c>
      <c r="D20" s="1348" t="s">
        <v>1919</v>
      </c>
      <c r="E20" s="1349"/>
      <c r="F20" s="16"/>
      <c r="G20" s="21"/>
      <c r="H20" s="22"/>
      <c r="I20" s="9"/>
      <c r="J20" s="10"/>
      <c r="K20" s="57"/>
      <c r="L20" s="9"/>
      <c r="M20" s="10"/>
      <c r="N20" s="10"/>
      <c r="O20" s="9"/>
      <c r="P20" s="10"/>
      <c r="Q20" s="57"/>
      <c r="R20" s="9"/>
      <c r="S20" s="10"/>
      <c r="T20" s="10"/>
      <c r="U20" s="9"/>
      <c r="V20" s="10"/>
      <c r="W20" s="57"/>
      <c r="X20" s="9"/>
      <c r="Y20" s="10"/>
      <c r="Z20" s="57"/>
      <c r="AA20" s="9"/>
      <c r="AB20" s="10"/>
      <c r="AC20" s="57"/>
      <c r="AD20" s="9"/>
      <c r="AE20" s="10"/>
      <c r="AF20" s="52"/>
    </row>
    <row r="21" spans="2:32" ht="43.5" customHeight="1" thickBot="1">
      <c r="B21" s="149" t="s">
        <v>1920</v>
      </c>
      <c r="C21" s="58" t="s">
        <v>1921</v>
      </c>
      <c r="D21" s="1348" t="s">
        <v>1922</v>
      </c>
      <c r="E21" s="1349"/>
      <c r="F21" s="16"/>
      <c r="G21" s="21"/>
      <c r="H21" s="22"/>
      <c r="I21" s="9"/>
      <c r="J21" s="10"/>
      <c r="K21" s="57"/>
      <c r="L21" s="9"/>
      <c r="M21" s="10"/>
      <c r="N21" s="10"/>
      <c r="O21" s="9"/>
      <c r="P21" s="10"/>
      <c r="Q21" s="57"/>
      <c r="R21" s="9"/>
      <c r="S21" s="10"/>
      <c r="T21" s="10"/>
      <c r="U21" s="9"/>
      <c r="V21" s="10"/>
      <c r="W21" s="57"/>
      <c r="X21" s="9"/>
      <c r="Y21" s="10"/>
      <c r="Z21" s="57"/>
      <c r="AA21" s="9"/>
      <c r="AB21" s="10"/>
      <c r="AC21" s="57"/>
      <c r="AD21" s="9"/>
      <c r="AE21" s="10"/>
      <c r="AF21" s="52"/>
    </row>
    <row r="22" spans="2:32" ht="111.75" customHeight="1" thickBot="1">
      <c r="B22" s="6">
        <v>5</v>
      </c>
      <c r="C22" s="8" t="s">
        <v>1915</v>
      </c>
      <c r="D22" s="1345" t="s">
        <v>1916</v>
      </c>
      <c r="E22" s="1346"/>
      <c r="F22" s="17">
        <v>5</v>
      </c>
      <c r="G22" s="18" t="s">
        <v>1923</v>
      </c>
      <c r="H22" s="19" t="s">
        <v>1924</v>
      </c>
      <c r="I22" s="12">
        <v>5</v>
      </c>
      <c r="J22" s="13" t="s">
        <v>1923</v>
      </c>
      <c r="K22" s="14" t="s">
        <v>1925</v>
      </c>
      <c r="L22" s="12">
        <v>5</v>
      </c>
      <c r="M22" s="13" t="s">
        <v>1923</v>
      </c>
      <c r="N22" s="14" t="s">
        <v>1926</v>
      </c>
      <c r="O22" s="12">
        <v>5</v>
      </c>
      <c r="P22" s="13" t="s">
        <v>1923</v>
      </c>
      <c r="Q22" s="23" t="s">
        <v>1927</v>
      </c>
      <c r="R22" s="15">
        <v>5</v>
      </c>
      <c r="S22" s="13" t="s">
        <v>1923</v>
      </c>
      <c r="T22" s="24" t="s">
        <v>1928</v>
      </c>
      <c r="U22" s="15">
        <v>5</v>
      </c>
      <c r="V22" s="13" t="s">
        <v>1923</v>
      </c>
      <c r="W22" s="14" t="s">
        <v>1929</v>
      </c>
      <c r="X22" s="15">
        <v>5</v>
      </c>
      <c r="Y22" s="25" t="s">
        <v>1923</v>
      </c>
      <c r="Z22" s="26" t="s">
        <v>1930</v>
      </c>
      <c r="AA22" s="15">
        <v>5</v>
      </c>
      <c r="AB22" s="13" t="s">
        <v>1923</v>
      </c>
      <c r="AC22" s="51" t="s">
        <v>1931</v>
      </c>
      <c r="AD22" s="15">
        <v>5</v>
      </c>
      <c r="AE22" s="13" t="s">
        <v>1923</v>
      </c>
      <c r="AF22" s="53" t="s">
        <v>1932</v>
      </c>
    </row>
    <row r="23" spans="2:32" ht="104.25" customHeight="1" thickBot="1">
      <c r="B23" s="6">
        <v>4</v>
      </c>
      <c r="C23" s="8" t="s">
        <v>1918</v>
      </c>
      <c r="D23" s="1340" t="s">
        <v>1933</v>
      </c>
      <c r="E23" s="1341"/>
      <c r="F23" s="17">
        <v>4</v>
      </c>
      <c r="G23" s="18" t="s">
        <v>1934</v>
      </c>
      <c r="H23" s="19" t="s">
        <v>1935</v>
      </c>
      <c r="I23" s="12">
        <v>4</v>
      </c>
      <c r="J23" s="13" t="s">
        <v>1934</v>
      </c>
      <c r="K23" s="14" t="s">
        <v>1936</v>
      </c>
      <c r="L23" s="12">
        <v>4</v>
      </c>
      <c r="M23" s="13" t="s">
        <v>1934</v>
      </c>
      <c r="N23" s="14" t="s">
        <v>1937</v>
      </c>
      <c r="O23" s="12">
        <v>4</v>
      </c>
      <c r="P23" s="13" t="s">
        <v>1934</v>
      </c>
      <c r="Q23" s="23" t="s">
        <v>1938</v>
      </c>
      <c r="R23" s="15">
        <v>4</v>
      </c>
      <c r="S23" s="13" t="s">
        <v>1934</v>
      </c>
      <c r="T23" s="24" t="s">
        <v>1939</v>
      </c>
      <c r="U23" s="15">
        <v>4</v>
      </c>
      <c r="V23" s="13" t="s">
        <v>1934</v>
      </c>
      <c r="W23" s="14" t="s">
        <v>1940</v>
      </c>
      <c r="X23" s="15">
        <v>4</v>
      </c>
      <c r="Y23" s="25" t="s">
        <v>1934</v>
      </c>
      <c r="Z23" s="14" t="s">
        <v>1941</v>
      </c>
      <c r="AA23" s="15">
        <v>4</v>
      </c>
      <c r="AB23" s="13" t="s">
        <v>1934</v>
      </c>
      <c r="AC23" s="51" t="s">
        <v>1942</v>
      </c>
      <c r="AD23" s="15">
        <v>4</v>
      </c>
      <c r="AE23" s="13" t="s">
        <v>1934</v>
      </c>
      <c r="AF23" s="54" t="s">
        <v>1943</v>
      </c>
    </row>
    <row r="24" spans="2:32" ht="94.5" customHeight="1" thickBot="1">
      <c r="B24" s="6">
        <v>3</v>
      </c>
      <c r="C24" s="8" t="s">
        <v>1921</v>
      </c>
      <c r="D24" s="1340" t="s">
        <v>1944</v>
      </c>
      <c r="E24" s="1341"/>
      <c r="F24" s="15">
        <v>3</v>
      </c>
      <c r="G24" s="18" t="s">
        <v>1945</v>
      </c>
      <c r="H24" s="19" t="s">
        <v>1946</v>
      </c>
      <c r="I24" s="12">
        <v>3</v>
      </c>
      <c r="J24" s="13" t="s">
        <v>1945</v>
      </c>
      <c r="K24" s="14" t="s">
        <v>1947</v>
      </c>
      <c r="L24" s="12">
        <v>3</v>
      </c>
      <c r="M24" s="13" t="s">
        <v>1945</v>
      </c>
      <c r="N24" s="14" t="s">
        <v>1948</v>
      </c>
      <c r="O24" s="12">
        <v>3</v>
      </c>
      <c r="P24" s="13" t="s">
        <v>1945</v>
      </c>
      <c r="Q24" s="23" t="s">
        <v>1949</v>
      </c>
      <c r="R24" s="15">
        <v>3</v>
      </c>
      <c r="S24" s="13" t="s">
        <v>1945</v>
      </c>
      <c r="T24" s="24" t="s">
        <v>1950</v>
      </c>
      <c r="U24" s="15">
        <v>3</v>
      </c>
      <c r="V24" s="13" t="s">
        <v>1945</v>
      </c>
      <c r="W24" s="14" t="s">
        <v>1951</v>
      </c>
      <c r="X24" s="15">
        <v>3</v>
      </c>
      <c r="Y24" s="25" t="s">
        <v>1945</v>
      </c>
      <c r="Z24" s="14" t="s">
        <v>1952</v>
      </c>
      <c r="AA24" s="15">
        <v>3</v>
      </c>
      <c r="AB24" s="13" t="s">
        <v>1945</v>
      </c>
      <c r="AC24" s="51" t="s">
        <v>1953</v>
      </c>
      <c r="AD24" s="15">
        <v>3</v>
      </c>
      <c r="AE24" s="13" t="s">
        <v>1945</v>
      </c>
      <c r="AF24" s="54" t="s">
        <v>1954</v>
      </c>
    </row>
    <row r="25" spans="2:32" ht="113.25" customHeight="1" thickBot="1">
      <c r="B25" s="6">
        <v>2</v>
      </c>
      <c r="C25" s="8" t="s">
        <v>1955</v>
      </c>
      <c r="D25" s="1340" t="s">
        <v>1956</v>
      </c>
      <c r="E25" s="1341"/>
      <c r="F25" s="15">
        <v>2</v>
      </c>
      <c r="G25" s="18" t="s">
        <v>1957</v>
      </c>
      <c r="H25" s="19" t="s">
        <v>1958</v>
      </c>
      <c r="I25" s="12">
        <v>2</v>
      </c>
      <c r="J25" s="13" t="s">
        <v>1957</v>
      </c>
      <c r="K25" s="14" t="s">
        <v>1959</v>
      </c>
      <c r="L25" s="12">
        <v>2</v>
      </c>
      <c r="M25" s="13" t="s">
        <v>1957</v>
      </c>
      <c r="N25" s="14" t="s">
        <v>1960</v>
      </c>
      <c r="O25" s="12">
        <v>2</v>
      </c>
      <c r="P25" s="13" t="s">
        <v>1957</v>
      </c>
      <c r="Q25" s="23" t="s">
        <v>1961</v>
      </c>
      <c r="R25" s="15">
        <v>2</v>
      </c>
      <c r="S25" s="13" t="s">
        <v>1957</v>
      </c>
      <c r="T25" s="24" t="s">
        <v>1962</v>
      </c>
      <c r="U25" s="15">
        <v>2</v>
      </c>
      <c r="V25" s="13" t="s">
        <v>1957</v>
      </c>
      <c r="W25" s="14" t="s">
        <v>1963</v>
      </c>
      <c r="X25" s="15">
        <v>2</v>
      </c>
      <c r="Y25" s="25" t="s">
        <v>1957</v>
      </c>
      <c r="Z25" s="14" t="s">
        <v>1964</v>
      </c>
      <c r="AA25" s="15">
        <v>2</v>
      </c>
      <c r="AB25" s="13" t="s">
        <v>1957</v>
      </c>
      <c r="AC25" s="14" t="s">
        <v>1965</v>
      </c>
      <c r="AD25" s="1324" t="s">
        <v>1966</v>
      </c>
      <c r="AE25" s="1325"/>
      <c r="AF25" s="1326"/>
    </row>
    <row r="26" spans="2:32" ht="90.75" customHeight="1" thickBot="1">
      <c r="B26" s="6">
        <v>1</v>
      </c>
      <c r="C26" s="8" t="s">
        <v>1967</v>
      </c>
      <c r="D26" s="1340" t="s">
        <v>1968</v>
      </c>
      <c r="E26" s="1341"/>
      <c r="F26" s="15">
        <v>1</v>
      </c>
      <c r="G26" s="18" t="s">
        <v>1969</v>
      </c>
      <c r="H26" s="20" t="s">
        <v>1970</v>
      </c>
      <c r="I26" s="12">
        <v>1</v>
      </c>
      <c r="J26" s="13" t="s">
        <v>1969</v>
      </c>
      <c r="K26" s="14" t="s">
        <v>1971</v>
      </c>
      <c r="L26" s="12">
        <v>1</v>
      </c>
      <c r="M26" s="13" t="s">
        <v>1969</v>
      </c>
      <c r="N26" s="14" t="s">
        <v>1972</v>
      </c>
      <c r="O26" s="12">
        <v>1</v>
      </c>
      <c r="P26" s="13" t="s">
        <v>1969</v>
      </c>
      <c r="Q26" s="23" t="s">
        <v>1973</v>
      </c>
      <c r="R26" s="15">
        <v>1</v>
      </c>
      <c r="S26" s="13" t="s">
        <v>1969</v>
      </c>
      <c r="T26" s="24" t="s">
        <v>1974</v>
      </c>
      <c r="U26" s="15">
        <v>1</v>
      </c>
      <c r="V26" s="13" t="s">
        <v>1969</v>
      </c>
      <c r="W26" s="14" t="s">
        <v>1974</v>
      </c>
      <c r="X26" s="15">
        <v>1</v>
      </c>
      <c r="Y26" s="25" t="s">
        <v>1969</v>
      </c>
      <c r="Z26" s="14" t="s">
        <v>1975</v>
      </c>
      <c r="AA26" s="15">
        <v>1</v>
      </c>
      <c r="AB26" s="13" t="s">
        <v>1969</v>
      </c>
      <c r="AC26" s="14" t="s">
        <v>1976</v>
      </c>
      <c r="AD26" s="1327"/>
      <c r="AE26" s="1328"/>
      <c r="AF26" s="1329"/>
    </row>
  </sheetData>
  <mergeCells count="21">
    <mergeCell ref="F17:H17"/>
    <mergeCell ref="I17:K17"/>
    <mergeCell ref="D26:E26"/>
    <mergeCell ref="B3:E4"/>
    <mergeCell ref="D18:E18"/>
    <mergeCell ref="D22:E22"/>
    <mergeCell ref="D23:E23"/>
    <mergeCell ref="D24:E24"/>
    <mergeCell ref="D25:E25"/>
    <mergeCell ref="B15:E16"/>
    <mergeCell ref="D20:E20"/>
    <mergeCell ref="D21:E21"/>
    <mergeCell ref="D19:E19"/>
    <mergeCell ref="AD17:AF17"/>
    <mergeCell ref="AD25:AF26"/>
    <mergeCell ref="AA17:AC17"/>
    <mergeCell ref="L17:N17"/>
    <mergeCell ref="O17:Q17"/>
    <mergeCell ref="R17:T17"/>
    <mergeCell ref="U17:W17"/>
    <mergeCell ref="X17:Z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Q225"/>
  <sheetViews>
    <sheetView view="pageBreakPreview" topLeftCell="A16" zoomScale="60" zoomScaleNormal="100" workbookViewId="0">
      <selection activeCell="O8" sqref="O8"/>
    </sheetView>
  </sheetViews>
  <sheetFormatPr defaultColWidth="11.42578125" defaultRowHeight="12.75"/>
  <cols>
    <col min="1" max="1" width="11.42578125" style="27"/>
    <col min="2" max="2" width="20.42578125" style="27" customWidth="1"/>
    <col min="3" max="3" width="20.28515625" style="27" customWidth="1"/>
    <col min="4" max="4" width="23.140625" style="27" customWidth="1"/>
    <col min="5" max="5" width="25.140625" style="27" customWidth="1"/>
    <col min="6" max="6" width="20.28515625" style="27" customWidth="1"/>
    <col min="7" max="7" width="8.42578125" style="27" customWidth="1"/>
    <col min="8" max="8" width="10.7109375" style="27" customWidth="1"/>
    <col min="9" max="9" width="11.42578125" style="27" customWidth="1"/>
    <col min="10" max="10" width="20.28515625" style="27" customWidth="1"/>
    <col min="11" max="11" width="9.28515625" style="27" customWidth="1"/>
    <col min="12" max="12" width="29.42578125" style="27" customWidth="1"/>
    <col min="13" max="17" width="34.140625" style="27" customWidth="1"/>
    <col min="18" max="16384" width="11.42578125" style="27"/>
  </cols>
  <sheetData>
    <row r="1" spans="1:17" ht="24.75" customHeight="1">
      <c r="A1" s="1352" t="s">
        <v>1977</v>
      </c>
      <c r="B1" s="1352"/>
      <c r="C1" s="1352"/>
      <c r="D1" s="1352"/>
      <c r="E1" s="1352"/>
      <c r="F1" s="1352"/>
      <c r="G1" s="1352"/>
      <c r="H1" s="1352"/>
      <c r="I1" s="1352"/>
      <c r="J1" s="1352"/>
      <c r="L1" s="1353" t="s">
        <v>1978</v>
      </c>
      <c r="M1" s="1353"/>
      <c r="N1" s="1353"/>
      <c r="O1" s="1353"/>
      <c r="P1" s="1353"/>
      <c r="Q1" s="1353"/>
    </row>
    <row r="2" spans="1:17" ht="25.5" customHeight="1">
      <c r="A2" s="1352"/>
      <c r="B2" s="1352"/>
      <c r="C2" s="1352"/>
      <c r="D2" s="1352"/>
      <c r="E2" s="1352"/>
      <c r="F2" s="1352"/>
      <c r="G2" s="1352"/>
      <c r="H2" s="1352"/>
      <c r="I2" s="1352"/>
      <c r="J2" s="1352"/>
      <c r="L2" s="1353"/>
      <c r="M2" s="1353"/>
      <c r="N2" s="1353"/>
      <c r="O2" s="1353"/>
      <c r="P2" s="1353"/>
      <c r="Q2" s="1353"/>
    </row>
    <row r="3" spans="1:17" ht="15.75" thickBot="1">
      <c r="C3" s="56"/>
      <c r="D3" s="56"/>
      <c r="E3" s="56"/>
      <c r="F3" s="56"/>
      <c r="G3" s="56"/>
      <c r="H3" s="56"/>
      <c r="I3" s="56"/>
      <c r="J3" s="56"/>
      <c r="K3" s="56"/>
    </row>
    <row r="4" spans="1:17" ht="45" customHeight="1">
      <c r="A4" s="1388" t="s">
        <v>1979</v>
      </c>
      <c r="B4" s="1388" t="s">
        <v>1980</v>
      </c>
      <c r="C4" s="1388" t="s">
        <v>1981</v>
      </c>
      <c r="D4" s="1430" t="s">
        <v>1982</v>
      </c>
      <c r="E4" s="1388" t="s">
        <v>1983</v>
      </c>
      <c r="F4" s="1388" t="s">
        <v>1984</v>
      </c>
      <c r="G4" s="1423" t="s">
        <v>1831</v>
      </c>
      <c r="H4" s="1424"/>
      <c r="I4" s="1425"/>
      <c r="J4" s="1388" t="s">
        <v>1985</v>
      </c>
      <c r="K4" s="56"/>
      <c r="L4" s="147" t="s">
        <v>1986</v>
      </c>
      <c r="M4" s="127" t="s">
        <v>1987</v>
      </c>
      <c r="N4" s="1417" t="s">
        <v>1988</v>
      </c>
    </row>
    <row r="5" spans="1:17" ht="29.25" customHeight="1" thickBot="1">
      <c r="A5" s="1389"/>
      <c r="B5" s="1389"/>
      <c r="C5" s="1389"/>
      <c r="D5" s="1431"/>
      <c r="E5" s="1389"/>
      <c r="F5" s="1389"/>
      <c r="G5" s="1426"/>
      <c r="H5" s="1427"/>
      <c r="I5" s="1428"/>
      <c r="J5" s="1389"/>
      <c r="K5" s="56"/>
      <c r="L5" s="145" t="s">
        <v>1989</v>
      </c>
      <c r="M5" s="145" t="s">
        <v>1990</v>
      </c>
      <c r="N5" s="1418"/>
    </row>
    <row r="6" spans="1:17" ht="33.75" customHeight="1" thickBot="1">
      <c r="A6" s="1390"/>
      <c r="B6" s="1390"/>
      <c r="C6" s="142"/>
      <c r="D6" s="135"/>
      <c r="E6" s="142"/>
      <c r="F6" s="1390"/>
      <c r="G6" s="143" t="s">
        <v>562</v>
      </c>
      <c r="H6" s="143" t="s">
        <v>1991</v>
      </c>
      <c r="I6" s="143" t="s">
        <v>563</v>
      </c>
      <c r="J6" s="1390"/>
      <c r="K6" s="56"/>
      <c r="L6" s="145" t="s">
        <v>1921</v>
      </c>
      <c r="M6" s="145" t="s">
        <v>1992</v>
      </c>
      <c r="N6" s="1418"/>
    </row>
    <row r="7" spans="1:17" ht="65.25" customHeight="1">
      <c r="A7" s="1380">
        <v>1</v>
      </c>
      <c r="B7" s="1394"/>
      <c r="C7" s="1397" t="s">
        <v>1993</v>
      </c>
      <c r="D7" s="1392" t="s">
        <v>1994</v>
      </c>
      <c r="E7" s="1400" t="s">
        <v>1995</v>
      </c>
      <c r="F7" s="105" t="s">
        <v>1996</v>
      </c>
      <c r="G7" s="106"/>
      <c r="H7" s="106"/>
      <c r="I7" s="105"/>
      <c r="J7" s="136">
        <v>15</v>
      </c>
      <c r="K7" s="56"/>
      <c r="L7" s="145" t="s">
        <v>1997</v>
      </c>
      <c r="M7" s="146" t="s">
        <v>1998</v>
      </c>
      <c r="N7" s="1419"/>
    </row>
    <row r="8" spans="1:17" ht="48" customHeight="1" thickBot="1">
      <c r="A8" s="1381"/>
      <c r="B8" s="1395"/>
      <c r="C8" s="1398"/>
      <c r="D8" s="1393"/>
      <c r="E8" s="1401"/>
      <c r="F8" s="107" t="s">
        <v>1999</v>
      </c>
      <c r="G8" s="108"/>
      <c r="H8" s="109"/>
      <c r="I8" s="107"/>
      <c r="J8" s="137">
        <v>0</v>
      </c>
      <c r="K8" s="56"/>
      <c r="L8" s="123"/>
      <c r="M8" s="123"/>
      <c r="N8" s="123"/>
    </row>
    <row r="9" spans="1:17" ht="48" customHeight="1">
      <c r="A9" s="1381"/>
      <c r="B9" s="1395"/>
      <c r="C9" s="1398"/>
      <c r="D9" s="1402" t="s">
        <v>2000</v>
      </c>
      <c r="E9" s="1391" t="s">
        <v>2001</v>
      </c>
      <c r="F9" s="110" t="s">
        <v>2002</v>
      </c>
      <c r="G9" s="111"/>
      <c r="H9" s="111"/>
      <c r="I9" s="110"/>
      <c r="J9" s="138">
        <v>15</v>
      </c>
      <c r="K9" s="56"/>
      <c r="L9" s="127" t="s">
        <v>2003</v>
      </c>
      <c r="M9" s="127" t="s">
        <v>2004</v>
      </c>
      <c r="N9" s="1406" t="s">
        <v>2005</v>
      </c>
    </row>
    <row r="10" spans="1:17" ht="48" customHeight="1" thickBot="1">
      <c r="A10" s="1381"/>
      <c r="B10" s="1395"/>
      <c r="C10" s="1398"/>
      <c r="D10" s="1403"/>
      <c r="E10" s="1391"/>
      <c r="F10" s="112" t="s">
        <v>2006</v>
      </c>
      <c r="G10" s="113"/>
      <c r="H10" s="114"/>
      <c r="I10" s="112"/>
      <c r="J10" s="139">
        <v>0</v>
      </c>
      <c r="K10" s="56"/>
      <c r="L10" s="128" t="s">
        <v>1997</v>
      </c>
      <c r="M10" s="129" t="s">
        <v>2007</v>
      </c>
      <c r="N10" s="1407"/>
    </row>
    <row r="11" spans="1:17" ht="48" customHeight="1">
      <c r="A11" s="1381"/>
      <c r="B11" s="1395"/>
      <c r="C11" s="1398"/>
      <c r="D11" s="1392" t="s">
        <v>2008</v>
      </c>
      <c r="E11" s="1400" t="s">
        <v>2009</v>
      </c>
      <c r="F11" s="105" t="s">
        <v>2010</v>
      </c>
      <c r="G11" s="106"/>
      <c r="H11" s="106"/>
      <c r="I11" s="105"/>
      <c r="J11" s="136">
        <v>15</v>
      </c>
      <c r="K11" s="56"/>
      <c r="L11" s="128" t="s">
        <v>1921</v>
      </c>
      <c r="M11" s="129" t="s">
        <v>2011</v>
      </c>
      <c r="N11" s="1407"/>
    </row>
    <row r="12" spans="1:17" ht="65.25" customHeight="1" thickBot="1">
      <c r="A12" s="1381"/>
      <c r="B12" s="1395"/>
      <c r="C12" s="1398"/>
      <c r="D12" s="1393"/>
      <c r="E12" s="1401"/>
      <c r="F12" s="107" t="s">
        <v>2012</v>
      </c>
      <c r="G12" s="108"/>
      <c r="H12" s="109"/>
      <c r="I12" s="107"/>
      <c r="J12" s="137">
        <v>0</v>
      </c>
      <c r="K12" s="56"/>
      <c r="L12" s="128" t="s">
        <v>1989</v>
      </c>
      <c r="M12" s="130" t="s">
        <v>2013</v>
      </c>
      <c r="N12" s="1408"/>
    </row>
    <row r="13" spans="1:17" ht="48" customHeight="1" thickBot="1">
      <c r="A13" s="1381"/>
      <c r="B13" s="1395"/>
      <c r="C13" s="1398"/>
      <c r="D13" s="1402" t="s">
        <v>2014</v>
      </c>
      <c r="E13" s="1391" t="s">
        <v>2015</v>
      </c>
      <c r="F13" s="110" t="s">
        <v>2016</v>
      </c>
      <c r="G13" s="111"/>
      <c r="H13" s="111"/>
      <c r="I13" s="110"/>
      <c r="J13" s="138">
        <v>15</v>
      </c>
      <c r="K13" s="56"/>
    </row>
    <row r="14" spans="1:17" ht="64.5" customHeight="1" thickTop="1" thickBot="1">
      <c r="A14" s="1381"/>
      <c r="B14" s="1395"/>
      <c r="C14" s="1398"/>
      <c r="D14" s="1429"/>
      <c r="E14" s="1391"/>
      <c r="F14" s="115" t="s">
        <v>2017</v>
      </c>
      <c r="G14" s="116"/>
      <c r="H14" s="111"/>
      <c r="I14" s="115"/>
      <c r="J14" s="140">
        <v>10</v>
      </c>
      <c r="K14" s="56"/>
      <c r="L14" s="144" t="s">
        <v>2018</v>
      </c>
      <c r="M14" s="144" t="s">
        <v>2019</v>
      </c>
      <c r="N14" s="144" t="s">
        <v>2020</v>
      </c>
      <c r="O14" s="144" t="s">
        <v>2021</v>
      </c>
      <c r="P14" s="144" t="s">
        <v>2022</v>
      </c>
      <c r="Q14" s="144" t="s">
        <v>2023</v>
      </c>
    </row>
    <row r="15" spans="1:17" ht="48" customHeight="1" thickTop="1" thickBot="1">
      <c r="A15" s="1381"/>
      <c r="B15" s="1395"/>
      <c r="C15" s="1398"/>
      <c r="D15" s="1403"/>
      <c r="E15" s="1391"/>
      <c r="F15" s="112" t="s">
        <v>2024</v>
      </c>
      <c r="G15" s="113"/>
      <c r="H15" s="114"/>
      <c r="I15" s="112"/>
      <c r="J15" s="139">
        <v>0</v>
      </c>
      <c r="K15" s="56"/>
      <c r="L15" s="1409" t="s">
        <v>2025</v>
      </c>
      <c r="M15" s="131" t="s">
        <v>2026</v>
      </c>
      <c r="N15" s="131" t="s">
        <v>2027</v>
      </c>
      <c r="O15" s="132" t="s">
        <v>2028</v>
      </c>
      <c r="P15" s="132">
        <v>2</v>
      </c>
      <c r="Q15" s="132">
        <v>2</v>
      </c>
    </row>
    <row r="16" spans="1:17" ht="48" customHeight="1" thickTop="1" thickBot="1">
      <c r="A16" s="1381"/>
      <c r="B16" s="1395"/>
      <c r="C16" s="1398"/>
      <c r="D16" s="1392" t="s">
        <v>2029</v>
      </c>
      <c r="E16" s="1400" t="s">
        <v>2030</v>
      </c>
      <c r="F16" s="105" t="s">
        <v>2031</v>
      </c>
      <c r="G16" s="106"/>
      <c r="H16" s="106"/>
      <c r="I16" s="105"/>
      <c r="J16" s="136">
        <v>15</v>
      </c>
      <c r="K16" s="56"/>
      <c r="L16" s="1410"/>
      <c r="M16" s="131" t="s">
        <v>2032</v>
      </c>
      <c r="N16" s="131" t="s">
        <v>2033</v>
      </c>
      <c r="O16" s="132" t="s">
        <v>2034</v>
      </c>
      <c r="P16" s="132">
        <v>1</v>
      </c>
      <c r="Q16" s="132">
        <v>1</v>
      </c>
    </row>
    <row r="17" spans="1:17" ht="48" customHeight="1" thickTop="1" thickBot="1">
      <c r="A17" s="1381"/>
      <c r="B17" s="1395"/>
      <c r="C17" s="1398"/>
      <c r="D17" s="1393"/>
      <c r="E17" s="1401"/>
      <c r="F17" s="117" t="s">
        <v>2035</v>
      </c>
      <c r="G17" s="108"/>
      <c r="H17" s="109"/>
      <c r="I17" s="117"/>
      <c r="J17" s="137">
        <v>0</v>
      </c>
      <c r="K17" s="56"/>
      <c r="L17" s="1410"/>
      <c r="M17" s="131" t="s">
        <v>2036</v>
      </c>
      <c r="N17" s="131" t="s">
        <v>2037</v>
      </c>
      <c r="O17" s="132" t="s">
        <v>2034</v>
      </c>
      <c r="P17" s="132">
        <v>0</v>
      </c>
      <c r="Q17" s="132">
        <v>0</v>
      </c>
    </row>
    <row r="18" spans="1:17" ht="48" customHeight="1" thickTop="1" thickBot="1">
      <c r="A18" s="1381"/>
      <c r="B18" s="1395"/>
      <c r="C18" s="1398"/>
      <c r="D18" s="1402" t="s">
        <v>2038</v>
      </c>
      <c r="E18" s="1391" t="s">
        <v>2039</v>
      </c>
      <c r="F18" s="110" t="s">
        <v>2040</v>
      </c>
      <c r="G18" s="111"/>
      <c r="H18" s="111"/>
      <c r="I18" s="110"/>
      <c r="J18" s="138">
        <v>15</v>
      </c>
      <c r="K18" s="56"/>
      <c r="L18" s="1411" t="s">
        <v>2041</v>
      </c>
      <c r="M18" s="133" t="s">
        <v>2026</v>
      </c>
      <c r="N18" s="133" t="s">
        <v>2042</v>
      </c>
      <c r="O18" s="134" t="s">
        <v>2034</v>
      </c>
      <c r="P18" s="134">
        <v>1</v>
      </c>
      <c r="Q18" s="134">
        <v>1</v>
      </c>
    </row>
    <row r="19" spans="1:17" ht="66.75" customHeight="1" thickTop="1" thickBot="1">
      <c r="A19" s="1381"/>
      <c r="B19" s="1395"/>
      <c r="C19" s="1398"/>
      <c r="D19" s="1403"/>
      <c r="E19" s="1391"/>
      <c r="F19" s="112" t="s">
        <v>2043</v>
      </c>
      <c r="G19" s="113"/>
      <c r="H19" s="114"/>
      <c r="I19" s="112"/>
      <c r="J19" s="139">
        <v>0</v>
      </c>
      <c r="K19" s="56"/>
      <c r="L19" s="1411"/>
      <c r="M19" s="133" t="s">
        <v>2032</v>
      </c>
      <c r="N19" s="133" t="s">
        <v>2044</v>
      </c>
      <c r="O19" s="134" t="s">
        <v>2034</v>
      </c>
      <c r="P19" s="134">
        <v>1</v>
      </c>
      <c r="Q19" s="134">
        <v>1</v>
      </c>
    </row>
    <row r="20" spans="1:17" ht="48" customHeight="1" thickTop="1" thickBot="1">
      <c r="A20" s="1381"/>
      <c r="B20" s="1395"/>
      <c r="C20" s="1398"/>
      <c r="D20" s="1392" t="s">
        <v>2045</v>
      </c>
      <c r="E20" s="1400" t="s">
        <v>2046</v>
      </c>
      <c r="F20" s="105" t="s">
        <v>2047</v>
      </c>
      <c r="G20" s="106"/>
      <c r="H20" s="106"/>
      <c r="I20" s="105"/>
      <c r="J20" s="136">
        <v>10</v>
      </c>
      <c r="K20" s="56"/>
      <c r="L20" s="1411"/>
      <c r="M20" s="133" t="s">
        <v>2036</v>
      </c>
      <c r="N20" s="133" t="s">
        <v>2048</v>
      </c>
      <c r="O20" s="134" t="s">
        <v>2034</v>
      </c>
      <c r="P20" s="134">
        <v>0</v>
      </c>
      <c r="Q20" s="134">
        <v>0</v>
      </c>
    </row>
    <row r="21" spans="1:17" ht="48" customHeight="1" thickTop="1" thickBot="1">
      <c r="A21" s="1381"/>
      <c r="B21" s="1395"/>
      <c r="C21" s="1398"/>
      <c r="D21" s="1404"/>
      <c r="E21" s="1405"/>
      <c r="F21" s="118" t="s">
        <v>2049</v>
      </c>
      <c r="G21" s="119"/>
      <c r="H21" s="120"/>
      <c r="I21" s="118"/>
      <c r="J21" s="141">
        <v>5</v>
      </c>
      <c r="K21" s="56"/>
      <c r="L21" s="1409" t="s">
        <v>2050</v>
      </c>
      <c r="M21" s="131" t="s">
        <v>2026</v>
      </c>
      <c r="N21" s="131" t="s">
        <v>2051</v>
      </c>
      <c r="O21" s="132" t="s">
        <v>2034</v>
      </c>
      <c r="P21" s="132">
        <v>0</v>
      </c>
      <c r="Q21" s="132">
        <v>0</v>
      </c>
    </row>
    <row r="22" spans="1:17" ht="48" customHeight="1" thickTop="1" thickBot="1">
      <c r="A22" s="1382"/>
      <c r="B22" s="1396"/>
      <c r="C22" s="1399"/>
      <c r="D22" s="1393"/>
      <c r="E22" s="1401"/>
      <c r="F22" s="107" t="s">
        <v>2052</v>
      </c>
      <c r="G22" s="108"/>
      <c r="H22" s="109"/>
      <c r="I22" s="107"/>
      <c r="J22" s="137">
        <v>0</v>
      </c>
      <c r="K22" s="56"/>
      <c r="L22" s="1409"/>
      <c r="M22" s="131" t="s">
        <v>2032</v>
      </c>
      <c r="N22" s="131" t="s">
        <v>2053</v>
      </c>
      <c r="O22" s="132" t="s">
        <v>2034</v>
      </c>
      <c r="P22" s="132">
        <v>0</v>
      </c>
      <c r="Q22" s="132">
        <v>0</v>
      </c>
    </row>
    <row r="23" spans="1:17" ht="35.25" customHeight="1" thickTop="1" thickBot="1">
      <c r="C23" s="104"/>
      <c r="D23" s="104"/>
      <c r="E23" s="104"/>
      <c r="F23" s="121" t="s">
        <v>2054</v>
      </c>
      <c r="G23" s="1414"/>
      <c r="H23" s="1415"/>
      <c r="I23" s="1415"/>
      <c r="J23" s="1416"/>
      <c r="K23" s="56"/>
      <c r="L23" s="1409"/>
      <c r="M23" s="131" t="s">
        <v>2036</v>
      </c>
      <c r="N23" s="131" t="s">
        <v>2055</v>
      </c>
      <c r="O23" s="132" t="s">
        <v>2034</v>
      </c>
      <c r="P23" s="132">
        <v>0</v>
      </c>
      <c r="Q23" s="132">
        <v>0</v>
      </c>
    </row>
    <row r="24" spans="1:17" ht="30.75" customHeight="1" thickTop="1" thickBot="1">
      <c r="A24" s="1420" t="s">
        <v>2056</v>
      </c>
      <c r="B24" s="1420"/>
      <c r="C24" s="1420"/>
      <c r="D24" s="1420"/>
      <c r="E24" s="104"/>
      <c r="F24" s="118" t="s">
        <v>2057</v>
      </c>
      <c r="G24" s="1412"/>
      <c r="H24" s="1413"/>
      <c r="I24" s="122"/>
      <c r="J24" s="119"/>
      <c r="K24" s="56"/>
      <c r="L24" s="126"/>
      <c r="M24" s="124"/>
      <c r="N24" s="124"/>
      <c r="O24" s="125"/>
      <c r="P24" s="125"/>
      <c r="Q24" s="125"/>
    </row>
    <row r="25" spans="1:17" ht="16.5" thickTop="1" thickBot="1">
      <c r="C25" s="56"/>
      <c r="D25" s="56"/>
      <c r="E25" s="56"/>
      <c r="F25" s="56"/>
      <c r="G25" s="56"/>
      <c r="H25" s="56"/>
      <c r="I25" s="56"/>
      <c r="J25" s="56"/>
      <c r="K25" s="56"/>
    </row>
    <row r="26" spans="1:17" ht="22.5" customHeight="1">
      <c r="A26" s="1374" t="s">
        <v>1979</v>
      </c>
      <c r="B26" s="1374" t="s">
        <v>1980</v>
      </c>
      <c r="C26" s="1374" t="s">
        <v>1981</v>
      </c>
      <c r="D26" s="1374" t="s">
        <v>1982</v>
      </c>
      <c r="E26" s="1374" t="s">
        <v>1983</v>
      </c>
      <c r="F26" s="1374" t="s">
        <v>1984</v>
      </c>
      <c r="G26" s="1368" t="s">
        <v>1831</v>
      </c>
      <c r="H26" s="1369"/>
      <c r="I26" s="1370"/>
      <c r="J26" s="1374" t="s">
        <v>1985</v>
      </c>
      <c r="K26" s="56"/>
      <c r="L26" s="85" t="s">
        <v>1986</v>
      </c>
      <c r="M26" s="85" t="s">
        <v>1987</v>
      </c>
      <c r="N26" s="1377" t="s">
        <v>1988</v>
      </c>
    </row>
    <row r="27" spans="1:17" ht="34.5" customHeight="1" thickBot="1">
      <c r="A27" s="1375"/>
      <c r="B27" s="1375"/>
      <c r="C27" s="1375"/>
      <c r="D27" s="1375"/>
      <c r="E27" s="1375"/>
      <c r="F27" s="1375"/>
      <c r="G27" s="1371"/>
      <c r="H27" s="1372"/>
      <c r="I27" s="1373"/>
      <c r="J27" s="1375"/>
      <c r="K27" s="56"/>
      <c r="L27" s="86" t="s">
        <v>1989</v>
      </c>
      <c r="M27" s="86" t="s">
        <v>1990</v>
      </c>
      <c r="N27" s="1378"/>
    </row>
    <row r="28" spans="1:17" ht="51.75" customHeight="1" thickBot="1">
      <c r="A28" s="1376"/>
      <c r="B28" s="1376"/>
      <c r="C28" s="59"/>
      <c r="D28" s="59"/>
      <c r="E28" s="59"/>
      <c r="F28" s="1376"/>
      <c r="G28" s="60" t="s">
        <v>562</v>
      </c>
      <c r="H28" s="60"/>
      <c r="I28" s="60" t="s">
        <v>563</v>
      </c>
      <c r="J28" s="1376"/>
      <c r="K28" s="56"/>
      <c r="L28" s="86" t="s">
        <v>1921</v>
      </c>
      <c r="M28" s="86" t="s">
        <v>1992</v>
      </c>
      <c r="N28" s="1378"/>
    </row>
    <row r="29" spans="1:17" ht="15">
      <c r="A29" s="1380">
        <v>2</v>
      </c>
      <c r="B29" s="1380" t="e">
        <f>'3. CICLO DE RIESGOS'!#REF!</f>
        <v>#REF!</v>
      </c>
      <c r="C29" s="1383" t="s">
        <v>1993</v>
      </c>
      <c r="D29" s="1358" t="s">
        <v>1994</v>
      </c>
      <c r="E29" s="1361" t="s">
        <v>1995</v>
      </c>
      <c r="F29" s="61" t="s">
        <v>1996</v>
      </c>
      <c r="G29" s="62" t="s">
        <v>648</v>
      </c>
      <c r="H29" s="62">
        <f>COUNTIF(G29,G29)*J29</f>
        <v>15</v>
      </c>
      <c r="I29" s="61"/>
      <c r="J29" s="63">
        <v>15</v>
      </c>
      <c r="K29" s="56"/>
      <c r="L29" s="86" t="s">
        <v>1997</v>
      </c>
      <c r="M29" s="87" t="s">
        <v>1998</v>
      </c>
      <c r="N29" s="1379"/>
    </row>
    <row r="30" spans="1:17" ht="15.75" thickBot="1">
      <c r="A30" s="1381"/>
      <c r="B30" s="1381"/>
      <c r="C30" s="1384"/>
      <c r="D30" s="1360"/>
      <c r="E30" s="1363"/>
      <c r="F30" s="64" t="s">
        <v>1999</v>
      </c>
      <c r="G30" s="65"/>
      <c r="H30" s="66">
        <f t="shared" ref="H30:H44" si="0">COUNTIF(G30,G30)*J30</f>
        <v>0</v>
      </c>
      <c r="I30" s="64"/>
      <c r="J30" s="67">
        <v>0</v>
      </c>
      <c r="K30" s="56"/>
    </row>
    <row r="31" spans="1:17" ht="22.5">
      <c r="A31" s="1381"/>
      <c r="B31" s="1381"/>
      <c r="C31" s="1384"/>
      <c r="D31" s="1354" t="s">
        <v>2000</v>
      </c>
      <c r="E31" s="1356" t="s">
        <v>2001</v>
      </c>
      <c r="F31" s="68" t="s">
        <v>2002</v>
      </c>
      <c r="G31" s="69" t="s">
        <v>648</v>
      </c>
      <c r="H31" s="69">
        <f t="shared" si="0"/>
        <v>15</v>
      </c>
      <c r="I31" s="68"/>
      <c r="J31" s="70">
        <v>15</v>
      </c>
      <c r="K31" s="56"/>
      <c r="L31" s="85" t="s">
        <v>2003</v>
      </c>
      <c r="M31" s="85" t="s">
        <v>2004</v>
      </c>
      <c r="N31" s="1377" t="s">
        <v>2005</v>
      </c>
    </row>
    <row r="32" spans="1:17" ht="23.25" thickBot="1">
      <c r="A32" s="1381"/>
      <c r="B32" s="1381"/>
      <c r="C32" s="1384"/>
      <c r="D32" s="1355"/>
      <c r="E32" s="1356"/>
      <c r="F32" s="71" t="s">
        <v>2006</v>
      </c>
      <c r="G32" s="72"/>
      <c r="H32" s="73">
        <f t="shared" si="0"/>
        <v>0</v>
      </c>
      <c r="I32" s="71"/>
      <c r="J32" s="74">
        <v>0</v>
      </c>
      <c r="K32" s="56"/>
      <c r="L32" s="86" t="s">
        <v>1997</v>
      </c>
      <c r="M32" s="88" t="s">
        <v>2007</v>
      </c>
      <c r="N32" s="1378"/>
    </row>
    <row r="33" spans="1:17" ht="22.5">
      <c r="A33" s="1381"/>
      <c r="B33" s="1381"/>
      <c r="C33" s="1384"/>
      <c r="D33" s="1358" t="s">
        <v>2008</v>
      </c>
      <c r="E33" s="1361" t="s">
        <v>2009</v>
      </c>
      <c r="F33" s="61" t="s">
        <v>2010</v>
      </c>
      <c r="G33" s="62" t="s">
        <v>648</v>
      </c>
      <c r="H33" s="62">
        <f t="shared" si="0"/>
        <v>15</v>
      </c>
      <c r="I33" s="61"/>
      <c r="J33" s="63">
        <v>15</v>
      </c>
      <c r="K33" s="56"/>
      <c r="L33" s="86" t="s">
        <v>1921</v>
      </c>
      <c r="M33" s="88" t="s">
        <v>2011</v>
      </c>
      <c r="N33" s="1378"/>
    </row>
    <row r="34" spans="1:17" ht="23.25" thickBot="1">
      <c r="A34" s="1381"/>
      <c r="B34" s="1381"/>
      <c r="C34" s="1384"/>
      <c r="D34" s="1360"/>
      <c r="E34" s="1363"/>
      <c r="F34" s="64" t="s">
        <v>2012</v>
      </c>
      <c r="G34" s="65"/>
      <c r="H34" s="66">
        <f t="shared" si="0"/>
        <v>0</v>
      </c>
      <c r="I34" s="64"/>
      <c r="J34" s="67">
        <v>0</v>
      </c>
      <c r="K34" s="56"/>
      <c r="L34" s="86" t="s">
        <v>1989</v>
      </c>
      <c r="M34" s="89" t="s">
        <v>2013</v>
      </c>
      <c r="N34" s="1379"/>
    </row>
    <row r="35" spans="1:17" ht="15.75" thickBot="1">
      <c r="A35" s="1381"/>
      <c r="B35" s="1381"/>
      <c r="C35" s="1384"/>
      <c r="D35" s="1354" t="s">
        <v>2014</v>
      </c>
      <c r="E35" s="1356" t="s">
        <v>2015</v>
      </c>
      <c r="F35" s="68" t="s">
        <v>2016</v>
      </c>
      <c r="G35" s="69" t="s">
        <v>648</v>
      </c>
      <c r="H35" s="69">
        <f t="shared" si="0"/>
        <v>15</v>
      </c>
      <c r="I35" s="68"/>
      <c r="J35" s="70">
        <v>15</v>
      </c>
      <c r="K35" s="56"/>
    </row>
    <row r="36" spans="1:17" ht="46.5" thickTop="1" thickBot="1">
      <c r="A36" s="1381"/>
      <c r="B36" s="1381"/>
      <c r="C36" s="1384"/>
      <c r="D36" s="1386"/>
      <c r="E36" s="1356"/>
      <c r="F36" s="75" t="s">
        <v>2017</v>
      </c>
      <c r="G36" s="76"/>
      <c r="H36" s="69">
        <f t="shared" si="0"/>
        <v>0</v>
      </c>
      <c r="I36" s="75"/>
      <c r="J36" s="77">
        <v>10</v>
      </c>
      <c r="K36" s="56"/>
      <c r="L36" s="90" t="s">
        <v>2018</v>
      </c>
      <c r="M36" s="90" t="s">
        <v>2019</v>
      </c>
      <c r="N36" s="90" t="s">
        <v>2020</v>
      </c>
      <c r="O36" s="90" t="s">
        <v>2021</v>
      </c>
      <c r="P36" s="90" t="s">
        <v>2022</v>
      </c>
      <c r="Q36" s="90" t="s">
        <v>2023</v>
      </c>
    </row>
    <row r="37" spans="1:17" ht="16.5" thickTop="1" thickBot="1">
      <c r="A37" s="1381"/>
      <c r="B37" s="1381"/>
      <c r="C37" s="1384"/>
      <c r="D37" s="1355"/>
      <c r="E37" s="1356"/>
      <c r="F37" s="71" t="s">
        <v>2024</v>
      </c>
      <c r="G37" s="72"/>
      <c r="H37" s="73">
        <f t="shared" si="0"/>
        <v>0</v>
      </c>
      <c r="I37" s="71"/>
      <c r="J37" s="74">
        <v>0</v>
      </c>
      <c r="K37" s="56"/>
      <c r="L37" s="1364" t="s">
        <v>2025</v>
      </c>
      <c r="M37" s="93" t="s">
        <v>2026</v>
      </c>
      <c r="N37" s="93" t="s">
        <v>2027</v>
      </c>
      <c r="O37" s="91" t="s">
        <v>2028</v>
      </c>
      <c r="P37" s="91">
        <v>2</v>
      </c>
      <c r="Q37" s="91">
        <v>2</v>
      </c>
    </row>
    <row r="38" spans="1:17" ht="16.5" thickTop="1" thickBot="1">
      <c r="A38" s="1381"/>
      <c r="B38" s="1381"/>
      <c r="C38" s="1384"/>
      <c r="D38" s="1358" t="s">
        <v>2029</v>
      </c>
      <c r="E38" s="1361" t="s">
        <v>2030</v>
      </c>
      <c r="F38" s="61" t="s">
        <v>2031</v>
      </c>
      <c r="G38" s="62" t="s">
        <v>648</v>
      </c>
      <c r="H38" s="62">
        <f t="shared" si="0"/>
        <v>15</v>
      </c>
      <c r="I38" s="61"/>
      <c r="J38" s="63">
        <v>15</v>
      </c>
      <c r="K38" s="56"/>
      <c r="L38" s="1387"/>
      <c r="M38" s="93" t="s">
        <v>2032</v>
      </c>
      <c r="N38" s="93" t="s">
        <v>2033</v>
      </c>
      <c r="O38" s="91" t="s">
        <v>2034</v>
      </c>
      <c r="P38" s="91">
        <v>1</v>
      </c>
      <c r="Q38" s="91">
        <v>1</v>
      </c>
    </row>
    <row r="39" spans="1:17" ht="16.5" thickTop="1" thickBot="1">
      <c r="A39" s="1381"/>
      <c r="B39" s="1381"/>
      <c r="C39" s="1384"/>
      <c r="D39" s="1360"/>
      <c r="E39" s="1363"/>
      <c r="F39" s="78" t="s">
        <v>2035</v>
      </c>
      <c r="G39" s="65"/>
      <c r="H39" s="66">
        <f t="shared" si="0"/>
        <v>0</v>
      </c>
      <c r="I39" s="78"/>
      <c r="J39" s="67">
        <v>0</v>
      </c>
      <c r="K39" s="56"/>
      <c r="L39" s="1387"/>
      <c r="M39" s="93" t="s">
        <v>2036</v>
      </c>
      <c r="N39" s="93" t="s">
        <v>2037</v>
      </c>
      <c r="O39" s="91" t="s">
        <v>2034</v>
      </c>
      <c r="P39" s="91">
        <v>0</v>
      </c>
      <c r="Q39" s="91">
        <v>0</v>
      </c>
    </row>
    <row r="40" spans="1:17" ht="24" thickTop="1" thickBot="1">
      <c r="A40" s="1381"/>
      <c r="B40" s="1381"/>
      <c r="C40" s="1384"/>
      <c r="D40" s="1354" t="s">
        <v>2038</v>
      </c>
      <c r="E40" s="1356" t="s">
        <v>2039</v>
      </c>
      <c r="F40" s="68" t="s">
        <v>2040</v>
      </c>
      <c r="G40" s="69" t="s">
        <v>648</v>
      </c>
      <c r="H40" s="69">
        <f t="shared" si="0"/>
        <v>15</v>
      </c>
      <c r="I40" s="68"/>
      <c r="J40" s="70">
        <v>15</v>
      </c>
      <c r="K40" s="56"/>
      <c r="L40" s="1357" t="s">
        <v>2041</v>
      </c>
      <c r="M40" s="94" t="s">
        <v>2026</v>
      </c>
      <c r="N40" s="94" t="s">
        <v>2042</v>
      </c>
      <c r="O40" s="92" t="s">
        <v>2034</v>
      </c>
      <c r="P40" s="92">
        <v>1</v>
      </c>
      <c r="Q40" s="92">
        <v>1</v>
      </c>
    </row>
    <row r="41" spans="1:17" ht="24" thickTop="1" thickBot="1">
      <c r="A41" s="1381"/>
      <c r="B41" s="1381"/>
      <c r="C41" s="1384"/>
      <c r="D41" s="1355"/>
      <c r="E41" s="1356"/>
      <c r="F41" s="71" t="s">
        <v>2043</v>
      </c>
      <c r="G41" s="72"/>
      <c r="H41" s="73">
        <f t="shared" si="0"/>
        <v>0</v>
      </c>
      <c r="I41" s="71"/>
      <c r="J41" s="74">
        <v>0</v>
      </c>
      <c r="K41" s="56"/>
      <c r="L41" s="1357"/>
      <c r="M41" s="94" t="s">
        <v>2032</v>
      </c>
      <c r="N41" s="94" t="s">
        <v>2044</v>
      </c>
      <c r="O41" s="92" t="s">
        <v>2034</v>
      </c>
      <c r="P41" s="92">
        <v>1</v>
      </c>
      <c r="Q41" s="92">
        <v>1</v>
      </c>
    </row>
    <row r="42" spans="1:17" ht="16.5" thickTop="1" thickBot="1">
      <c r="A42" s="1381"/>
      <c r="B42" s="1381"/>
      <c r="C42" s="1384"/>
      <c r="D42" s="1358" t="s">
        <v>2045</v>
      </c>
      <c r="E42" s="1361" t="s">
        <v>2046</v>
      </c>
      <c r="F42" s="61" t="s">
        <v>2047</v>
      </c>
      <c r="G42" s="62" t="s">
        <v>648</v>
      </c>
      <c r="H42" s="62">
        <f t="shared" si="0"/>
        <v>10</v>
      </c>
      <c r="I42" s="61"/>
      <c r="J42" s="63">
        <v>10</v>
      </c>
      <c r="K42" s="56"/>
      <c r="L42" s="1357"/>
      <c r="M42" s="94" t="s">
        <v>2036</v>
      </c>
      <c r="N42" s="94" t="s">
        <v>2048</v>
      </c>
      <c r="O42" s="92" t="s">
        <v>2034</v>
      </c>
      <c r="P42" s="92">
        <v>0</v>
      </c>
      <c r="Q42" s="92">
        <v>0</v>
      </c>
    </row>
    <row r="43" spans="1:17" ht="16.5" thickTop="1" thickBot="1">
      <c r="A43" s="1381"/>
      <c r="B43" s="1381"/>
      <c r="C43" s="1384"/>
      <c r="D43" s="1359"/>
      <c r="E43" s="1362"/>
      <c r="F43" s="79" t="s">
        <v>2049</v>
      </c>
      <c r="G43" s="80"/>
      <c r="H43" s="81">
        <f t="shared" si="0"/>
        <v>0</v>
      </c>
      <c r="I43" s="79"/>
      <c r="J43" s="82">
        <v>5</v>
      </c>
      <c r="K43" s="56"/>
      <c r="L43" s="1364" t="s">
        <v>2050</v>
      </c>
      <c r="M43" s="93" t="s">
        <v>2026</v>
      </c>
      <c r="N43" s="93" t="s">
        <v>2051</v>
      </c>
      <c r="O43" s="91" t="s">
        <v>2034</v>
      </c>
      <c r="P43" s="91">
        <v>0</v>
      </c>
      <c r="Q43" s="91">
        <v>0</v>
      </c>
    </row>
    <row r="44" spans="1:17" ht="16.5" thickTop="1" thickBot="1">
      <c r="A44" s="1382"/>
      <c r="B44" s="1382"/>
      <c r="C44" s="1385"/>
      <c r="D44" s="1360"/>
      <c r="E44" s="1363"/>
      <c r="F44" s="64" t="s">
        <v>2052</v>
      </c>
      <c r="G44" s="65"/>
      <c r="H44" s="66">
        <f t="shared" si="0"/>
        <v>0</v>
      </c>
      <c r="I44" s="64"/>
      <c r="J44" s="67">
        <v>0</v>
      </c>
      <c r="K44" s="56"/>
      <c r="L44" s="1364"/>
      <c r="M44" s="93" t="s">
        <v>2032</v>
      </c>
      <c r="N44" s="93" t="s">
        <v>2053</v>
      </c>
      <c r="O44" s="91" t="s">
        <v>2034</v>
      </c>
      <c r="P44" s="91">
        <v>0</v>
      </c>
      <c r="Q44" s="91">
        <v>0</v>
      </c>
    </row>
    <row r="45" spans="1:17" ht="16.5" thickTop="1" thickBot="1">
      <c r="C45" s="83"/>
      <c r="D45" s="83"/>
      <c r="E45" s="83"/>
      <c r="F45" s="84" t="s">
        <v>2054</v>
      </c>
      <c r="G45" s="1365">
        <f>SUM(H29:H44)</f>
        <v>100</v>
      </c>
      <c r="H45" s="1366"/>
      <c r="I45" s="1366"/>
      <c r="J45" s="1367"/>
      <c r="K45" s="56"/>
      <c r="L45" s="1364"/>
      <c r="M45" s="93" t="s">
        <v>2036</v>
      </c>
      <c r="N45" s="93" t="s">
        <v>2055</v>
      </c>
      <c r="O45" s="91" t="s">
        <v>2034</v>
      </c>
      <c r="P45" s="91">
        <v>0</v>
      </c>
      <c r="Q45" s="91">
        <v>0</v>
      </c>
    </row>
    <row r="46" spans="1:17" ht="16.5" thickTop="1" thickBot="1">
      <c r="C46" s="83"/>
      <c r="D46" s="83"/>
      <c r="E46" s="83"/>
      <c r="F46" s="96" t="s">
        <v>2057</v>
      </c>
      <c r="G46" s="1421">
        <f>IF(G45&lt;=50,0,IF(AND(G45&gt;50,G45&lt;=75),1,IF(AND(G45&gt;75,G45&lt;=100),2)))</f>
        <v>2</v>
      </c>
      <c r="H46" s="1422"/>
      <c r="I46" s="97"/>
      <c r="J46" s="98" t="str">
        <f>IF(G35="x","probabilidad",IF(G40="x","impacto",0))</f>
        <v>probabilidad</v>
      </c>
      <c r="K46" s="56"/>
      <c r="L46" s="95"/>
      <c r="M46" s="93"/>
      <c r="N46" s="93"/>
      <c r="O46" s="91"/>
      <c r="P46" s="91"/>
      <c r="Q46" s="91"/>
    </row>
    <row r="47" spans="1:17" ht="16.5" thickTop="1" thickBot="1">
      <c r="C47" s="56"/>
      <c r="D47" s="56"/>
      <c r="E47" s="56"/>
      <c r="F47" s="56"/>
      <c r="G47" s="56"/>
      <c r="H47" s="56"/>
      <c r="I47" s="56"/>
      <c r="J47" s="56"/>
      <c r="K47" s="56"/>
    </row>
    <row r="48" spans="1:17" ht="22.5">
      <c r="A48" s="1374" t="s">
        <v>1979</v>
      </c>
      <c r="B48" s="1374" t="s">
        <v>1980</v>
      </c>
      <c r="C48" s="1374" t="s">
        <v>1981</v>
      </c>
      <c r="D48" s="1374" t="s">
        <v>1982</v>
      </c>
      <c r="E48" s="1374" t="s">
        <v>1983</v>
      </c>
      <c r="F48" s="1374" t="s">
        <v>1984</v>
      </c>
      <c r="G48" s="1368" t="s">
        <v>1831</v>
      </c>
      <c r="H48" s="1369"/>
      <c r="I48" s="1370"/>
      <c r="J48" s="1374" t="s">
        <v>1985</v>
      </c>
      <c r="K48" s="56"/>
      <c r="L48" s="85" t="s">
        <v>1986</v>
      </c>
      <c r="M48" s="85" t="s">
        <v>1987</v>
      </c>
      <c r="N48" s="1377" t="s">
        <v>1988</v>
      </c>
    </row>
    <row r="49" spans="1:17" ht="15.75" thickBot="1">
      <c r="A49" s="1375"/>
      <c r="B49" s="1375"/>
      <c r="C49" s="1375"/>
      <c r="D49" s="1375"/>
      <c r="E49" s="1375"/>
      <c r="F49" s="1375"/>
      <c r="G49" s="1371"/>
      <c r="H49" s="1372"/>
      <c r="I49" s="1373"/>
      <c r="J49" s="1375"/>
      <c r="K49" s="56"/>
      <c r="L49" s="86" t="s">
        <v>1989</v>
      </c>
      <c r="M49" s="86" t="s">
        <v>1990</v>
      </c>
      <c r="N49" s="1378"/>
    </row>
    <row r="50" spans="1:17" ht="15.75" thickBot="1">
      <c r="A50" s="1376"/>
      <c r="B50" s="1376"/>
      <c r="C50" s="59"/>
      <c r="D50" s="59"/>
      <c r="E50" s="59"/>
      <c r="F50" s="1376"/>
      <c r="G50" s="60" t="s">
        <v>562</v>
      </c>
      <c r="H50" s="60"/>
      <c r="I50" s="60" t="s">
        <v>563</v>
      </c>
      <c r="J50" s="1376"/>
      <c r="K50" s="56"/>
      <c r="L50" s="86" t="s">
        <v>1921</v>
      </c>
      <c r="M50" s="86" t="s">
        <v>1992</v>
      </c>
      <c r="N50" s="1378"/>
    </row>
    <row r="51" spans="1:17" ht="15">
      <c r="A51" s="1380">
        <v>3</v>
      </c>
      <c r="B51" s="1380" t="e">
        <f>'3. CICLO DE RIESGOS'!#REF!</f>
        <v>#REF!</v>
      </c>
      <c r="C51" s="1383" t="s">
        <v>1993</v>
      </c>
      <c r="D51" s="1358" t="s">
        <v>1994</v>
      </c>
      <c r="E51" s="1361" t="s">
        <v>1995</v>
      </c>
      <c r="F51" s="61" t="s">
        <v>1996</v>
      </c>
      <c r="G51" s="62" t="s">
        <v>648</v>
      </c>
      <c r="H51" s="62">
        <f>COUNTIF(G51,G51)*J51</f>
        <v>15</v>
      </c>
      <c r="I51" s="61"/>
      <c r="J51" s="63">
        <v>15</v>
      </c>
      <c r="K51" s="56"/>
      <c r="L51" s="86" t="s">
        <v>1997</v>
      </c>
      <c r="M51" s="87" t="s">
        <v>1998</v>
      </c>
      <c r="N51" s="1379"/>
    </row>
    <row r="52" spans="1:17" ht="15.75" thickBot="1">
      <c r="A52" s="1381"/>
      <c r="B52" s="1381"/>
      <c r="C52" s="1384"/>
      <c r="D52" s="1360"/>
      <c r="E52" s="1363"/>
      <c r="F52" s="64" t="s">
        <v>1999</v>
      </c>
      <c r="G52" s="65"/>
      <c r="H52" s="66">
        <f t="shared" ref="H52:H66" si="1">COUNTIF(G52,G52)*J52</f>
        <v>0</v>
      </c>
      <c r="I52" s="64"/>
      <c r="J52" s="67">
        <v>0</v>
      </c>
      <c r="K52" s="56"/>
    </row>
    <row r="53" spans="1:17" ht="24.75" customHeight="1">
      <c r="A53" s="1381"/>
      <c r="B53" s="1381"/>
      <c r="C53" s="1384"/>
      <c r="D53" s="1354" t="s">
        <v>2000</v>
      </c>
      <c r="E53" s="1356" t="s">
        <v>2001</v>
      </c>
      <c r="F53" s="68" t="s">
        <v>2002</v>
      </c>
      <c r="G53" s="69" t="s">
        <v>648</v>
      </c>
      <c r="H53" s="69">
        <f t="shared" si="1"/>
        <v>15</v>
      </c>
      <c r="I53" s="68"/>
      <c r="J53" s="70">
        <v>15</v>
      </c>
      <c r="K53" s="56"/>
      <c r="L53" s="85" t="s">
        <v>2003</v>
      </c>
      <c r="M53" s="85" t="s">
        <v>2004</v>
      </c>
      <c r="N53" s="1377" t="s">
        <v>2005</v>
      </c>
    </row>
    <row r="54" spans="1:17" ht="13.5" customHeight="1" thickBot="1">
      <c r="A54" s="1381"/>
      <c r="B54" s="1381"/>
      <c r="C54" s="1384"/>
      <c r="D54" s="1355"/>
      <c r="E54" s="1356"/>
      <c r="F54" s="71" t="s">
        <v>2006</v>
      </c>
      <c r="G54" s="72"/>
      <c r="H54" s="73">
        <f t="shared" si="1"/>
        <v>0</v>
      </c>
      <c r="I54" s="71"/>
      <c r="J54" s="74">
        <v>0</v>
      </c>
      <c r="K54" s="56"/>
      <c r="L54" s="86" t="s">
        <v>1997</v>
      </c>
      <c r="M54" s="88" t="s">
        <v>2007</v>
      </c>
      <c r="N54" s="1378"/>
    </row>
    <row r="55" spans="1:17" ht="27.75" customHeight="1">
      <c r="A55" s="1381"/>
      <c r="B55" s="1381"/>
      <c r="C55" s="1384"/>
      <c r="D55" s="1358" t="s">
        <v>2008</v>
      </c>
      <c r="E55" s="1361" t="s">
        <v>2009</v>
      </c>
      <c r="F55" s="61" t="s">
        <v>2010</v>
      </c>
      <c r="G55" s="62" t="s">
        <v>648</v>
      </c>
      <c r="H55" s="62">
        <f t="shared" si="1"/>
        <v>15</v>
      </c>
      <c r="I55" s="61"/>
      <c r="J55" s="63">
        <v>15</v>
      </c>
      <c r="K55" s="56"/>
      <c r="L55" s="86" t="s">
        <v>1921</v>
      </c>
      <c r="M55" s="88" t="s">
        <v>2011</v>
      </c>
      <c r="N55" s="1378"/>
    </row>
    <row r="56" spans="1:17" ht="27.75" customHeight="1" thickBot="1">
      <c r="A56" s="1381"/>
      <c r="B56" s="1381"/>
      <c r="C56" s="1384"/>
      <c r="D56" s="1360"/>
      <c r="E56" s="1363"/>
      <c r="F56" s="64" t="s">
        <v>2012</v>
      </c>
      <c r="G56" s="65"/>
      <c r="H56" s="66">
        <f t="shared" si="1"/>
        <v>0</v>
      </c>
      <c r="I56" s="64"/>
      <c r="J56" s="67">
        <v>0</v>
      </c>
      <c r="K56" s="56"/>
      <c r="L56" s="86" t="s">
        <v>1989</v>
      </c>
      <c r="M56" s="89" t="s">
        <v>2013</v>
      </c>
      <c r="N56" s="1379"/>
    </row>
    <row r="57" spans="1:17" ht="27.75" customHeight="1" thickBot="1">
      <c r="A57" s="1381"/>
      <c r="B57" s="1381"/>
      <c r="C57" s="1384"/>
      <c r="D57" s="1354" t="s">
        <v>2014</v>
      </c>
      <c r="E57" s="1356" t="s">
        <v>2015</v>
      </c>
      <c r="F57" s="68" t="s">
        <v>2016</v>
      </c>
      <c r="G57" s="69" t="s">
        <v>648</v>
      </c>
      <c r="H57" s="69">
        <f t="shared" si="1"/>
        <v>15</v>
      </c>
      <c r="I57" s="68"/>
      <c r="J57" s="70">
        <v>15</v>
      </c>
      <c r="K57" s="56"/>
    </row>
    <row r="58" spans="1:17" ht="46.5" thickTop="1" thickBot="1">
      <c r="A58" s="1381"/>
      <c r="B58" s="1381"/>
      <c r="C58" s="1384"/>
      <c r="D58" s="1386"/>
      <c r="E58" s="1356"/>
      <c r="F58" s="75" t="s">
        <v>2017</v>
      </c>
      <c r="G58" s="76"/>
      <c r="H58" s="69">
        <f t="shared" si="1"/>
        <v>0</v>
      </c>
      <c r="I58" s="75"/>
      <c r="J58" s="77">
        <v>10</v>
      </c>
      <c r="K58" s="56"/>
      <c r="L58" s="90" t="s">
        <v>2018</v>
      </c>
      <c r="M58" s="90" t="s">
        <v>2019</v>
      </c>
      <c r="N58" s="90" t="s">
        <v>2020</v>
      </c>
      <c r="O58" s="90" t="s">
        <v>2021</v>
      </c>
      <c r="P58" s="90" t="s">
        <v>2022</v>
      </c>
      <c r="Q58" s="90" t="s">
        <v>2023</v>
      </c>
    </row>
    <row r="59" spans="1:17" ht="16.5" thickTop="1" thickBot="1">
      <c r="A59" s="1381"/>
      <c r="B59" s="1381"/>
      <c r="C59" s="1384"/>
      <c r="D59" s="1355"/>
      <c r="E59" s="1356"/>
      <c r="F59" s="71" t="s">
        <v>2024</v>
      </c>
      <c r="G59" s="72"/>
      <c r="H59" s="73">
        <f t="shared" si="1"/>
        <v>0</v>
      </c>
      <c r="I59" s="71"/>
      <c r="J59" s="74">
        <v>0</v>
      </c>
      <c r="K59" s="56"/>
      <c r="L59" s="1364" t="s">
        <v>2025</v>
      </c>
      <c r="M59" s="93" t="s">
        <v>2026</v>
      </c>
      <c r="N59" s="93" t="s">
        <v>2027</v>
      </c>
      <c r="O59" s="91" t="s">
        <v>2028</v>
      </c>
      <c r="P59" s="91">
        <v>2</v>
      </c>
      <c r="Q59" s="91">
        <v>2</v>
      </c>
    </row>
    <row r="60" spans="1:17" ht="16.5" thickTop="1" thickBot="1">
      <c r="A60" s="1381"/>
      <c r="B60" s="1381"/>
      <c r="C60" s="1384"/>
      <c r="D60" s="1358" t="s">
        <v>2029</v>
      </c>
      <c r="E60" s="1361" t="s">
        <v>2030</v>
      </c>
      <c r="F60" s="61" t="s">
        <v>2031</v>
      </c>
      <c r="G60" s="62" t="s">
        <v>648</v>
      </c>
      <c r="H60" s="62">
        <f t="shared" si="1"/>
        <v>15</v>
      </c>
      <c r="I60" s="61"/>
      <c r="J60" s="63">
        <v>15</v>
      </c>
      <c r="K60" s="56"/>
      <c r="L60" s="1387"/>
      <c r="M60" s="93" t="s">
        <v>2032</v>
      </c>
      <c r="N60" s="93" t="s">
        <v>2033</v>
      </c>
      <c r="O60" s="91" t="s">
        <v>2034</v>
      </c>
      <c r="P60" s="91">
        <v>1</v>
      </c>
      <c r="Q60" s="91">
        <v>1</v>
      </c>
    </row>
    <row r="61" spans="1:17" ht="16.5" thickTop="1" thickBot="1">
      <c r="A61" s="1381"/>
      <c r="B61" s="1381"/>
      <c r="C61" s="1384"/>
      <c r="D61" s="1360"/>
      <c r="E61" s="1363"/>
      <c r="F61" s="78" t="s">
        <v>2035</v>
      </c>
      <c r="G61" s="65"/>
      <c r="H61" s="66">
        <f t="shared" si="1"/>
        <v>0</v>
      </c>
      <c r="I61" s="78"/>
      <c r="J61" s="67">
        <v>0</v>
      </c>
      <c r="K61" s="56"/>
      <c r="L61" s="1387"/>
      <c r="M61" s="93" t="s">
        <v>2036</v>
      </c>
      <c r="N61" s="93" t="s">
        <v>2037</v>
      </c>
      <c r="O61" s="91" t="s">
        <v>2034</v>
      </c>
      <c r="P61" s="91">
        <v>0</v>
      </c>
      <c r="Q61" s="91">
        <v>0</v>
      </c>
    </row>
    <row r="62" spans="1:17" ht="24" thickTop="1" thickBot="1">
      <c r="A62" s="1381"/>
      <c r="B62" s="1381"/>
      <c r="C62" s="1384"/>
      <c r="D62" s="1354" t="s">
        <v>2038</v>
      </c>
      <c r="E62" s="1356" t="s">
        <v>2039</v>
      </c>
      <c r="F62" s="68" t="s">
        <v>2040</v>
      </c>
      <c r="G62" s="69" t="s">
        <v>648</v>
      </c>
      <c r="H62" s="69">
        <f t="shared" si="1"/>
        <v>15</v>
      </c>
      <c r="I62" s="68"/>
      <c r="J62" s="70">
        <v>15</v>
      </c>
      <c r="K62" s="56"/>
      <c r="L62" s="1357" t="s">
        <v>2041</v>
      </c>
      <c r="M62" s="94" t="s">
        <v>2026</v>
      </c>
      <c r="N62" s="94" t="s">
        <v>2042</v>
      </c>
      <c r="O62" s="92" t="s">
        <v>2034</v>
      </c>
      <c r="P62" s="92">
        <v>1</v>
      </c>
      <c r="Q62" s="92">
        <v>1</v>
      </c>
    </row>
    <row r="63" spans="1:17" ht="24" thickTop="1" thickBot="1">
      <c r="A63" s="1381"/>
      <c r="B63" s="1381"/>
      <c r="C63" s="1384"/>
      <c r="D63" s="1355"/>
      <c r="E63" s="1356"/>
      <c r="F63" s="71" t="s">
        <v>2043</v>
      </c>
      <c r="G63" s="72"/>
      <c r="H63" s="73">
        <f t="shared" si="1"/>
        <v>0</v>
      </c>
      <c r="I63" s="71"/>
      <c r="J63" s="74">
        <v>0</v>
      </c>
      <c r="K63" s="56"/>
      <c r="L63" s="1357"/>
      <c r="M63" s="94" t="s">
        <v>2032</v>
      </c>
      <c r="N63" s="94" t="s">
        <v>2044</v>
      </c>
      <c r="O63" s="92" t="s">
        <v>2034</v>
      </c>
      <c r="P63" s="92">
        <v>1</v>
      </c>
      <c r="Q63" s="92">
        <v>1</v>
      </c>
    </row>
    <row r="64" spans="1:17" ht="16.5" thickTop="1" thickBot="1">
      <c r="A64" s="1381"/>
      <c r="B64" s="1381"/>
      <c r="C64" s="1384"/>
      <c r="D64" s="1358" t="s">
        <v>2045</v>
      </c>
      <c r="E64" s="1361" t="s">
        <v>2046</v>
      </c>
      <c r="F64" s="61" t="s">
        <v>2047</v>
      </c>
      <c r="G64" s="62" t="s">
        <v>648</v>
      </c>
      <c r="H64" s="62">
        <f t="shared" si="1"/>
        <v>10</v>
      </c>
      <c r="I64" s="61"/>
      <c r="J64" s="63">
        <v>10</v>
      </c>
      <c r="K64" s="56"/>
      <c r="L64" s="1357"/>
      <c r="M64" s="94" t="s">
        <v>2036</v>
      </c>
      <c r="N64" s="94" t="s">
        <v>2048</v>
      </c>
      <c r="O64" s="92" t="s">
        <v>2034</v>
      </c>
      <c r="P64" s="92">
        <v>0</v>
      </c>
      <c r="Q64" s="92">
        <v>0</v>
      </c>
    </row>
    <row r="65" spans="1:17" ht="24.75" customHeight="1" thickTop="1" thickBot="1">
      <c r="A65" s="1381"/>
      <c r="B65" s="1381"/>
      <c r="C65" s="1384"/>
      <c r="D65" s="1359"/>
      <c r="E65" s="1362"/>
      <c r="F65" s="79" t="s">
        <v>2049</v>
      </c>
      <c r="G65" s="80"/>
      <c r="H65" s="81">
        <f t="shared" si="1"/>
        <v>0</v>
      </c>
      <c r="I65" s="79"/>
      <c r="J65" s="82">
        <v>5</v>
      </c>
      <c r="K65" s="56"/>
      <c r="L65" s="1364" t="s">
        <v>2050</v>
      </c>
      <c r="M65" s="93" t="s">
        <v>2026</v>
      </c>
      <c r="N65" s="93" t="s">
        <v>2051</v>
      </c>
      <c r="O65" s="91" t="s">
        <v>2034</v>
      </c>
      <c r="P65" s="91">
        <v>0</v>
      </c>
      <c r="Q65" s="91">
        <v>0</v>
      </c>
    </row>
    <row r="66" spans="1:17" ht="16.5" thickTop="1" thickBot="1">
      <c r="A66" s="1382"/>
      <c r="B66" s="1382"/>
      <c r="C66" s="1385"/>
      <c r="D66" s="1360"/>
      <c r="E66" s="1363"/>
      <c r="F66" s="64" t="s">
        <v>2052</v>
      </c>
      <c r="G66" s="65"/>
      <c r="H66" s="66">
        <f t="shared" si="1"/>
        <v>0</v>
      </c>
      <c r="I66" s="64"/>
      <c r="J66" s="67">
        <v>0</v>
      </c>
      <c r="K66" s="56"/>
      <c r="L66" s="1364"/>
      <c r="M66" s="93" t="s">
        <v>2032</v>
      </c>
      <c r="N66" s="93" t="s">
        <v>2053</v>
      </c>
      <c r="O66" s="91" t="s">
        <v>2034</v>
      </c>
      <c r="P66" s="91">
        <v>0</v>
      </c>
      <c r="Q66" s="91">
        <v>0</v>
      </c>
    </row>
    <row r="67" spans="1:17" ht="16.5" thickTop="1" thickBot="1">
      <c r="C67" s="83"/>
      <c r="D67" s="83"/>
      <c r="E67" s="83"/>
      <c r="F67" s="84" t="s">
        <v>2054</v>
      </c>
      <c r="G67" s="1365">
        <f>SUM(H51:H66)</f>
        <v>100</v>
      </c>
      <c r="H67" s="1366"/>
      <c r="I67" s="1366"/>
      <c r="J67" s="1367"/>
      <c r="K67" s="56"/>
      <c r="L67" s="1364"/>
      <c r="M67" s="93" t="s">
        <v>2036</v>
      </c>
      <c r="N67" s="93" t="s">
        <v>2055</v>
      </c>
      <c r="O67" s="91" t="s">
        <v>2034</v>
      </c>
      <c r="P67" s="91">
        <v>0</v>
      </c>
      <c r="Q67" s="91">
        <v>0</v>
      </c>
    </row>
    <row r="68" spans="1:17" ht="13.5" thickTop="1">
      <c r="F68" s="96" t="s">
        <v>2057</v>
      </c>
      <c r="G68" s="1421">
        <f>IF(G67&lt;=50,0,IF(AND(G67&gt;50,G67&lt;=75),1,IF(AND(G67&gt;75,G67&lt;=100),2)))</f>
        <v>2</v>
      </c>
      <c r="H68" s="1422"/>
      <c r="I68" s="97"/>
      <c r="J68" s="98" t="str">
        <f>IF(G57="x","probabilidad",IF(G62="x","impacto",0))</f>
        <v>probabilidad</v>
      </c>
    </row>
    <row r="69" spans="1:17" ht="26.25" customHeight="1"/>
    <row r="77" spans="1:17" ht="24.75" customHeight="1"/>
    <row r="81" ht="26.25" customHeight="1"/>
    <row r="89" ht="24.75" customHeight="1"/>
    <row r="93" ht="26.25" customHeight="1"/>
    <row r="101" ht="24.75" customHeight="1"/>
    <row r="105" ht="26.25" customHeight="1"/>
    <row r="113" ht="24.75" customHeight="1"/>
    <row r="117" ht="26.25" customHeight="1"/>
    <row r="125" ht="24.75" customHeight="1"/>
    <row r="129" ht="26.25" customHeight="1"/>
    <row r="137" ht="24.75" customHeight="1"/>
    <row r="141" ht="26.25" customHeight="1"/>
    <row r="149" ht="24.75" customHeight="1"/>
    <row r="153" ht="26.25" customHeight="1"/>
    <row r="161" ht="24.75" customHeight="1"/>
    <row r="165" ht="26.25" customHeight="1"/>
    <row r="173" ht="24.75" customHeight="1"/>
    <row r="177" ht="26.25" customHeight="1"/>
    <row r="185" ht="24.75" customHeight="1"/>
    <row r="189" ht="26.25" customHeight="1"/>
    <row r="197" ht="24.75" customHeight="1"/>
    <row r="201" ht="26.25" customHeight="1"/>
    <row r="209" ht="24.75" customHeight="1"/>
    <row r="213" ht="26.25" customHeight="1"/>
    <row r="221" ht="24.75" customHeight="1"/>
    <row r="225" ht="26.25" customHeight="1"/>
  </sheetData>
  <mergeCells count="99">
    <mergeCell ref="N4:N7"/>
    <mergeCell ref="F4:F6"/>
    <mergeCell ref="A24:D24"/>
    <mergeCell ref="G46:H46"/>
    <mergeCell ref="G68:H68"/>
    <mergeCell ref="G4:I5"/>
    <mergeCell ref="D7:D8"/>
    <mergeCell ref="E7:E8"/>
    <mergeCell ref="D9:D10"/>
    <mergeCell ref="E11:E12"/>
    <mergeCell ref="D13:D15"/>
    <mergeCell ref="E13:E15"/>
    <mergeCell ref="D4:D5"/>
    <mergeCell ref="E4:E5"/>
    <mergeCell ref="E53:E54"/>
    <mergeCell ref="D53:D54"/>
    <mergeCell ref="D42:D44"/>
    <mergeCell ref="E42:E44"/>
    <mergeCell ref="L43:L45"/>
    <mergeCell ref="G45:J45"/>
    <mergeCell ref="N9:N12"/>
    <mergeCell ref="L15:L17"/>
    <mergeCell ref="L18:L20"/>
    <mergeCell ref="L21:L23"/>
    <mergeCell ref="N26:N29"/>
    <mergeCell ref="N31:N34"/>
    <mergeCell ref="L37:L39"/>
    <mergeCell ref="L40:L42"/>
    <mergeCell ref="G24:H24"/>
    <mergeCell ref="G23:J23"/>
    <mergeCell ref="G26:I27"/>
    <mergeCell ref="J26:J28"/>
    <mergeCell ref="J4:J6"/>
    <mergeCell ref="E9:E10"/>
    <mergeCell ref="D11:D12"/>
    <mergeCell ref="A4:A6"/>
    <mergeCell ref="A7:A22"/>
    <mergeCell ref="B4:B6"/>
    <mergeCell ref="B7:B22"/>
    <mergeCell ref="C4:C5"/>
    <mergeCell ref="C7:C22"/>
    <mergeCell ref="D16:D17"/>
    <mergeCell ref="E16:E17"/>
    <mergeCell ref="D18:D19"/>
    <mergeCell ref="E18:E19"/>
    <mergeCell ref="D20:D22"/>
    <mergeCell ref="E20:E22"/>
    <mergeCell ref="D33:D34"/>
    <mergeCell ref="E33:E34"/>
    <mergeCell ref="D35:D37"/>
    <mergeCell ref="A26:A28"/>
    <mergeCell ref="B26:B28"/>
    <mergeCell ref="C26:C27"/>
    <mergeCell ref="D26:D27"/>
    <mergeCell ref="E26:E27"/>
    <mergeCell ref="D31:D32"/>
    <mergeCell ref="D29:D30"/>
    <mergeCell ref="E29:E30"/>
    <mergeCell ref="F26:F28"/>
    <mergeCell ref="A48:A50"/>
    <mergeCell ref="B48:B50"/>
    <mergeCell ref="C48:C49"/>
    <mergeCell ref="D48:D49"/>
    <mergeCell ref="E48:E49"/>
    <mergeCell ref="F48:F50"/>
    <mergeCell ref="E35:E37"/>
    <mergeCell ref="D38:D39"/>
    <mergeCell ref="E38:E39"/>
    <mergeCell ref="D40:D41"/>
    <mergeCell ref="E40:E41"/>
    <mergeCell ref="A29:A44"/>
    <mergeCell ref="B29:B44"/>
    <mergeCell ref="C29:C44"/>
    <mergeCell ref="E31:E32"/>
    <mergeCell ref="E51:E52"/>
    <mergeCell ref="N53:N56"/>
    <mergeCell ref="D55:D56"/>
    <mergeCell ref="E55:E56"/>
    <mergeCell ref="D57:D59"/>
    <mergeCell ref="E57:E59"/>
    <mergeCell ref="L59:L61"/>
    <mergeCell ref="D60:D61"/>
    <mergeCell ref="E60:E61"/>
    <mergeCell ref="A1:J2"/>
    <mergeCell ref="L1:Q2"/>
    <mergeCell ref="D62:D63"/>
    <mergeCell ref="E62:E63"/>
    <mergeCell ref="L62:L64"/>
    <mergeCell ref="D64:D66"/>
    <mergeCell ref="E64:E66"/>
    <mergeCell ref="L65:L67"/>
    <mergeCell ref="G67:J67"/>
    <mergeCell ref="G48:I49"/>
    <mergeCell ref="J48:J50"/>
    <mergeCell ref="N48:N51"/>
    <mergeCell ref="A51:A66"/>
    <mergeCell ref="B51:B66"/>
    <mergeCell ref="C51:C66"/>
    <mergeCell ref="D51:D52"/>
  </mergeCells>
  <printOptions horizontalCentered="1" verticalCentered="1"/>
  <pageMargins left="0.70866141732283472" right="0.70866141732283472" top="0.74803149606299213" bottom="0.74803149606299213" header="0.31496062992125984" footer="0.31496062992125984"/>
  <pageSetup scale="47" orientation="landscape" r:id="rId1"/>
  <colBreaks count="1" manualBreakCount="1">
    <brk id="11" max="2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M182"/>
  <sheetViews>
    <sheetView topLeftCell="A166" workbookViewId="0">
      <selection activeCell="F6" sqref="F6"/>
    </sheetView>
  </sheetViews>
  <sheetFormatPr defaultColWidth="11.42578125" defaultRowHeight="12.75"/>
  <cols>
    <col min="1" max="1" width="11.42578125" style="27"/>
    <col min="2" max="2" width="45.85546875" style="27" customWidth="1"/>
    <col min="3" max="3" width="17.140625" style="27" customWidth="1"/>
    <col min="4" max="4" width="15" style="27" customWidth="1"/>
    <col min="5" max="5" width="41.42578125" style="27" customWidth="1"/>
    <col min="6" max="6" width="12.7109375" style="27" bestFit="1" customWidth="1"/>
    <col min="7" max="7" width="11.42578125" style="27" hidden="1" customWidth="1"/>
    <col min="8" max="8" width="11.42578125" style="27"/>
    <col min="9" max="9" width="12.28515625" style="27" bestFit="1" customWidth="1"/>
    <col min="10" max="10" width="11.42578125" style="27"/>
    <col min="11" max="11" width="20.85546875" style="27" customWidth="1"/>
    <col min="12" max="12" width="27.85546875" style="27" customWidth="1"/>
    <col min="13" max="13" width="28.140625" style="27" customWidth="1"/>
    <col min="14" max="16384" width="11.42578125" style="27"/>
  </cols>
  <sheetData>
    <row r="1" spans="1:13" ht="15" customHeight="1">
      <c r="A1" s="1459" t="s">
        <v>2058</v>
      </c>
      <c r="B1" s="1459"/>
      <c r="C1" s="1459"/>
      <c r="D1" s="1459"/>
      <c r="E1" s="1459"/>
      <c r="F1" s="1459"/>
      <c r="G1" s="1459"/>
      <c r="H1" s="1459"/>
      <c r="I1" s="1459"/>
    </row>
    <row r="2" spans="1:13">
      <c r="A2" s="1459"/>
      <c r="B2" s="1459"/>
      <c r="C2" s="1459"/>
      <c r="D2" s="1459"/>
      <c r="E2" s="1459"/>
      <c r="F2" s="1459"/>
      <c r="G2" s="1459"/>
      <c r="H2" s="1459"/>
      <c r="I2" s="1459"/>
    </row>
    <row r="3" spans="1:13" ht="13.5" thickBot="1"/>
    <row r="4" spans="1:13" ht="24.75" customHeight="1" thickBot="1">
      <c r="A4" s="1435" t="s">
        <v>1979</v>
      </c>
      <c r="B4" s="1435" t="s">
        <v>2059</v>
      </c>
      <c r="C4" s="1435" t="s">
        <v>2060</v>
      </c>
      <c r="D4" s="1453" t="s">
        <v>2061</v>
      </c>
      <c r="E4" s="1453" t="s">
        <v>2062</v>
      </c>
      <c r="F4" s="1455" t="s">
        <v>2063</v>
      </c>
      <c r="G4" s="1456"/>
      <c r="H4" s="1457"/>
      <c r="I4" s="1453" t="s">
        <v>2064</v>
      </c>
      <c r="K4" s="1435" t="s">
        <v>2065</v>
      </c>
      <c r="L4" s="1438" t="s">
        <v>2066</v>
      </c>
      <c r="M4" s="1439"/>
    </row>
    <row r="5" spans="1:13" ht="13.5" customHeight="1" thickBot="1">
      <c r="A5" s="1437"/>
      <c r="B5" s="1437"/>
      <c r="C5" s="1437"/>
      <c r="D5" s="1454"/>
      <c r="E5" s="1454"/>
      <c r="F5" s="28" t="s">
        <v>2067</v>
      </c>
      <c r="G5" s="28"/>
      <c r="H5" s="28" t="s">
        <v>563</v>
      </c>
      <c r="I5" s="1454"/>
      <c r="K5" s="1436"/>
      <c r="L5" s="1440"/>
      <c r="M5" s="1441"/>
    </row>
    <row r="6" spans="1:13" ht="27.75" customHeight="1" thickBot="1">
      <c r="A6" s="1442">
        <f>'3. CICLO DE RIESGOS'!C20</f>
        <v>0</v>
      </c>
      <c r="B6" s="1442" t="e">
        <f>'3. CICLO DE RIESGOS'!#REF!</f>
        <v>#REF!</v>
      </c>
      <c r="C6" s="1458" t="s">
        <v>1993</v>
      </c>
      <c r="D6" s="1448" t="s">
        <v>2068</v>
      </c>
      <c r="E6" s="29" t="s">
        <v>2069</v>
      </c>
      <c r="F6" s="44"/>
      <c r="G6" s="48"/>
      <c r="H6" s="44"/>
      <c r="I6" s="38" t="s">
        <v>835</v>
      </c>
      <c r="K6" s="1436"/>
      <c r="L6" s="30" t="s">
        <v>2070</v>
      </c>
      <c r="M6" s="30" t="s">
        <v>2071</v>
      </c>
    </row>
    <row r="7" spans="1:13" ht="27.75" customHeight="1" thickBot="1">
      <c r="A7" s="1443"/>
      <c r="B7" s="1443"/>
      <c r="C7" s="1446"/>
      <c r="D7" s="1449"/>
      <c r="E7" s="43" t="s">
        <v>2072</v>
      </c>
      <c r="F7" s="44"/>
      <c r="G7" s="48"/>
      <c r="H7" s="45"/>
      <c r="I7" s="38" t="s">
        <v>835</v>
      </c>
      <c r="K7" s="1437"/>
      <c r="L7" s="31" t="s">
        <v>2073</v>
      </c>
      <c r="M7" s="31" t="s">
        <v>2074</v>
      </c>
    </row>
    <row r="8" spans="1:13" ht="27.75" customHeight="1" thickBot="1">
      <c r="A8" s="1443"/>
      <c r="B8" s="1443"/>
      <c r="C8" s="1446"/>
      <c r="D8" s="1450" t="s">
        <v>2075</v>
      </c>
      <c r="E8" s="29" t="s">
        <v>2076</v>
      </c>
      <c r="F8" s="44"/>
      <c r="G8" s="48">
        <f>COUNTIF(F8,F8)*I8</f>
        <v>0</v>
      </c>
      <c r="H8" s="44"/>
      <c r="I8" s="39">
        <v>15</v>
      </c>
      <c r="K8" s="33" t="s">
        <v>2077</v>
      </c>
      <c r="L8" s="32">
        <v>0</v>
      </c>
      <c r="M8" s="32">
        <v>0</v>
      </c>
    </row>
    <row r="9" spans="1:13" ht="26.25" thickBot="1">
      <c r="A9" s="1443"/>
      <c r="B9" s="1443"/>
      <c r="C9" s="1446"/>
      <c r="D9" s="1451"/>
      <c r="E9" s="29" t="s">
        <v>2078</v>
      </c>
      <c r="F9" s="44"/>
      <c r="G9" s="48">
        <f t="shared" ref="G9:G12" si="0">COUNTIF(F9,F9)*I9</f>
        <v>0</v>
      </c>
      <c r="H9" s="44"/>
      <c r="I9" s="39">
        <v>15</v>
      </c>
      <c r="K9" s="33" t="s">
        <v>2079</v>
      </c>
      <c r="L9" s="32">
        <v>1</v>
      </c>
      <c r="M9" s="32">
        <v>1</v>
      </c>
    </row>
    <row r="10" spans="1:13" ht="26.25" thickBot="1">
      <c r="A10" s="1443"/>
      <c r="B10" s="1443"/>
      <c r="C10" s="1446"/>
      <c r="D10" s="1452"/>
      <c r="E10" s="29" t="s">
        <v>2080</v>
      </c>
      <c r="F10" s="44"/>
      <c r="G10" s="48">
        <f t="shared" si="0"/>
        <v>0</v>
      </c>
      <c r="H10" s="45"/>
      <c r="I10" s="39">
        <v>30</v>
      </c>
      <c r="K10" s="33" t="s">
        <v>2081</v>
      </c>
      <c r="L10" s="32">
        <v>2</v>
      </c>
      <c r="M10" s="32">
        <v>2</v>
      </c>
    </row>
    <row r="11" spans="1:13" ht="26.25" thickBot="1">
      <c r="A11" s="1443"/>
      <c r="B11" s="1443"/>
      <c r="C11" s="1446"/>
      <c r="D11" s="1448" t="s">
        <v>2082</v>
      </c>
      <c r="E11" s="29" t="s">
        <v>2083</v>
      </c>
      <c r="F11" s="44"/>
      <c r="G11" s="48">
        <f t="shared" si="0"/>
        <v>0</v>
      </c>
      <c r="H11" s="44"/>
      <c r="I11" s="39">
        <v>15</v>
      </c>
    </row>
    <row r="12" spans="1:13" ht="26.25" thickBot="1">
      <c r="A12" s="1444"/>
      <c r="B12" s="1444"/>
      <c r="C12" s="1447"/>
      <c r="D12" s="1452"/>
      <c r="E12" s="29" t="s">
        <v>2084</v>
      </c>
      <c r="F12" s="44"/>
      <c r="G12" s="48">
        <f t="shared" si="0"/>
        <v>0</v>
      </c>
      <c r="H12" s="44"/>
      <c r="I12" s="39">
        <v>25</v>
      </c>
    </row>
    <row r="13" spans="1:13" ht="13.5" thickBot="1">
      <c r="C13" s="34"/>
      <c r="D13" s="34"/>
      <c r="E13" s="35" t="s">
        <v>2085</v>
      </c>
      <c r="F13" s="1432">
        <f>SUM(G8:G12)</f>
        <v>0</v>
      </c>
      <c r="G13" s="1433"/>
      <c r="H13" s="1433"/>
      <c r="I13" s="1434"/>
    </row>
    <row r="14" spans="1:13" ht="13.5" thickBot="1">
      <c r="E14" s="36" t="s">
        <v>2086</v>
      </c>
      <c r="F14" s="40">
        <f>IF(F13&lt;=50,0,IF(AND(F13&gt;50,F13&lt;=75),1,IF(AND(F13&gt;75,F13&lt;=100),2)))</f>
        <v>0</v>
      </c>
      <c r="G14" s="40"/>
      <c r="H14" s="41">
        <f>IF(F6="x","probabilidad",IF(F7="x","impacto",0))</f>
        <v>0</v>
      </c>
      <c r="I14" s="42"/>
    </row>
    <row r="15" spans="1:13" ht="13.5" thickBot="1"/>
    <row r="16" spans="1:13" ht="24.75" customHeight="1" thickBot="1">
      <c r="A16" s="1435" t="s">
        <v>1979</v>
      </c>
      <c r="B16" s="1435" t="s">
        <v>2059</v>
      </c>
      <c r="C16" s="1435" t="s">
        <v>2060</v>
      </c>
      <c r="D16" s="1453" t="s">
        <v>2061</v>
      </c>
      <c r="E16" s="1453" t="s">
        <v>2062</v>
      </c>
      <c r="F16" s="1455" t="s">
        <v>2063</v>
      </c>
      <c r="G16" s="1456"/>
      <c r="H16" s="1457"/>
      <c r="I16" s="1453" t="s">
        <v>2064</v>
      </c>
      <c r="K16" s="1435" t="s">
        <v>2065</v>
      </c>
      <c r="L16" s="1438" t="s">
        <v>2066</v>
      </c>
      <c r="M16" s="1439"/>
    </row>
    <row r="17" spans="1:13" ht="13.5" thickBot="1">
      <c r="A17" s="1437"/>
      <c r="B17" s="1437"/>
      <c r="C17" s="1437"/>
      <c r="D17" s="1454"/>
      <c r="E17" s="1454"/>
      <c r="F17" s="28" t="s">
        <v>2067</v>
      </c>
      <c r="G17" s="28"/>
      <c r="H17" s="28" t="s">
        <v>563</v>
      </c>
      <c r="I17" s="1454"/>
      <c r="K17" s="1436"/>
      <c r="L17" s="1440"/>
      <c r="M17" s="1441"/>
    </row>
    <row r="18" spans="1:13" ht="26.25" thickBot="1">
      <c r="A18" s="1442">
        <f>'3. CICLO DE RIESGOS'!C21</f>
        <v>0</v>
      </c>
      <c r="B18" s="1442" t="e">
        <f>'3. CICLO DE RIESGOS'!#REF!</f>
        <v>#REF!</v>
      </c>
      <c r="C18" s="1458" t="s">
        <v>1993</v>
      </c>
      <c r="D18" s="1448" t="s">
        <v>2068</v>
      </c>
      <c r="E18" s="29" t="s">
        <v>2069</v>
      </c>
      <c r="F18" s="44"/>
      <c r="G18" s="48"/>
      <c r="H18" s="45"/>
      <c r="I18" s="38" t="s">
        <v>835</v>
      </c>
      <c r="K18" s="1436"/>
      <c r="L18" s="30" t="s">
        <v>2070</v>
      </c>
      <c r="M18" s="30" t="s">
        <v>2071</v>
      </c>
    </row>
    <row r="19" spans="1:13" ht="26.25" thickBot="1">
      <c r="A19" s="1443"/>
      <c r="B19" s="1443"/>
      <c r="C19" s="1446"/>
      <c r="D19" s="1449"/>
      <c r="E19" s="29" t="s">
        <v>2072</v>
      </c>
      <c r="F19" s="44"/>
      <c r="G19" s="48"/>
      <c r="H19" s="45"/>
      <c r="I19" s="38" t="s">
        <v>835</v>
      </c>
      <c r="K19" s="1437"/>
      <c r="L19" s="31" t="s">
        <v>2073</v>
      </c>
      <c r="M19" s="31" t="s">
        <v>2074</v>
      </c>
    </row>
    <row r="20" spans="1:13" ht="26.25" customHeight="1" thickBot="1">
      <c r="A20" s="1443"/>
      <c r="B20" s="1443"/>
      <c r="C20" s="1446"/>
      <c r="D20" s="1450" t="s">
        <v>2075</v>
      </c>
      <c r="E20" s="29" t="s">
        <v>2076</v>
      </c>
      <c r="F20" s="44"/>
      <c r="G20" s="48">
        <f>COUNTIF(F20,F20)*I20</f>
        <v>0</v>
      </c>
      <c r="H20" s="44"/>
      <c r="I20" s="39">
        <v>15</v>
      </c>
      <c r="K20" s="33" t="s">
        <v>2077</v>
      </c>
      <c r="L20" s="32">
        <v>0</v>
      </c>
      <c r="M20" s="32">
        <v>0</v>
      </c>
    </row>
    <row r="21" spans="1:13" ht="26.25" thickBot="1">
      <c r="A21" s="1443"/>
      <c r="B21" s="1443"/>
      <c r="C21" s="1446"/>
      <c r="D21" s="1451"/>
      <c r="E21" s="29" t="s">
        <v>2078</v>
      </c>
      <c r="F21" s="44"/>
      <c r="G21" s="48">
        <f t="shared" ref="G21:G24" si="1">COUNTIF(F21,F21)*I21</f>
        <v>0</v>
      </c>
      <c r="H21" s="45"/>
      <c r="I21" s="39">
        <v>15</v>
      </c>
      <c r="K21" s="33" t="s">
        <v>2079</v>
      </c>
      <c r="L21" s="32">
        <v>1</v>
      </c>
      <c r="M21" s="32">
        <v>1</v>
      </c>
    </row>
    <row r="22" spans="1:13" ht="26.25" thickBot="1">
      <c r="A22" s="1443"/>
      <c r="B22" s="1443"/>
      <c r="C22" s="1446"/>
      <c r="D22" s="1452"/>
      <c r="E22" s="29" t="s">
        <v>2080</v>
      </c>
      <c r="F22" s="44"/>
      <c r="G22" s="48">
        <f t="shared" si="1"/>
        <v>0</v>
      </c>
      <c r="H22" s="44"/>
      <c r="I22" s="39">
        <v>30</v>
      </c>
      <c r="K22" s="33" t="s">
        <v>2081</v>
      </c>
      <c r="L22" s="32">
        <v>2</v>
      </c>
      <c r="M22" s="32">
        <v>2</v>
      </c>
    </row>
    <row r="23" spans="1:13" ht="26.25" thickBot="1">
      <c r="A23" s="1443"/>
      <c r="B23" s="1443"/>
      <c r="C23" s="1446"/>
      <c r="D23" s="1448" t="s">
        <v>2082</v>
      </c>
      <c r="E23" s="29" t="s">
        <v>2083</v>
      </c>
      <c r="F23" s="44"/>
      <c r="G23" s="48">
        <f t="shared" si="1"/>
        <v>0</v>
      </c>
      <c r="H23" s="44"/>
      <c r="I23" s="39">
        <v>15</v>
      </c>
    </row>
    <row r="24" spans="1:13" ht="26.25" thickBot="1">
      <c r="A24" s="1444"/>
      <c r="B24" s="1444"/>
      <c r="C24" s="1447"/>
      <c r="D24" s="1452"/>
      <c r="E24" s="37" t="s">
        <v>2084</v>
      </c>
      <c r="F24" s="46"/>
      <c r="G24" s="49">
        <f t="shared" si="1"/>
        <v>0</v>
      </c>
      <c r="H24" s="46"/>
      <c r="I24" s="39">
        <v>25</v>
      </c>
    </row>
    <row r="25" spans="1:13" ht="13.5" thickBot="1">
      <c r="C25" s="34"/>
      <c r="D25" s="34"/>
      <c r="E25" s="35" t="s">
        <v>2085</v>
      </c>
      <c r="F25" s="1432">
        <f>SUM(G20:G24)</f>
        <v>0</v>
      </c>
      <c r="G25" s="1433"/>
      <c r="H25" s="1433"/>
      <c r="I25" s="1434"/>
    </row>
    <row r="26" spans="1:13" ht="13.5" thickBot="1">
      <c r="E26" s="36" t="s">
        <v>2086</v>
      </c>
      <c r="F26" s="40">
        <f>IF(F25&lt;=50,0,IF(AND(F25&gt;50,F25&lt;=75),1,IF(AND(F25&gt;75,F25&lt;=100),2)))</f>
        <v>0</v>
      </c>
      <c r="G26" s="40"/>
      <c r="H26" s="41">
        <f>IF(F18="x","probabilidad",IF(F19="x","impacto",0))</f>
        <v>0</v>
      </c>
      <c r="I26" s="42"/>
    </row>
    <row r="27" spans="1:13" ht="13.5" thickBot="1"/>
    <row r="28" spans="1:13" ht="24.75" customHeight="1" thickBot="1">
      <c r="A28" s="1435" t="s">
        <v>1979</v>
      </c>
      <c r="B28" s="1435" t="s">
        <v>2059</v>
      </c>
      <c r="C28" s="1435" t="s">
        <v>2060</v>
      </c>
      <c r="D28" s="1453" t="s">
        <v>2061</v>
      </c>
      <c r="E28" s="1453" t="s">
        <v>2062</v>
      </c>
      <c r="F28" s="1455" t="s">
        <v>2063</v>
      </c>
      <c r="G28" s="1456"/>
      <c r="H28" s="1457"/>
      <c r="I28" s="1453" t="s">
        <v>2064</v>
      </c>
      <c r="K28" s="1435" t="s">
        <v>2065</v>
      </c>
      <c r="L28" s="1438" t="s">
        <v>2066</v>
      </c>
      <c r="M28" s="1439"/>
    </row>
    <row r="29" spans="1:13" ht="13.5" thickBot="1">
      <c r="A29" s="1437"/>
      <c r="B29" s="1437"/>
      <c r="C29" s="1437"/>
      <c r="D29" s="1454"/>
      <c r="E29" s="1454"/>
      <c r="F29" s="28" t="s">
        <v>2067</v>
      </c>
      <c r="G29" s="28"/>
      <c r="H29" s="28" t="s">
        <v>563</v>
      </c>
      <c r="I29" s="1454"/>
      <c r="K29" s="1436"/>
      <c r="L29" s="1440"/>
      <c r="M29" s="1441"/>
    </row>
    <row r="30" spans="1:13" ht="26.25" thickBot="1">
      <c r="A30" s="1442" t="e">
        <f>'3. CICLO DE RIESGOS'!#REF!</f>
        <v>#REF!</v>
      </c>
      <c r="B30" s="1442" t="e">
        <f>'3. CICLO DE RIESGOS'!#REF!</f>
        <v>#REF!</v>
      </c>
      <c r="C30" s="1458" t="s">
        <v>1993</v>
      </c>
      <c r="D30" s="1448" t="s">
        <v>2068</v>
      </c>
      <c r="E30" s="29" t="s">
        <v>2069</v>
      </c>
      <c r="F30" s="45"/>
      <c r="G30" s="48"/>
      <c r="H30" s="45"/>
      <c r="I30" s="38" t="s">
        <v>835</v>
      </c>
      <c r="K30" s="1436"/>
      <c r="L30" s="30" t="s">
        <v>2070</v>
      </c>
      <c r="M30" s="30" t="s">
        <v>2071</v>
      </c>
    </row>
    <row r="31" spans="1:13" ht="26.25" thickBot="1">
      <c r="A31" s="1443"/>
      <c r="B31" s="1443"/>
      <c r="C31" s="1446"/>
      <c r="D31" s="1449"/>
      <c r="E31" s="29" t="s">
        <v>2072</v>
      </c>
      <c r="F31" s="44"/>
      <c r="G31" s="48"/>
      <c r="H31" s="45"/>
      <c r="I31" s="38" t="s">
        <v>835</v>
      </c>
      <c r="K31" s="1437"/>
      <c r="L31" s="31" t="s">
        <v>2073</v>
      </c>
      <c r="M31" s="31" t="s">
        <v>2074</v>
      </c>
    </row>
    <row r="32" spans="1:13" ht="26.25" customHeight="1" thickBot="1">
      <c r="A32" s="1443"/>
      <c r="B32" s="1443"/>
      <c r="C32" s="1446"/>
      <c r="D32" s="1450" t="s">
        <v>2075</v>
      </c>
      <c r="E32" s="29" t="s">
        <v>2076</v>
      </c>
      <c r="F32" s="44"/>
      <c r="G32" s="48">
        <f>COUNTIF(F32,F32)*I32</f>
        <v>0</v>
      </c>
      <c r="H32" s="44"/>
      <c r="I32" s="39">
        <v>15</v>
      </c>
      <c r="K32" s="33" t="s">
        <v>2077</v>
      </c>
      <c r="L32" s="32">
        <v>0</v>
      </c>
      <c r="M32" s="32">
        <v>0</v>
      </c>
    </row>
    <row r="33" spans="1:13" ht="26.25" thickBot="1">
      <c r="A33" s="1443"/>
      <c r="B33" s="1443"/>
      <c r="C33" s="1446"/>
      <c r="D33" s="1451"/>
      <c r="E33" s="29" t="s">
        <v>2078</v>
      </c>
      <c r="F33" s="44"/>
      <c r="G33" s="48">
        <f t="shared" ref="G33:G36" si="2">COUNTIF(F33,F33)*I33</f>
        <v>0</v>
      </c>
      <c r="H33" s="45"/>
      <c r="I33" s="39">
        <v>15</v>
      </c>
      <c r="K33" s="33" t="s">
        <v>2079</v>
      </c>
      <c r="L33" s="32">
        <v>1</v>
      </c>
      <c r="M33" s="32">
        <v>1</v>
      </c>
    </row>
    <row r="34" spans="1:13" ht="26.25" thickBot="1">
      <c r="A34" s="1443"/>
      <c r="B34" s="1443"/>
      <c r="C34" s="1446"/>
      <c r="D34" s="1452"/>
      <c r="E34" s="29" t="s">
        <v>2080</v>
      </c>
      <c r="F34" s="44"/>
      <c r="G34" s="48">
        <f t="shared" si="2"/>
        <v>0</v>
      </c>
      <c r="H34" s="45"/>
      <c r="I34" s="39">
        <v>30</v>
      </c>
      <c r="K34" s="33" t="s">
        <v>2081</v>
      </c>
      <c r="L34" s="32">
        <v>2</v>
      </c>
      <c r="M34" s="32">
        <v>2</v>
      </c>
    </row>
    <row r="35" spans="1:13" ht="26.25" thickBot="1">
      <c r="A35" s="1443"/>
      <c r="B35" s="1443"/>
      <c r="C35" s="1446"/>
      <c r="D35" s="1448" t="s">
        <v>2082</v>
      </c>
      <c r="E35" s="29" t="s">
        <v>2083</v>
      </c>
      <c r="F35" s="44"/>
      <c r="G35" s="48">
        <f t="shared" si="2"/>
        <v>0</v>
      </c>
      <c r="H35" s="45"/>
      <c r="I35" s="39">
        <v>15</v>
      </c>
    </row>
    <row r="36" spans="1:13" ht="26.25" thickBot="1">
      <c r="A36" s="1444"/>
      <c r="B36" s="1444"/>
      <c r="C36" s="1447"/>
      <c r="D36" s="1452"/>
      <c r="E36" s="29" t="s">
        <v>2084</v>
      </c>
      <c r="F36" s="44"/>
      <c r="G36" s="48">
        <f t="shared" si="2"/>
        <v>0</v>
      </c>
      <c r="H36" s="44"/>
      <c r="I36" s="39">
        <v>25</v>
      </c>
    </row>
    <row r="37" spans="1:13" ht="13.5" thickBot="1">
      <c r="C37" s="34"/>
      <c r="D37" s="34"/>
      <c r="E37" s="35" t="s">
        <v>2085</v>
      </c>
      <c r="F37" s="1432">
        <f>SUM(G32:G36)</f>
        <v>0</v>
      </c>
      <c r="G37" s="1433"/>
      <c r="H37" s="1433"/>
      <c r="I37" s="1434"/>
    </row>
    <row r="38" spans="1:13" ht="13.5" thickBot="1">
      <c r="E38" s="36" t="s">
        <v>2086</v>
      </c>
      <c r="F38" s="40">
        <f>IF(F37&lt;=50,0,IF(AND(F37&gt;50,F37&lt;=75),1,IF(AND(F37&gt;75,F37&lt;=100),2)))</f>
        <v>0</v>
      </c>
      <c r="G38" s="40"/>
      <c r="H38" s="41">
        <f>IF(F30="x","probabilidad",IF(F31="x","impacto",0))</f>
        <v>0</v>
      </c>
      <c r="I38" s="42"/>
    </row>
    <row r="39" spans="1:13" ht="13.5" thickBot="1"/>
    <row r="40" spans="1:13" ht="24.75" customHeight="1" thickBot="1">
      <c r="A40" s="1435" t="s">
        <v>1979</v>
      </c>
      <c r="B40" s="1435" t="s">
        <v>2059</v>
      </c>
      <c r="C40" s="1435" t="s">
        <v>2060</v>
      </c>
      <c r="D40" s="1453" t="s">
        <v>2061</v>
      </c>
      <c r="E40" s="1453" t="s">
        <v>2062</v>
      </c>
      <c r="F40" s="1455" t="s">
        <v>2063</v>
      </c>
      <c r="G40" s="1456"/>
      <c r="H40" s="1457"/>
      <c r="I40" s="1453" t="s">
        <v>2064</v>
      </c>
      <c r="K40" s="1435" t="s">
        <v>2065</v>
      </c>
      <c r="L40" s="1438" t="s">
        <v>2066</v>
      </c>
      <c r="M40" s="1439"/>
    </row>
    <row r="41" spans="1:13" ht="13.5" thickBot="1">
      <c r="A41" s="1437"/>
      <c r="B41" s="1437"/>
      <c r="C41" s="1437"/>
      <c r="D41" s="1454"/>
      <c r="E41" s="1454"/>
      <c r="F41" s="28" t="s">
        <v>2067</v>
      </c>
      <c r="G41" s="28"/>
      <c r="H41" s="28" t="s">
        <v>563</v>
      </c>
      <c r="I41" s="1454"/>
      <c r="K41" s="1436"/>
      <c r="L41" s="1440"/>
      <c r="M41" s="1441"/>
    </row>
    <row r="42" spans="1:13" ht="26.25" thickBot="1">
      <c r="A42" s="1442" t="e">
        <f>'3. CICLO DE RIESGOS'!#REF!</f>
        <v>#REF!</v>
      </c>
      <c r="B42" s="1442" t="e">
        <f>'3. CICLO DE RIESGOS'!#REF!</f>
        <v>#REF!</v>
      </c>
      <c r="C42" s="1458" t="s">
        <v>1993</v>
      </c>
      <c r="D42" s="1448" t="s">
        <v>2068</v>
      </c>
      <c r="E42" s="29" t="s">
        <v>2069</v>
      </c>
      <c r="F42" s="44"/>
      <c r="G42" s="48"/>
      <c r="H42" s="45"/>
      <c r="I42" s="38" t="s">
        <v>835</v>
      </c>
      <c r="K42" s="1436"/>
      <c r="L42" s="30" t="s">
        <v>2070</v>
      </c>
      <c r="M42" s="30" t="s">
        <v>2071</v>
      </c>
    </row>
    <row r="43" spans="1:13" ht="26.25" thickBot="1">
      <c r="A43" s="1443"/>
      <c r="B43" s="1443"/>
      <c r="C43" s="1446"/>
      <c r="D43" s="1449"/>
      <c r="E43" s="29" t="s">
        <v>2072</v>
      </c>
      <c r="F43" s="44"/>
      <c r="G43" s="48"/>
      <c r="H43" s="45"/>
      <c r="I43" s="38" t="s">
        <v>835</v>
      </c>
      <c r="K43" s="1437"/>
      <c r="L43" s="31" t="s">
        <v>2073</v>
      </c>
      <c r="M43" s="31" t="s">
        <v>2074</v>
      </c>
    </row>
    <row r="44" spans="1:13" ht="26.25" customHeight="1" thickBot="1">
      <c r="A44" s="1443"/>
      <c r="B44" s="1443"/>
      <c r="C44" s="1446"/>
      <c r="D44" s="1450" t="s">
        <v>2075</v>
      </c>
      <c r="E44" s="29" t="s">
        <v>2076</v>
      </c>
      <c r="F44" s="44"/>
      <c r="G44" s="48">
        <f>COUNTIF(F44,F44)*I44</f>
        <v>0</v>
      </c>
      <c r="H44" s="44"/>
      <c r="I44" s="39">
        <v>15</v>
      </c>
      <c r="K44" s="33" t="s">
        <v>2077</v>
      </c>
      <c r="L44" s="32">
        <v>0</v>
      </c>
      <c r="M44" s="32">
        <v>0</v>
      </c>
    </row>
    <row r="45" spans="1:13" ht="26.25" thickBot="1">
      <c r="A45" s="1443"/>
      <c r="B45" s="1443"/>
      <c r="C45" s="1446"/>
      <c r="D45" s="1451"/>
      <c r="E45" s="29" t="s">
        <v>2078</v>
      </c>
      <c r="F45" s="44"/>
      <c r="G45" s="48">
        <f t="shared" ref="G45:G48" si="3">COUNTIF(F45,F45)*I45</f>
        <v>0</v>
      </c>
      <c r="H45" s="45"/>
      <c r="I45" s="39">
        <v>15</v>
      </c>
      <c r="K45" s="33" t="s">
        <v>2079</v>
      </c>
      <c r="L45" s="32">
        <v>1</v>
      </c>
      <c r="M45" s="32">
        <v>1</v>
      </c>
    </row>
    <row r="46" spans="1:13" ht="26.25" thickBot="1">
      <c r="A46" s="1443"/>
      <c r="B46" s="1443"/>
      <c r="C46" s="1446"/>
      <c r="D46" s="1452"/>
      <c r="E46" s="29" t="s">
        <v>2080</v>
      </c>
      <c r="F46" s="44"/>
      <c r="G46" s="48">
        <f t="shared" si="3"/>
        <v>0</v>
      </c>
      <c r="H46" s="45"/>
      <c r="I46" s="39">
        <v>30</v>
      </c>
      <c r="K46" s="33" t="s">
        <v>2081</v>
      </c>
      <c r="L46" s="32">
        <v>2</v>
      </c>
      <c r="M46" s="32">
        <v>2</v>
      </c>
    </row>
    <row r="47" spans="1:13" ht="26.25" thickBot="1">
      <c r="A47" s="1443"/>
      <c r="B47" s="1443"/>
      <c r="C47" s="1446"/>
      <c r="D47" s="1448" t="s">
        <v>2082</v>
      </c>
      <c r="E47" s="29" t="s">
        <v>2083</v>
      </c>
      <c r="F47" s="44"/>
      <c r="G47" s="48">
        <f t="shared" si="3"/>
        <v>0</v>
      </c>
      <c r="H47" s="45"/>
      <c r="I47" s="39">
        <v>15</v>
      </c>
    </row>
    <row r="48" spans="1:13" ht="26.25" thickBot="1">
      <c r="A48" s="1444"/>
      <c r="B48" s="1444"/>
      <c r="C48" s="1447"/>
      <c r="D48" s="1452"/>
      <c r="E48" s="29" t="s">
        <v>2084</v>
      </c>
      <c r="F48" s="44"/>
      <c r="G48" s="48">
        <f t="shared" si="3"/>
        <v>0</v>
      </c>
      <c r="H48" s="45"/>
      <c r="I48" s="39">
        <v>25</v>
      </c>
    </row>
    <row r="49" spans="1:13" ht="13.5" thickBot="1">
      <c r="C49" s="34"/>
      <c r="D49" s="34"/>
      <c r="E49" s="35" t="s">
        <v>2085</v>
      </c>
      <c r="F49" s="1432">
        <f>SUM(G44:G48)</f>
        <v>0</v>
      </c>
      <c r="G49" s="1433"/>
      <c r="H49" s="1433"/>
      <c r="I49" s="1434"/>
    </row>
    <row r="50" spans="1:13" ht="13.5" thickBot="1">
      <c r="E50" s="36" t="s">
        <v>2086</v>
      </c>
      <c r="F50" s="40">
        <f>IF(F49&lt;=50,0,IF(AND(F49&gt;50,F49&lt;=75),1,IF(AND(F49&gt;75,F49&lt;=100),2)))</f>
        <v>0</v>
      </c>
      <c r="G50" s="40"/>
      <c r="H50" s="41">
        <f>IF(F42="x","probabilidad",IF(F43="x","impacto",0))</f>
        <v>0</v>
      </c>
      <c r="I50" s="42"/>
    </row>
    <row r="51" spans="1:13" ht="13.5" thickBot="1"/>
    <row r="52" spans="1:13" ht="24.75" customHeight="1" thickBot="1">
      <c r="A52" s="1435" t="s">
        <v>1979</v>
      </c>
      <c r="B52" s="1435" t="s">
        <v>2059</v>
      </c>
      <c r="C52" s="1435" t="s">
        <v>2060</v>
      </c>
      <c r="D52" s="1453" t="s">
        <v>2061</v>
      </c>
      <c r="E52" s="1453" t="s">
        <v>2062</v>
      </c>
      <c r="F52" s="1455" t="s">
        <v>2063</v>
      </c>
      <c r="G52" s="1456"/>
      <c r="H52" s="1457"/>
      <c r="I52" s="1453" t="s">
        <v>2064</v>
      </c>
      <c r="K52" s="1435" t="s">
        <v>2065</v>
      </c>
      <c r="L52" s="1438" t="s">
        <v>2066</v>
      </c>
      <c r="M52" s="1439"/>
    </row>
    <row r="53" spans="1:13" ht="13.5" thickBot="1">
      <c r="A53" s="1437"/>
      <c r="B53" s="1437"/>
      <c r="C53" s="1437"/>
      <c r="D53" s="1454"/>
      <c r="E53" s="1454"/>
      <c r="F53" s="28" t="s">
        <v>2067</v>
      </c>
      <c r="G53" s="28"/>
      <c r="H53" s="28" t="s">
        <v>563</v>
      </c>
      <c r="I53" s="1454"/>
      <c r="K53" s="1436"/>
      <c r="L53" s="1440"/>
      <c r="M53" s="1441"/>
    </row>
    <row r="54" spans="1:13" ht="26.25" thickBot="1">
      <c r="A54" s="1442" t="e">
        <f>'3. CICLO DE RIESGOS'!#REF!</f>
        <v>#REF!</v>
      </c>
      <c r="B54" s="1442" t="e">
        <f>'3. CICLO DE RIESGOS'!#REF!</f>
        <v>#REF!</v>
      </c>
      <c r="C54" s="1445" t="s">
        <v>1993</v>
      </c>
      <c r="D54" s="1448" t="s">
        <v>2068</v>
      </c>
      <c r="E54" s="29" t="s">
        <v>2069</v>
      </c>
      <c r="F54" s="44"/>
      <c r="G54" s="48"/>
      <c r="H54" s="45"/>
      <c r="I54" s="38" t="s">
        <v>835</v>
      </c>
      <c r="K54" s="1436"/>
      <c r="L54" s="30" t="s">
        <v>2070</v>
      </c>
      <c r="M54" s="30" t="s">
        <v>2071</v>
      </c>
    </row>
    <row r="55" spans="1:13" ht="26.25" thickBot="1">
      <c r="A55" s="1443"/>
      <c r="B55" s="1443"/>
      <c r="C55" s="1446"/>
      <c r="D55" s="1449"/>
      <c r="E55" s="29" t="s">
        <v>2072</v>
      </c>
      <c r="F55" s="44"/>
      <c r="G55" s="48"/>
      <c r="H55" s="45"/>
      <c r="I55" s="38" t="s">
        <v>835</v>
      </c>
      <c r="K55" s="1437"/>
      <c r="L55" s="31" t="s">
        <v>2073</v>
      </c>
      <c r="M55" s="31" t="s">
        <v>2074</v>
      </c>
    </row>
    <row r="56" spans="1:13" ht="26.25" customHeight="1" thickBot="1">
      <c r="A56" s="1443"/>
      <c r="B56" s="1443"/>
      <c r="C56" s="1446"/>
      <c r="D56" s="1450" t="s">
        <v>2075</v>
      </c>
      <c r="E56" s="29" t="s">
        <v>2076</v>
      </c>
      <c r="F56" s="44"/>
      <c r="G56" s="48">
        <f>COUNTIF(F56,F56)*I56</f>
        <v>0</v>
      </c>
      <c r="H56" s="45"/>
      <c r="I56" s="39">
        <v>15</v>
      </c>
      <c r="K56" s="33" t="s">
        <v>2077</v>
      </c>
      <c r="L56" s="32">
        <v>0</v>
      </c>
      <c r="M56" s="32">
        <v>0</v>
      </c>
    </row>
    <row r="57" spans="1:13" ht="26.25" thickBot="1">
      <c r="A57" s="1443"/>
      <c r="B57" s="1443"/>
      <c r="C57" s="1446"/>
      <c r="D57" s="1451"/>
      <c r="E57" s="29" t="s">
        <v>2078</v>
      </c>
      <c r="F57" s="44"/>
      <c r="G57" s="48">
        <f t="shared" ref="G57:G60" si="4">COUNTIF(F57,F57)*I57</f>
        <v>0</v>
      </c>
      <c r="H57" s="45"/>
      <c r="I57" s="39">
        <v>15</v>
      </c>
      <c r="K57" s="33" t="s">
        <v>2079</v>
      </c>
      <c r="L57" s="32">
        <v>1</v>
      </c>
      <c r="M57" s="32">
        <v>1</v>
      </c>
    </row>
    <row r="58" spans="1:13" ht="26.25" thickBot="1">
      <c r="A58" s="1443"/>
      <c r="B58" s="1443"/>
      <c r="C58" s="1446"/>
      <c r="D58" s="1452"/>
      <c r="E58" s="29" t="s">
        <v>2080</v>
      </c>
      <c r="F58" s="44"/>
      <c r="G58" s="48">
        <f t="shared" si="4"/>
        <v>0</v>
      </c>
      <c r="H58" s="45"/>
      <c r="I58" s="39">
        <v>30</v>
      </c>
      <c r="K58" s="33" t="s">
        <v>2081</v>
      </c>
      <c r="L58" s="32">
        <v>2</v>
      </c>
      <c r="M58" s="32">
        <v>2</v>
      </c>
    </row>
    <row r="59" spans="1:13" ht="26.25" thickBot="1">
      <c r="A59" s="1443"/>
      <c r="B59" s="1443"/>
      <c r="C59" s="1446"/>
      <c r="D59" s="1448" t="s">
        <v>2082</v>
      </c>
      <c r="E59" s="29" t="s">
        <v>2083</v>
      </c>
      <c r="F59" s="44"/>
      <c r="G59" s="48">
        <f t="shared" si="4"/>
        <v>0</v>
      </c>
      <c r="H59" s="45"/>
      <c r="I59" s="39">
        <v>15</v>
      </c>
    </row>
    <row r="60" spans="1:13" ht="26.25" thickBot="1">
      <c r="A60" s="1444"/>
      <c r="B60" s="1444"/>
      <c r="C60" s="1447"/>
      <c r="D60" s="1452"/>
      <c r="E60" s="29" t="s">
        <v>2084</v>
      </c>
      <c r="F60" s="44"/>
      <c r="G60" s="48">
        <f t="shared" si="4"/>
        <v>0</v>
      </c>
      <c r="H60" s="44"/>
      <c r="I60" s="39">
        <v>25</v>
      </c>
    </row>
    <row r="61" spans="1:13" ht="13.5" thickBot="1">
      <c r="C61" s="34"/>
      <c r="D61" s="34"/>
      <c r="E61" s="35" t="s">
        <v>2085</v>
      </c>
      <c r="F61" s="1432">
        <f>SUM(G56:G60)</f>
        <v>0</v>
      </c>
      <c r="G61" s="1433"/>
      <c r="H61" s="1433"/>
      <c r="I61" s="1434"/>
    </row>
    <row r="62" spans="1:13" ht="13.5" thickBot="1">
      <c r="E62" s="36" t="s">
        <v>2086</v>
      </c>
      <c r="F62" s="40">
        <f>IF(F61&lt;=50,0,IF(AND(F61&gt;50,F61&lt;=75),1,IF(AND(F61&gt;75,F61&lt;=100),2)))</f>
        <v>0</v>
      </c>
      <c r="G62" s="40"/>
      <c r="H62" s="41">
        <f>IF(F54="x","probabilidad",IF(F55="x","impacto",0))</f>
        <v>0</v>
      </c>
      <c r="I62" s="42"/>
    </row>
    <row r="63" spans="1:13" ht="13.5" thickBot="1"/>
    <row r="64" spans="1:13" ht="24.75" customHeight="1" thickBot="1">
      <c r="A64" s="1435" t="s">
        <v>1979</v>
      </c>
      <c r="B64" s="1435" t="s">
        <v>2059</v>
      </c>
      <c r="C64" s="1435" t="s">
        <v>2060</v>
      </c>
      <c r="D64" s="1453" t="s">
        <v>2061</v>
      </c>
      <c r="E64" s="1453" t="s">
        <v>2062</v>
      </c>
      <c r="F64" s="1455" t="s">
        <v>2063</v>
      </c>
      <c r="G64" s="1456"/>
      <c r="H64" s="1457"/>
      <c r="I64" s="1453" t="s">
        <v>2064</v>
      </c>
      <c r="K64" s="1435" t="s">
        <v>2065</v>
      </c>
      <c r="L64" s="1438" t="s">
        <v>2066</v>
      </c>
      <c r="M64" s="1439"/>
    </row>
    <row r="65" spans="1:13" ht="13.5" thickBot="1">
      <c r="A65" s="1437"/>
      <c r="B65" s="1437"/>
      <c r="C65" s="1437"/>
      <c r="D65" s="1454"/>
      <c r="E65" s="1454"/>
      <c r="F65" s="28" t="s">
        <v>2067</v>
      </c>
      <c r="G65" s="28"/>
      <c r="H65" s="28" t="s">
        <v>563</v>
      </c>
      <c r="I65" s="1454"/>
      <c r="K65" s="1436"/>
      <c r="L65" s="1440"/>
      <c r="M65" s="1441"/>
    </row>
    <row r="66" spans="1:13" ht="26.25" thickBot="1">
      <c r="A66" s="1442" t="e">
        <f>'3. CICLO DE RIESGOS'!#REF!</f>
        <v>#REF!</v>
      </c>
      <c r="B66" s="1442" t="e">
        <f>'3. CICLO DE RIESGOS'!#REF!</f>
        <v>#REF!</v>
      </c>
      <c r="C66" s="1445" t="s">
        <v>1993</v>
      </c>
      <c r="D66" s="1448" t="s">
        <v>2068</v>
      </c>
      <c r="E66" s="29" t="s">
        <v>2069</v>
      </c>
      <c r="F66" s="44"/>
      <c r="G66" s="48"/>
      <c r="H66" s="45"/>
      <c r="I66" s="38" t="s">
        <v>835</v>
      </c>
      <c r="K66" s="1436"/>
      <c r="L66" s="30" t="s">
        <v>2070</v>
      </c>
      <c r="M66" s="30" t="s">
        <v>2071</v>
      </c>
    </row>
    <row r="67" spans="1:13" ht="26.25" thickBot="1">
      <c r="A67" s="1443"/>
      <c r="B67" s="1443"/>
      <c r="C67" s="1446"/>
      <c r="D67" s="1449"/>
      <c r="E67" s="29" t="s">
        <v>2072</v>
      </c>
      <c r="F67" s="45"/>
      <c r="G67" s="48"/>
      <c r="H67" s="45"/>
      <c r="I67" s="38" t="s">
        <v>835</v>
      </c>
      <c r="K67" s="1437"/>
      <c r="L67" s="31" t="s">
        <v>2073</v>
      </c>
      <c r="M67" s="31" t="s">
        <v>2074</v>
      </c>
    </row>
    <row r="68" spans="1:13" ht="26.25" customHeight="1" thickBot="1">
      <c r="A68" s="1443"/>
      <c r="B68" s="1443"/>
      <c r="C68" s="1446"/>
      <c r="D68" s="1450" t="s">
        <v>2075</v>
      </c>
      <c r="E68" s="29" t="s">
        <v>2076</v>
      </c>
      <c r="F68" s="44"/>
      <c r="G68" s="48">
        <f>COUNTIF(F68,F68)*I68</f>
        <v>0</v>
      </c>
      <c r="H68" s="45"/>
      <c r="I68" s="39">
        <v>15</v>
      </c>
      <c r="K68" s="33" t="s">
        <v>2077</v>
      </c>
      <c r="L68" s="32">
        <v>0</v>
      </c>
      <c r="M68" s="32">
        <v>0</v>
      </c>
    </row>
    <row r="69" spans="1:13" ht="26.25" thickBot="1">
      <c r="A69" s="1443"/>
      <c r="B69" s="1443"/>
      <c r="C69" s="1446"/>
      <c r="D69" s="1451"/>
      <c r="E69" s="29" t="s">
        <v>2078</v>
      </c>
      <c r="F69" s="44"/>
      <c r="G69" s="48">
        <f t="shared" ref="G69:G72" si="5">COUNTIF(F69,F69)*I69</f>
        <v>0</v>
      </c>
      <c r="H69" s="45"/>
      <c r="I69" s="39">
        <v>15</v>
      </c>
      <c r="K69" s="33" t="s">
        <v>2079</v>
      </c>
      <c r="L69" s="32">
        <v>1</v>
      </c>
      <c r="M69" s="32">
        <v>1</v>
      </c>
    </row>
    <row r="70" spans="1:13" ht="26.25" thickBot="1">
      <c r="A70" s="1443"/>
      <c r="B70" s="1443"/>
      <c r="C70" s="1446"/>
      <c r="D70" s="1452"/>
      <c r="E70" s="29" t="s">
        <v>2080</v>
      </c>
      <c r="F70" s="44"/>
      <c r="G70" s="48">
        <f t="shared" si="5"/>
        <v>0</v>
      </c>
      <c r="H70" s="45"/>
      <c r="I70" s="39">
        <v>30</v>
      </c>
      <c r="K70" s="33" t="s">
        <v>2081</v>
      </c>
      <c r="L70" s="32">
        <v>2</v>
      </c>
      <c r="M70" s="32">
        <v>2</v>
      </c>
    </row>
    <row r="71" spans="1:13" ht="26.25" thickBot="1">
      <c r="A71" s="1443"/>
      <c r="B71" s="1443"/>
      <c r="C71" s="1446"/>
      <c r="D71" s="1448" t="s">
        <v>2082</v>
      </c>
      <c r="E71" s="29" t="s">
        <v>2083</v>
      </c>
      <c r="F71" s="44"/>
      <c r="G71" s="48">
        <f t="shared" si="5"/>
        <v>0</v>
      </c>
      <c r="H71" s="45"/>
      <c r="I71" s="39">
        <v>15</v>
      </c>
    </row>
    <row r="72" spans="1:13" ht="26.25" thickBot="1">
      <c r="A72" s="1444"/>
      <c r="B72" s="1444"/>
      <c r="C72" s="1447"/>
      <c r="D72" s="1452"/>
      <c r="E72" s="29" t="s">
        <v>2084</v>
      </c>
      <c r="F72" s="44"/>
      <c r="G72" s="48">
        <f t="shared" si="5"/>
        <v>0</v>
      </c>
      <c r="H72" s="45"/>
      <c r="I72" s="39">
        <v>25</v>
      </c>
    </row>
    <row r="73" spans="1:13" ht="13.5" thickBot="1">
      <c r="C73" s="34"/>
      <c r="D73" s="34"/>
      <c r="E73" s="35" t="s">
        <v>2085</v>
      </c>
      <c r="F73" s="1432">
        <f>SUM(G68:G72)</f>
        <v>0</v>
      </c>
      <c r="G73" s="1433"/>
      <c r="H73" s="1433"/>
      <c r="I73" s="1434"/>
    </row>
    <row r="74" spans="1:13" ht="13.5" thickBot="1">
      <c r="E74" s="36" t="s">
        <v>2086</v>
      </c>
      <c r="F74" s="40">
        <f>IF(F73&lt;=50,0,IF(AND(F73&gt;50,F73&lt;=75),1,IF(AND(F73&gt;75,F73&lt;=100),2)))</f>
        <v>0</v>
      </c>
      <c r="G74" s="40"/>
      <c r="H74" s="41">
        <f>IF(F66="x","probabilidad",IF(F67="x","impacto",0))</f>
        <v>0</v>
      </c>
      <c r="I74" s="42"/>
    </row>
    <row r="75" spans="1:13" ht="13.5" thickBot="1"/>
    <row r="76" spans="1:13" ht="24.75" customHeight="1" thickBot="1">
      <c r="A76" s="1435" t="s">
        <v>1979</v>
      </c>
      <c r="B76" s="1435" t="s">
        <v>2059</v>
      </c>
      <c r="C76" s="1435" t="s">
        <v>2060</v>
      </c>
      <c r="D76" s="1453" t="s">
        <v>2061</v>
      </c>
      <c r="E76" s="1453" t="s">
        <v>2062</v>
      </c>
      <c r="F76" s="1455" t="s">
        <v>2063</v>
      </c>
      <c r="G76" s="1456"/>
      <c r="H76" s="1457"/>
      <c r="I76" s="1453" t="s">
        <v>2064</v>
      </c>
      <c r="K76" s="1435" t="s">
        <v>2065</v>
      </c>
      <c r="L76" s="1438" t="s">
        <v>2066</v>
      </c>
      <c r="M76" s="1439"/>
    </row>
    <row r="77" spans="1:13" ht="13.5" thickBot="1">
      <c r="A77" s="1437"/>
      <c r="B77" s="1437"/>
      <c r="C77" s="1437"/>
      <c r="D77" s="1454"/>
      <c r="E77" s="1454"/>
      <c r="F77" s="28" t="s">
        <v>2067</v>
      </c>
      <c r="G77" s="28"/>
      <c r="H77" s="28" t="s">
        <v>563</v>
      </c>
      <c r="I77" s="1454"/>
      <c r="K77" s="1436"/>
      <c r="L77" s="1440"/>
      <c r="M77" s="1441"/>
    </row>
    <row r="78" spans="1:13" ht="26.25" thickBot="1">
      <c r="A78" s="1442" t="e">
        <f>'3. CICLO DE RIESGOS'!#REF!</f>
        <v>#REF!</v>
      </c>
      <c r="B78" s="1442" t="e">
        <f>'3. CICLO DE RIESGOS'!#REF!</f>
        <v>#REF!</v>
      </c>
      <c r="C78" s="1445" t="s">
        <v>1993</v>
      </c>
      <c r="D78" s="1448" t="s">
        <v>2068</v>
      </c>
      <c r="E78" s="29" t="s">
        <v>2069</v>
      </c>
      <c r="F78" s="45"/>
      <c r="G78" s="48"/>
      <c r="H78" s="45"/>
      <c r="I78" s="38" t="s">
        <v>835</v>
      </c>
      <c r="K78" s="1436"/>
      <c r="L78" s="30" t="s">
        <v>2070</v>
      </c>
      <c r="M78" s="30" t="s">
        <v>2071</v>
      </c>
    </row>
    <row r="79" spans="1:13" ht="26.25" thickBot="1">
      <c r="A79" s="1443"/>
      <c r="B79" s="1443"/>
      <c r="C79" s="1446"/>
      <c r="D79" s="1449"/>
      <c r="E79" s="29" t="s">
        <v>2072</v>
      </c>
      <c r="F79" s="44"/>
      <c r="G79" s="48"/>
      <c r="H79" s="45"/>
      <c r="I79" s="38" t="s">
        <v>835</v>
      </c>
      <c r="K79" s="1437"/>
      <c r="L79" s="31" t="s">
        <v>2073</v>
      </c>
      <c r="M79" s="31" t="s">
        <v>2074</v>
      </c>
    </row>
    <row r="80" spans="1:13" ht="26.25" customHeight="1" thickBot="1">
      <c r="A80" s="1443"/>
      <c r="B80" s="1443"/>
      <c r="C80" s="1446"/>
      <c r="D80" s="1450" t="s">
        <v>2075</v>
      </c>
      <c r="E80" s="29" t="s">
        <v>2076</v>
      </c>
      <c r="F80" s="44"/>
      <c r="G80" s="48">
        <f>COUNTIF(F80,F80)*I80</f>
        <v>0</v>
      </c>
      <c r="H80" s="45"/>
      <c r="I80" s="39">
        <v>15</v>
      </c>
      <c r="K80" s="33" t="s">
        <v>2077</v>
      </c>
      <c r="L80" s="32">
        <v>0</v>
      </c>
      <c r="M80" s="32">
        <v>0</v>
      </c>
    </row>
    <row r="81" spans="1:13" ht="26.25" thickBot="1">
      <c r="A81" s="1443"/>
      <c r="B81" s="1443"/>
      <c r="C81" s="1446"/>
      <c r="D81" s="1451"/>
      <c r="E81" s="29" t="s">
        <v>2078</v>
      </c>
      <c r="F81" s="44"/>
      <c r="G81" s="48">
        <f t="shared" ref="G81:G84" si="6">COUNTIF(F81,F81)*I81</f>
        <v>0</v>
      </c>
      <c r="H81" s="45"/>
      <c r="I81" s="39">
        <v>15</v>
      </c>
      <c r="K81" s="33" t="s">
        <v>2079</v>
      </c>
      <c r="L81" s="32">
        <v>1</v>
      </c>
      <c r="M81" s="32">
        <v>1</v>
      </c>
    </row>
    <row r="82" spans="1:13" ht="26.25" thickBot="1">
      <c r="A82" s="1443"/>
      <c r="B82" s="1443"/>
      <c r="C82" s="1446"/>
      <c r="D82" s="1452"/>
      <c r="E82" s="29" t="s">
        <v>2080</v>
      </c>
      <c r="F82" s="44"/>
      <c r="G82" s="48">
        <f t="shared" si="6"/>
        <v>0</v>
      </c>
      <c r="H82" s="45"/>
      <c r="I82" s="39">
        <v>30</v>
      </c>
      <c r="K82" s="33" t="s">
        <v>2081</v>
      </c>
      <c r="L82" s="32">
        <v>2</v>
      </c>
      <c r="M82" s="32">
        <v>2</v>
      </c>
    </row>
    <row r="83" spans="1:13" ht="26.25" thickBot="1">
      <c r="A83" s="1443"/>
      <c r="B83" s="1443"/>
      <c r="C83" s="1446"/>
      <c r="D83" s="1448" t="s">
        <v>2082</v>
      </c>
      <c r="E83" s="29" t="s">
        <v>2083</v>
      </c>
      <c r="F83" s="44"/>
      <c r="G83" s="48">
        <f t="shared" si="6"/>
        <v>0</v>
      </c>
      <c r="H83" s="45"/>
      <c r="I83" s="39">
        <v>15</v>
      </c>
    </row>
    <row r="84" spans="1:13" ht="26.25" thickBot="1">
      <c r="A84" s="1444"/>
      <c r="B84" s="1444"/>
      <c r="C84" s="1447"/>
      <c r="D84" s="1452"/>
      <c r="E84" s="29" t="s">
        <v>2084</v>
      </c>
      <c r="F84" s="44"/>
      <c r="G84" s="48">
        <f t="shared" si="6"/>
        <v>0</v>
      </c>
      <c r="H84" s="45"/>
      <c r="I84" s="39">
        <v>25</v>
      </c>
    </row>
    <row r="85" spans="1:13" ht="13.5" thickBot="1">
      <c r="C85" s="34"/>
      <c r="D85" s="34"/>
      <c r="E85" s="35" t="s">
        <v>2085</v>
      </c>
      <c r="F85" s="1432">
        <f>SUM(G80:G84)</f>
        <v>0</v>
      </c>
      <c r="G85" s="1433"/>
      <c r="H85" s="1433"/>
      <c r="I85" s="1434"/>
    </row>
    <row r="86" spans="1:13" ht="13.5" thickBot="1">
      <c r="E86" s="36" t="s">
        <v>2086</v>
      </c>
      <c r="F86" s="40">
        <f>IF(F85&lt;=50,0,IF(AND(F85&gt;50,F85&lt;=75),1,IF(AND(F85&gt;75,F85&lt;=100),2)))</f>
        <v>0</v>
      </c>
      <c r="G86" s="40"/>
      <c r="H86" s="41">
        <f>IF(F78="x","probabilidad",IF(F79="x","impacto",0))</f>
        <v>0</v>
      </c>
      <c r="I86" s="42"/>
    </row>
    <row r="87" spans="1:13" ht="13.5" thickBot="1"/>
    <row r="88" spans="1:13" ht="24.75" customHeight="1" thickBot="1">
      <c r="A88" s="1435" t="s">
        <v>1979</v>
      </c>
      <c r="B88" s="1435" t="s">
        <v>2059</v>
      </c>
      <c r="C88" s="1435" t="s">
        <v>2060</v>
      </c>
      <c r="D88" s="1453" t="s">
        <v>2061</v>
      </c>
      <c r="E88" s="1453" t="s">
        <v>2062</v>
      </c>
      <c r="F88" s="1455" t="s">
        <v>2063</v>
      </c>
      <c r="G88" s="1456"/>
      <c r="H88" s="1457"/>
      <c r="I88" s="1453" t="s">
        <v>2064</v>
      </c>
      <c r="K88" s="1435" t="s">
        <v>2065</v>
      </c>
      <c r="L88" s="1438" t="s">
        <v>2066</v>
      </c>
      <c r="M88" s="1439"/>
    </row>
    <row r="89" spans="1:13" ht="13.5" thickBot="1">
      <c r="A89" s="1437"/>
      <c r="B89" s="1437"/>
      <c r="C89" s="1437"/>
      <c r="D89" s="1454"/>
      <c r="E89" s="1454"/>
      <c r="F89" s="28" t="s">
        <v>2067</v>
      </c>
      <c r="G89" s="28"/>
      <c r="H89" s="28" t="s">
        <v>563</v>
      </c>
      <c r="I89" s="1454"/>
      <c r="K89" s="1436"/>
      <c r="L89" s="1440"/>
      <c r="M89" s="1441"/>
    </row>
    <row r="90" spans="1:13" ht="26.25" thickBot="1">
      <c r="A90" s="1442" t="e">
        <f>'3. CICLO DE RIESGOS'!#REF!</f>
        <v>#REF!</v>
      </c>
      <c r="B90" s="1442" t="e">
        <f>'3. CICLO DE RIESGOS'!#REF!</f>
        <v>#REF!</v>
      </c>
      <c r="C90" s="1445" t="s">
        <v>1993</v>
      </c>
      <c r="D90" s="1448" t="s">
        <v>2068</v>
      </c>
      <c r="E90" s="29" t="s">
        <v>2069</v>
      </c>
      <c r="F90" s="44"/>
      <c r="G90" s="48"/>
      <c r="H90" s="45"/>
      <c r="I90" s="38" t="s">
        <v>835</v>
      </c>
      <c r="K90" s="1436"/>
      <c r="L90" s="30" t="s">
        <v>2070</v>
      </c>
      <c r="M90" s="30" t="s">
        <v>2071</v>
      </c>
    </row>
    <row r="91" spans="1:13" ht="26.25" thickBot="1">
      <c r="A91" s="1443"/>
      <c r="B91" s="1443"/>
      <c r="C91" s="1446"/>
      <c r="D91" s="1449"/>
      <c r="E91" s="29" t="s">
        <v>2072</v>
      </c>
      <c r="F91" s="45"/>
      <c r="G91" s="48"/>
      <c r="H91" s="45"/>
      <c r="I91" s="38" t="s">
        <v>835</v>
      </c>
      <c r="K91" s="1437"/>
      <c r="L91" s="31" t="s">
        <v>2073</v>
      </c>
      <c r="M91" s="31" t="s">
        <v>2074</v>
      </c>
    </row>
    <row r="92" spans="1:13" ht="26.25" customHeight="1" thickBot="1">
      <c r="A92" s="1443"/>
      <c r="B92" s="1443"/>
      <c r="C92" s="1446"/>
      <c r="D92" s="1450" t="s">
        <v>2075</v>
      </c>
      <c r="E92" s="29" t="s">
        <v>2076</v>
      </c>
      <c r="F92" s="44"/>
      <c r="G92" s="48">
        <f>COUNTIF(F92,F92)*I92</f>
        <v>0</v>
      </c>
      <c r="H92" s="45"/>
      <c r="I92" s="39">
        <v>15</v>
      </c>
      <c r="K92" s="33" t="s">
        <v>2077</v>
      </c>
      <c r="L92" s="32">
        <v>0</v>
      </c>
      <c r="M92" s="32">
        <v>0</v>
      </c>
    </row>
    <row r="93" spans="1:13" ht="26.25" thickBot="1">
      <c r="A93" s="1443"/>
      <c r="B93" s="1443"/>
      <c r="C93" s="1446"/>
      <c r="D93" s="1451"/>
      <c r="E93" s="29" t="s">
        <v>2078</v>
      </c>
      <c r="F93" s="44"/>
      <c r="G93" s="48">
        <f t="shared" ref="G93:G96" si="7">COUNTIF(F93,F93)*I93</f>
        <v>0</v>
      </c>
      <c r="H93" s="45"/>
      <c r="I93" s="39">
        <v>15</v>
      </c>
      <c r="K93" s="33" t="s">
        <v>2079</v>
      </c>
      <c r="L93" s="32">
        <v>1</v>
      </c>
      <c r="M93" s="32">
        <v>1</v>
      </c>
    </row>
    <row r="94" spans="1:13" ht="26.25" thickBot="1">
      <c r="A94" s="1443"/>
      <c r="B94" s="1443"/>
      <c r="C94" s="1446"/>
      <c r="D94" s="1452"/>
      <c r="E94" s="29" t="s">
        <v>2080</v>
      </c>
      <c r="F94" s="44"/>
      <c r="G94" s="48">
        <f t="shared" si="7"/>
        <v>0</v>
      </c>
      <c r="H94" s="45"/>
      <c r="I94" s="39">
        <v>30</v>
      </c>
      <c r="K94" s="33" t="s">
        <v>2081</v>
      </c>
      <c r="L94" s="32">
        <v>2</v>
      </c>
      <c r="M94" s="32">
        <v>2</v>
      </c>
    </row>
    <row r="95" spans="1:13" ht="26.25" thickBot="1">
      <c r="A95" s="1443"/>
      <c r="B95" s="1443"/>
      <c r="C95" s="1446"/>
      <c r="D95" s="1448" t="s">
        <v>2082</v>
      </c>
      <c r="E95" s="29" t="s">
        <v>2083</v>
      </c>
      <c r="F95" s="44"/>
      <c r="G95" s="48">
        <f t="shared" si="7"/>
        <v>0</v>
      </c>
      <c r="H95" s="45"/>
      <c r="I95" s="39">
        <v>15</v>
      </c>
    </row>
    <row r="96" spans="1:13" ht="26.25" thickBot="1">
      <c r="A96" s="1444"/>
      <c r="B96" s="1444"/>
      <c r="C96" s="1447"/>
      <c r="D96" s="1452"/>
      <c r="E96" s="29" t="s">
        <v>2084</v>
      </c>
      <c r="F96" s="44"/>
      <c r="G96" s="48">
        <f t="shared" si="7"/>
        <v>0</v>
      </c>
      <c r="H96" s="45"/>
      <c r="I96" s="39">
        <v>25</v>
      </c>
    </row>
    <row r="97" spans="1:13" ht="13.5" thickBot="1">
      <c r="C97" s="34"/>
      <c r="D97" s="34"/>
      <c r="E97" s="35" t="s">
        <v>2085</v>
      </c>
      <c r="F97" s="1432">
        <f>SUM(G92:G96)</f>
        <v>0</v>
      </c>
      <c r="G97" s="1433"/>
      <c r="H97" s="1433"/>
      <c r="I97" s="1434"/>
    </row>
    <row r="98" spans="1:13" ht="13.5" thickBot="1">
      <c r="E98" s="36" t="s">
        <v>2086</v>
      </c>
      <c r="F98" s="40">
        <f>IF(F97&lt;=50,0,IF(AND(F97&gt;50,F97&lt;=75),1,IF(AND(F97&gt;75,F97&lt;=100),2)))</f>
        <v>0</v>
      </c>
      <c r="G98" s="40"/>
      <c r="H98" s="41">
        <f>IF(F90="x","probabilidad",IF(F91="x","impacto",0))</f>
        <v>0</v>
      </c>
      <c r="I98" s="42"/>
    </row>
    <row r="99" spans="1:13" ht="13.5" thickBot="1"/>
    <row r="100" spans="1:13" ht="24.75" customHeight="1" thickBot="1">
      <c r="A100" s="1435" t="s">
        <v>1979</v>
      </c>
      <c r="B100" s="1435" t="s">
        <v>2059</v>
      </c>
      <c r="C100" s="1435" t="s">
        <v>2060</v>
      </c>
      <c r="D100" s="1453" t="s">
        <v>2061</v>
      </c>
      <c r="E100" s="1453" t="s">
        <v>2062</v>
      </c>
      <c r="F100" s="1455" t="s">
        <v>2063</v>
      </c>
      <c r="G100" s="1456"/>
      <c r="H100" s="1457"/>
      <c r="I100" s="1453" t="s">
        <v>2064</v>
      </c>
      <c r="K100" s="1435" t="s">
        <v>2065</v>
      </c>
      <c r="L100" s="1438" t="s">
        <v>2066</v>
      </c>
      <c r="M100" s="1439"/>
    </row>
    <row r="101" spans="1:13" ht="13.5" thickBot="1">
      <c r="A101" s="1437"/>
      <c r="B101" s="1437"/>
      <c r="C101" s="1437"/>
      <c r="D101" s="1454"/>
      <c r="E101" s="1454"/>
      <c r="F101" s="28" t="s">
        <v>2067</v>
      </c>
      <c r="G101" s="28"/>
      <c r="H101" s="28" t="s">
        <v>563</v>
      </c>
      <c r="I101" s="1454"/>
      <c r="K101" s="1436"/>
      <c r="L101" s="1440"/>
      <c r="M101" s="1441"/>
    </row>
    <row r="102" spans="1:13" ht="26.25" thickBot="1">
      <c r="A102" s="1442" t="e">
        <f>'3. CICLO DE RIESGOS'!#REF!</f>
        <v>#REF!</v>
      </c>
      <c r="B102" s="1442" t="e">
        <f>'3. CICLO DE RIESGOS'!#REF!</f>
        <v>#REF!</v>
      </c>
      <c r="C102" s="1445" t="s">
        <v>1993</v>
      </c>
      <c r="D102" s="1448" t="s">
        <v>2068</v>
      </c>
      <c r="E102" s="29" t="s">
        <v>2069</v>
      </c>
      <c r="F102" s="45"/>
      <c r="G102" s="48"/>
      <c r="H102" s="45"/>
      <c r="I102" s="38" t="s">
        <v>835</v>
      </c>
      <c r="K102" s="1436"/>
      <c r="L102" s="30" t="s">
        <v>2070</v>
      </c>
      <c r="M102" s="30" t="s">
        <v>2071</v>
      </c>
    </row>
    <row r="103" spans="1:13" ht="26.25" thickBot="1">
      <c r="A103" s="1443"/>
      <c r="B103" s="1443"/>
      <c r="C103" s="1446"/>
      <c r="D103" s="1449"/>
      <c r="E103" s="29" t="s">
        <v>2072</v>
      </c>
      <c r="F103" s="44"/>
      <c r="G103" s="48"/>
      <c r="H103" s="45"/>
      <c r="I103" s="38" t="s">
        <v>835</v>
      </c>
      <c r="K103" s="1437"/>
      <c r="L103" s="31" t="s">
        <v>2073</v>
      </c>
      <c r="M103" s="31" t="s">
        <v>2074</v>
      </c>
    </row>
    <row r="104" spans="1:13" ht="26.25" customHeight="1" thickBot="1">
      <c r="A104" s="1443"/>
      <c r="B104" s="1443"/>
      <c r="C104" s="1446"/>
      <c r="D104" s="1450" t="s">
        <v>2075</v>
      </c>
      <c r="E104" s="29" t="s">
        <v>2076</v>
      </c>
      <c r="F104" s="44"/>
      <c r="G104" s="48">
        <f>COUNTIF(F104,F104)*I104</f>
        <v>0</v>
      </c>
      <c r="H104" s="45"/>
      <c r="I104" s="39">
        <v>15</v>
      </c>
      <c r="K104" s="33" t="s">
        <v>2077</v>
      </c>
      <c r="L104" s="32">
        <v>0</v>
      </c>
      <c r="M104" s="32">
        <v>0</v>
      </c>
    </row>
    <row r="105" spans="1:13" ht="26.25" thickBot="1">
      <c r="A105" s="1443"/>
      <c r="B105" s="1443"/>
      <c r="C105" s="1446"/>
      <c r="D105" s="1451"/>
      <c r="E105" s="29" t="s">
        <v>2078</v>
      </c>
      <c r="F105" s="45"/>
      <c r="G105" s="48">
        <f t="shared" ref="G105:G108" si="8">COUNTIF(F105,F105)*I105</f>
        <v>0</v>
      </c>
      <c r="H105" s="44"/>
      <c r="I105" s="39">
        <v>15</v>
      </c>
      <c r="K105" s="33" t="s">
        <v>2079</v>
      </c>
      <c r="L105" s="32">
        <v>1</v>
      </c>
      <c r="M105" s="32">
        <v>1</v>
      </c>
    </row>
    <row r="106" spans="1:13" ht="26.25" thickBot="1">
      <c r="A106" s="1443"/>
      <c r="B106" s="1443"/>
      <c r="C106" s="1446"/>
      <c r="D106" s="1452"/>
      <c r="E106" s="29" t="s">
        <v>2080</v>
      </c>
      <c r="F106" s="45"/>
      <c r="G106" s="48">
        <f t="shared" si="8"/>
        <v>0</v>
      </c>
      <c r="H106" s="44"/>
      <c r="I106" s="39">
        <v>30</v>
      </c>
      <c r="K106" s="33" t="s">
        <v>2081</v>
      </c>
      <c r="L106" s="32">
        <v>2</v>
      </c>
      <c r="M106" s="32">
        <v>2</v>
      </c>
    </row>
    <row r="107" spans="1:13" ht="26.25" thickBot="1">
      <c r="A107" s="1443"/>
      <c r="B107" s="1443"/>
      <c r="C107" s="1446"/>
      <c r="D107" s="1448" t="s">
        <v>2082</v>
      </c>
      <c r="E107" s="29" t="s">
        <v>2083</v>
      </c>
      <c r="F107" s="44"/>
      <c r="G107" s="48">
        <f t="shared" si="8"/>
        <v>0</v>
      </c>
      <c r="H107" s="45"/>
      <c r="I107" s="39">
        <v>15</v>
      </c>
    </row>
    <row r="108" spans="1:13" ht="26.25" thickBot="1">
      <c r="A108" s="1444"/>
      <c r="B108" s="1444"/>
      <c r="C108" s="1447"/>
      <c r="D108" s="1452"/>
      <c r="E108" s="29" t="s">
        <v>2084</v>
      </c>
      <c r="F108" s="44"/>
      <c r="G108" s="48">
        <f t="shared" si="8"/>
        <v>0</v>
      </c>
      <c r="H108" s="45"/>
      <c r="I108" s="39">
        <v>25</v>
      </c>
    </row>
    <row r="109" spans="1:13" ht="13.5" thickBot="1">
      <c r="C109" s="34"/>
      <c r="D109" s="34"/>
      <c r="E109" s="35" t="s">
        <v>2085</v>
      </c>
      <c r="F109" s="1432">
        <f>SUM(G104:G108)</f>
        <v>0</v>
      </c>
      <c r="G109" s="1433"/>
      <c r="H109" s="1433"/>
      <c r="I109" s="1434"/>
    </row>
    <row r="110" spans="1:13" ht="13.5" thickBot="1">
      <c r="E110" s="36" t="s">
        <v>2086</v>
      </c>
      <c r="F110" s="40">
        <f>IF(F109&lt;=50,0,IF(AND(F109&gt;50,F109&lt;=75),1,IF(AND(F109&gt;75,F109&lt;=100),2)))</f>
        <v>0</v>
      </c>
      <c r="G110" s="40"/>
      <c r="H110" s="41">
        <f>IF(F102="x","probabilidad",IF(F103="x","impacto",0))</f>
        <v>0</v>
      </c>
      <c r="I110" s="42"/>
    </row>
    <row r="111" spans="1:13" ht="13.5" thickBot="1"/>
    <row r="112" spans="1:13" ht="24.75" customHeight="1" thickBot="1">
      <c r="A112" s="1435" t="s">
        <v>1979</v>
      </c>
      <c r="B112" s="1435" t="s">
        <v>2059</v>
      </c>
      <c r="C112" s="1435" t="s">
        <v>2060</v>
      </c>
      <c r="D112" s="1453" t="s">
        <v>2061</v>
      </c>
      <c r="E112" s="1453" t="s">
        <v>2062</v>
      </c>
      <c r="F112" s="1455" t="s">
        <v>2063</v>
      </c>
      <c r="G112" s="1456"/>
      <c r="H112" s="1457"/>
      <c r="I112" s="1453" t="s">
        <v>2064</v>
      </c>
      <c r="K112" s="1435" t="s">
        <v>2065</v>
      </c>
      <c r="L112" s="1438" t="s">
        <v>2066</v>
      </c>
      <c r="M112" s="1439"/>
    </row>
    <row r="113" spans="1:13" ht="13.5" thickBot="1">
      <c r="A113" s="1437"/>
      <c r="B113" s="1437"/>
      <c r="C113" s="1437"/>
      <c r="D113" s="1454"/>
      <c r="E113" s="1454"/>
      <c r="F113" s="28" t="s">
        <v>2067</v>
      </c>
      <c r="G113" s="28"/>
      <c r="H113" s="28" t="s">
        <v>563</v>
      </c>
      <c r="I113" s="1454"/>
      <c r="K113" s="1436"/>
      <c r="L113" s="1440"/>
      <c r="M113" s="1441"/>
    </row>
    <row r="114" spans="1:13" ht="26.25" thickBot="1">
      <c r="A114" s="1442" t="e">
        <f>'3. CICLO DE RIESGOS'!#REF!</f>
        <v>#REF!</v>
      </c>
      <c r="B114" s="1442" t="e">
        <f>'3. CICLO DE RIESGOS'!#REF!</f>
        <v>#REF!</v>
      </c>
      <c r="C114" s="1445" t="s">
        <v>1993</v>
      </c>
      <c r="D114" s="1448" t="s">
        <v>2068</v>
      </c>
      <c r="E114" s="29" t="s">
        <v>2069</v>
      </c>
      <c r="F114" s="45"/>
      <c r="G114" s="48"/>
      <c r="H114" s="45"/>
      <c r="I114" s="38" t="s">
        <v>835</v>
      </c>
      <c r="K114" s="1436"/>
      <c r="L114" s="30" t="s">
        <v>2070</v>
      </c>
      <c r="M114" s="30" t="s">
        <v>2071</v>
      </c>
    </row>
    <row r="115" spans="1:13" ht="26.25" thickBot="1">
      <c r="A115" s="1443"/>
      <c r="B115" s="1443"/>
      <c r="C115" s="1446"/>
      <c r="D115" s="1449"/>
      <c r="E115" s="29" t="s">
        <v>2072</v>
      </c>
      <c r="F115" s="44"/>
      <c r="G115" s="48"/>
      <c r="H115" s="45"/>
      <c r="I115" s="38" t="s">
        <v>835</v>
      </c>
      <c r="K115" s="1437"/>
      <c r="L115" s="31" t="s">
        <v>2073</v>
      </c>
      <c r="M115" s="31" t="s">
        <v>2074</v>
      </c>
    </row>
    <row r="116" spans="1:13" ht="26.25" customHeight="1" thickBot="1">
      <c r="A116" s="1443"/>
      <c r="B116" s="1443"/>
      <c r="C116" s="1446"/>
      <c r="D116" s="1450" t="s">
        <v>2075</v>
      </c>
      <c r="E116" s="29" t="s">
        <v>2076</v>
      </c>
      <c r="F116" s="45"/>
      <c r="G116" s="48">
        <f>COUNTIF(F116,F116)*I116</f>
        <v>0</v>
      </c>
      <c r="H116" s="44"/>
      <c r="I116" s="39">
        <v>15</v>
      </c>
      <c r="K116" s="33" t="s">
        <v>2077</v>
      </c>
      <c r="L116" s="32">
        <v>0</v>
      </c>
      <c r="M116" s="32">
        <v>0</v>
      </c>
    </row>
    <row r="117" spans="1:13" ht="26.25" thickBot="1">
      <c r="A117" s="1443"/>
      <c r="B117" s="1443"/>
      <c r="C117" s="1446"/>
      <c r="D117" s="1451"/>
      <c r="E117" s="29" t="s">
        <v>2078</v>
      </c>
      <c r="F117" s="45"/>
      <c r="G117" s="48">
        <f t="shared" ref="G117:G120" si="9">COUNTIF(F117,F117)*I117</f>
        <v>0</v>
      </c>
      <c r="H117" s="44"/>
      <c r="I117" s="39">
        <v>15</v>
      </c>
      <c r="K117" s="33" t="s">
        <v>2079</v>
      </c>
      <c r="L117" s="32">
        <v>1</v>
      </c>
      <c r="M117" s="32">
        <v>1</v>
      </c>
    </row>
    <row r="118" spans="1:13" ht="26.25" thickBot="1">
      <c r="A118" s="1443"/>
      <c r="B118" s="1443"/>
      <c r="C118" s="1446"/>
      <c r="D118" s="1452"/>
      <c r="E118" s="29" t="s">
        <v>2080</v>
      </c>
      <c r="F118" s="45"/>
      <c r="G118" s="48">
        <f t="shared" si="9"/>
        <v>0</v>
      </c>
      <c r="H118" s="44"/>
      <c r="I118" s="39">
        <v>30</v>
      </c>
      <c r="K118" s="33" t="s">
        <v>2081</v>
      </c>
      <c r="L118" s="32">
        <v>2</v>
      </c>
      <c r="M118" s="32">
        <v>2</v>
      </c>
    </row>
    <row r="119" spans="1:13" ht="26.25" thickBot="1">
      <c r="A119" s="1443"/>
      <c r="B119" s="1443"/>
      <c r="C119" s="1446"/>
      <c r="D119" s="1448" t="s">
        <v>2082</v>
      </c>
      <c r="E119" s="29" t="s">
        <v>2083</v>
      </c>
      <c r="F119" s="44"/>
      <c r="G119" s="48">
        <f t="shared" si="9"/>
        <v>0</v>
      </c>
      <c r="H119" s="45"/>
      <c r="I119" s="39">
        <v>15</v>
      </c>
    </row>
    <row r="120" spans="1:13" ht="26.25" thickBot="1">
      <c r="A120" s="1444"/>
      <c r="B120" s="1444"/>
      <c r="C120" s="1447"/>
      <c r="D120" s="1452"/>
      <c r="E120" s="29" t="s">
        <v>2084</v>
      </c>
      <c r="F120" s="44"/>
      <c r="G120" s="48">
        <f t="shared" si="9"/>
        <v>0</v>
      </c>
      <c r="H120" s="45"/>
      <c r="I120" s="39">
        <v>25</v>
      </c>
    </row>
    <row r="121" spans="1:13" ht="13.5" thickBot="1">
      <c r="C121" s="34"/>
      <c r="D121" s="34"/>
      <c r="E121" s="35" t="s">
        <v>2085</v>
      </c>
      <c r="F121" s="1432">
        <f>SUM(G116:G120)</f>
        <v>0</v>
      </c>
      <c r="G121" s="1433"/>
      <c r="H121" s="1433"/>
      <c r="I121" s="1434"/>
    </row>
    <row r="122" spans="1:13" ht="13.5" thickBot="1">
      <c r="E122" s="36" t="s">
        <v>2086</v>
      </c>
      <c r="F122" s="40">
        <f>IF(F121&lt;=50,0,IF(AND(F121&gt;50,F121&lt;=75),1,IF(AND(F121&gt;75,F121&lt;=100),2)))</f>
        <v>0</v>
      </c>
      <c r="G122" s="40"/>
      <c r="H122" s="41">
        <f>IF(F114="x","probabilidad",IF(F115="x","impacto",0))</f>
        <v>0</v>
      </c>
      <c r="I122" s="42"/>
    </row>
    <row r="123" spans="1:13" ht="13.5" thickBot="1"/>
    <row r="124" spans="1:13" ht="24.75" customHeight="1" thickBot="1">
      <c r="A124" s="1435" t="s">
        <v>1979</v>
      </c>
      <c r="B124" s="1435" t="s">
        <v>2059</v>
      </c>
      <c r="C124" s="1435" t="s">
        <v>2060</v>
      </c>
      <c r="D124" s="1453" t="s">
        <v>2061</v>
      </c>
      <c r="E124" s="1453" t="s">
        <v>2062</v>
      </c>
      <c r="F124" s="1455" t="s">
        <v>2063</v>
      </c>
      <c r="G124" s="1456"/>
      <c r="H124" s="1457"/>
      <c r="I124" s="1453" t="s">
        <v>2064</v>
      </c>
      <c r="K124" s="1435" t="s">
        <v>2065</v>
      </c>
      <c r="L124" s="1438" t="s">
        <v>2066</v>
      </c>
      <c r="M124" s="1439"/>
    </row>
    <row r="125" spans="1:13" ht="13.5" thickBot="1">
      <c r="A125" s="1437"/>
      <c r="B125" s="1437"/>
      <c r="C125" s="1437"/>
      <c r="D125" s="1454"/>
      <c r="E125" s="1454"/>
      <c r="F125" s="28" t="s">
        <v>2067</v>
      </c>
      <c r="G125" s="28"/>
      <c r="H125" s="28" t="s">
        <v>563</v>
      </c>
      <c r="I125" s="1454"/>
      <c r="K125" s="1436"/>
      <c r="L125" s="1440"/>
      <c r="M125" s="1441"/>
    </row>
    <row r="126" spans="1:13" ht="26.25" thickBot="1">
      <c r="A126" s="1442" t="e">
        <f>'3. CICLO DE RIESGOS'!#REF!</f>
        <v>#REF!</v>
      </c>
      <c r="B126" s="1442" t="e">
        <f>'3. CICLO DE RIESGOS'!#REF!</f>
        <v>#REF!</v>
      </c>
      <c r="C126" s="1445" t="s">
        <v>1993</v>
      </c>
      <c r="D126" s="1448" t="s">
        <v>2068</v>
      </c>
      <c r="E126" s="29" t="s">
        <v>2069</v>
      </c>
      <c r="F126" s="45"/>
      <c r="G126" s="48"/>
      <c r="H126" s="45"/>
      <c r="I126" s="38" t="s">
        <v>835</v>
      </c>
      <c r="K126" s="1436"/>
      <c r="L126" s="30" t="s">
        <v>2070</v>
      </c>
      <c r="M126" s="30" t="s">
        <v>2071</v>
      </c>
    </row>
    <row r="127" spans="1:13" ht="26.25" thickBot="1">
      <c r="A127" s="1443"/>
      <c r="B127" s="1443"/>
      <c r="C127" s="1446"/>
      <c r="D127" s="1449"/>
      <c r="E127" s="29" t="s">
        <v>2072</v>
      </c>
      <c r="F127" s="44"/>
      <c r="G127" s="48"/>
      <c r="H127" s="45"/>
      <c r="I127" s="38" t="s">
        <v>835</v>
      </c>
      <c r="K127" s="1437"/>
      <c r="L127" s="31" t="s">
        <v>2073</v>
      </c>
      <c r="M127" s="31" t="s">
        <v>2074</v>
      </c>
    </row>
    <row r="128" spans="1:13" ht="26.25" customHeight="1" thickBot="1">
      <c r="A128" s="1443"/>
      <c r="B128" s="1443"/>
      <c r="C128" s="1446"/>
      <c r="D128" s="1450" t="s">
        <v>2075</v>
      </c>
      <c r="E128" s="29" t="s">
        <v>2076</v>
      </c>
      <c r="F128" s="44"/>
      <c r="G128" s="48">
        <f>COUNTIF(F128,F128)*I128</f>
        <v>0</v>
      </c>
      <c r="H128" s="45"/>
      <c r="I128" s="39">
        <v>15</v>
      </c>
      <c r="K128" s="33" t="s">
        <v>2077</v>
      </c>
      <c r="L128" s="32">
        <v>0</v>
      </c>
      <c r="M128" s="32">
        <v>0</v>
      </c>
    </row>
    <row r="129" spans="1:13" ht="26.25" thickBot="1">
      <c r="A129" s="1443"/>
      <c r="B129" s="1443"/>
      <c r="C129" s="1446"/>
      <c r="D129" s="1451"/>
      <c r="E129" s="29" t="s">
        <v>2078</v>
      </c>
      <c r="F129" s="44"/>
      <c r="G129" s="48">
        <f t="shared" ref="G129:G132" si="10">COUNTIF(F129,F129)*I129</f>
        <v>0</v>
      </c>
      <c r="H129" s="45"/>
      <c r="I129" s="39">
        <v>15</v>
      </c>
      <c r="K129" s="33" t="s">
        <v>2079</v>
      </c>
      <c r="L129" s="32">
        <v>1</v>
      </c>
      <c r="M129" s="32">
        <v>1</v>
      </c>
    </row>
    <row r="130" spans="1:13" ht="26.25" thickBot="1">
      <c r="A130" s="1443"/>
      <c r="B130" s="1443"/>
      <c r="C130" s="1446"/>
      <c r="D130" s="1452"/>
      <c r="E130" s="29" t="s">
        <v>2080</v>
      </c>
      <c r="F130" s="44"/>
      <c r="G130" s="48">
        <f t="shared" si="10"/>
        <v>0</v>
      </c>
      <c r="H130" s="45"/>
      <c r="I130" s="39">
        <v>30</v>
      </c>
      <c r="K130" s="33" t="s">
        <v>2081</v>
      </c>
      <c r="L130" s="32">
        <v>2</v>
      </c>
      <c r="M130" s="32">
        <v>2</v>
      </c>
    </row>
    <row r="131" spans="1:13" ht="26.25" thickBot="1">
      <c r="A131" s="1443"/>
      <c r="B131" s="1443"/>
      <c r="C131" s="1446"/>
      <c r="D131" s="1448" t="s">
        <v>2082</v>
      </c>
      <c r="E131" s="29" t="s">
        <v>2083</v>
      </c>
      <c r="F131" s="44"/>
      <c r="G131" s="48">
        <f t="shared" si="10"/>
        <v>0</v>
      </c>
      <c r="H131" s="45"/>
      <c r="I131" s="39">
        <v>15</v>
      </c>
    </row>
    <row r="132" spans="1:13" ht="26.25" thickBot="1">
      <c r="A132" s="1444"/>
      <c r="B132" s="1444"/>
      <c r="C132" s="1447"/>
      <c r="D132" s="1452"/>
      <c r="E132" s="29" t="s">
        <v>2084</v>
      </c>
      <c r="F132" s="44"/>
      <c r="G132" s="48">
        <f t="shared" si="10"/>
        <v>0</v>
      </c>
      <c r="H132" s="45"/>
      <c r="I132" s="39">
        <v>25</v>
      </c>
    </row>
    <row r="133" spans="1:13" ht="13.5" thickBot="1">
      <c r="C133" s="34"/>
      <c r="D133" s="34"/>
      <c r="E133" s="35" t="s">
        <v>2085</v>
      </c>
      <c r="F133" s="1432">
        <f>SUM(G128:G132)</f>
        <v>0</v>
      </c>
      <c r="G133" s="1433"/>
      <c r="H133" s="1433"/>
      <c r="I133" s="1434"/>
    </row>
    <row r="134" spans="1:13" ht="13.5" thickBot="1">
      <c r="E134" s="36" t="s">
        <v>2086</v>
      </c>
      <c r="F134" s="40">
        <f>IF(F133&lt;=50,0,IF(AND(F133&gt;50,F133&lt;=75),1,IF(AND(F133&gt;75,F133&lt;=100),2)))</f>
        <v>0</v>
      </c>
      <c r="G134" s="40"/>
      <c r="H134" s="41">
        <f>IF(F126="x","probabilidad",IF(F127="x","impacto",0))</f>
        <v>0</v>
      </c>
      <c r="I134" s="42"/>
    </row>
    <row r="135" spans="1:13" ht="13.5" thickBot="1"/>
    <row r="136" spans="1:13" ht="24.75" customHeight="1" thickBot="1">
      <c r="A136" s="1435" t="s">
        <v>1979</v>
      </c>
      <c r="B136" s="1435" t="s">
        <v>2059</v>
      </c>
      <c r="C136" s="1435" t="s">
        <v>2060</v>
      </c>
      <c r="D136" s="1453" t="s">
        <v>2061</v>
      </c>
      <c r="E136" s="1453" t="s">
        <v>2062</v>
      </c>
      <c r="F136" s="1455" t="s">
        <v>2063</v>
      </c>
      <c r="G136" s="1456"/>
      <c r="H136" s="1457"/>
      <c r="I136" s="1453" t="s">
        <v>2064</v>
      </c>
      <c r="K136" s="1435" t="s">
        <v>2065</v>
      </c>
      <c r="L136" s="1438" t="s">
        <v>2066</v>
      </c>
      <c r="M136" s="1439"/>
    </row>
    <row r="137" spans="1:13" ht="13.5" thickBot="1">
      <c r="A137" s="1437"/>
      <c r="B137" s="1437"/>
      <c r="C137" s="1437"/>
      <c r="D137" s="1454"/>
      <c r="E137" s="1454"/>
      <c r="F137" s="28" t="s">
        <v>2067</v>
      </c>
      <c r="G137" s="28"/>
      <c r="H137" s="28" t="s">
        <v>563</v>
      </c>
      <c r="I137" s="1454"/>
      <c r="K137" s="1436"/>
      <c r="L137" s="1440"/>
      <c r="M137" s="1441"/>
    </row>
    <row r="138" spans="1:13" ht="26.25" thickBot="1">
      <c r="A138" s="1442" t="e">
        <f>'3. CICLO DE RIESGOS'!#REF!</f>
        <v>#REF!</v>
      </c>
      <c r="B138" s="1442" t="e">
        <f>'3. CICLO DE RIESGOS'!#REF!</f>
        <v>#REF!</v>
      </c>
      <c r="C138" s="1445" t="s">
        <v>1993</v>
      </c>
      <c r="D138" s="1448" t="s">
        <v>2068</v>
      </c>
      <c r="E138" s="29" t="s">
        <v>2069</v>
      </c>
      <c r="F138" s="44"/>
      <c r="G138" s="48"/>
      <c r="H138" s="45"/>
      <c r="I138" s="38" t="s">
        <v>835</v>
      </c>
      <c r="K138" s="1436"/>
      <c r="L138" s="30" t="s">
        <v>2070</v>
      </c>
      <c r="M138" s="30" t="s">
        <v>2071</v>
      </c>
    </row>
    <row r="139" spans="1:13" ht="26.25" thickBot="1">
      <c r="A139" s="1443"/>
      <c r="B139" s="1443"/>
      <c r="C139" s="1446"/>
      <c r="D139" s="1449"/>
      <c r="E139" s="29" t="s">
        <v>2072</v>
      </c>
      <c r="F139" s="45"/>
      <c r="G139" s="48"/>
      <c r="H139" s="45"/>
      <c r="I139" s="38" t="s">
        <v>835</v>
      </c>
      <c r="K139" s="1437"/>
      <c r="L139" s="31" t="s">
        <v>2073</v>
      </c>
      <c r="M139" s="31" t="s">
        <v>2074</v>
      </c>
    </row>
    <row r="140" spans="1:13" ht="26.25" customHeight="1" thickBot="1">
      <c r="A140" s="1443"/>
      <c r="B140" s="1443"/>
      <c r="C140" s="1446"/>
      <c r="D140" s="1450" t="s">
        <v>2075</v>
      </c>
      <c r="E140" s="29" t="s">
        <v>2076</v>
      </c>
      <c r="F140" s="45"/>
      <c r="G140" s="48">
        <f>COUNTIF(F140,F140)*I140</f>
        <v>0</v>
      </c>
      <c r="H140" s="44"/>
      <c r="I140" s="39">
        <v>15</v>
      </c>
      <c r="K140" s="33" t="s">
        <v>2077</v>
      </c>
      <c r="L140" s="32">
        <v>0</v>
      </c>
      <c r="M140" s="32">
        <v>0</v>
      </c>
    </row>
    <row r="141" spans="1:13" ht="26.25" thickBot="1">
      <c r="A141" s="1443"/>
      <c r="B141" s="1443"/>
      <c r="C141" s="1446"/>
      <c r="D141" s="1451"/>
      <c r="E141" s="29" t="s">
        <v>2078</v>
      </c>
      <c r="F141" s="45"/>
      <c r="G141" s="48">
        <f t="shared" ref="G141:G144" si="11">COUNTIF(F141,F141)*I141</f>
        <v>0</v>
      </c>
      <c r="H141" s="44"/>
      <c r="I141" s="39">
        <v>15</v>
      </c>
      <c r="K141" s="33" t="s">
        <v>2079</v>
      </c>
      <c r="L141" s="32">
        <v>1</v>
      </c>
      <c r="M141" s="32">
        <v>1</v>
      </c>
    </row>
    <row r="142" spans="1:13" ht="26.25" thickBot="1">
      <c r="A142" s="1443"/>
      <c r="B142" s="1443"/>
      <c r="C142" s="1446"/>
      <c r="D142" s="1452"/>
      <c r="E142" s="29" t="s">
        <v>2080</v>
      </c>
      <c r="F142" s="45"/>
      <c r="G142" s="48">
        <f t="shared" si="11"/>
        <v>0</v>
      </c>
      <c r="H142" s="44"/>
      <c r="I142" s="39">
        <v>30</v>
      </c>
      <c r="K142" s="33" t="s">
        <v>2081</v>
      </c>
      <c r="L142" s="32">
        <v>2</v>
      </c>
      <c r="M142" s="32">
        <v>2</v>
      </c>
    </row>
    <row r="143" spans="1:13" ht="26.25" thickBot="1">
      <c r="A143" s="1443"/>
      <c r="B143" s="1443"/>
      <c r="C143" s="1446"/>
      <c r="D143" s="1448" t="s">
        <v>2082</v>
      </c>
      <c r="E143" s="29" t="s">
        <v>2083</v>
      </c>
      <c r="F143" s="44"/>
      <c r="G143" s="48">
        <f t="shared" si="11"/>
        <v>0</v>
      </c>
      <c r="H143" s="45"/>
      <c r="I143" s="39">
        <v>15</v>
      </c>
    </row>
    <row r="144" spans="1:13" ht="26.25" thickBot="1">
      <c r="A144" s="1444"/>
      <c r="B144" s="1444"/>
      <c r="C144" s="1447"/>
      <c r="D144" s="1452"/>
      <c r="E144" s="29" t="s">
        <v>2084</v>
      </c>
      <c r="F144" s="44"/>
      <c r="G144" s="48">
        <f t="shared" si="11"/>
        <v>0</v>
      </c>
      <c r="H144" s="45"/>
      <c r="I144" s="39">
        <v>25</v>
      </c>
    </row>
    <row r="145" spans="1:13" ht="13.5" thickBot="1">
      <c r="C145" s="34"/>
      <c r="D145" s="34"/>
      <c r="E145" s="35" t="s">
        <v>2085</v>
      </c>
      <c r="F145" s="1432">
        <f>SUM(G140:G144)</f>
        <v>0</v>
      </c>
      <c r="G145" s="1433"/>
      <c r="H145" s="1433"/>
      <c r="I145" s="1434"/>
    </row>
    <row r="146" spans="1:13" ht="13.5" thickBot="1">
      <c r="E146" s="36" t="s">
        <v>2086</v>
      </c>
      <c r="F146" s="40">
        <f>IF(F145&lt;=50,0,IF(AND(F145&gt;50,F145&lt;=75),1,IF(AND(F145&gt;75,F145&lt;=100),2)))</f>
        <v>0</v>
      </c>
      <c r="G146" s="40"/>
      <c r="H146" s="41">
        <f>IF(F138="x","probabilidad",IF(F139="x","impacto",0))</f>
        <v>0</v>
      </c>
      <c r="I146" s="42"/>
    </row>
    <row r="147" spans="1:13" ht="13.5" thickBot="1"/>
    <row r="148" spans="1:13" ht="24.75" customHeight="1" thickBot="1">
      <c r="A148" s="1435" t="s">
        <v>1979</v>
      </c>
      <c r="B148" s="1435" t="s">
        <v>2059</v>
      </c>
      <c r="C148" s="1435" t="s">
        <v>2060</v>
      </c>
      <c r="D148" s="1453" t="s">
        <v>2061</v>
      </c>
      <c r="E148" s="1453" t="s">
        <v>2062</v>
      </c>
      <c r="F148" s="1455" t="s">
        <v>2063</v>
      </c>
      <c r="G148" s="1456"/>
      <c r="H148" s="1457"/>
      <c r="I148" s="1453" t="s">
        <v>2064</v>
      </c>
      <c r="K148" s="1435" t="s">
        <v>2065</v>
      </c>
      <c r="L148" s="1438" t="s">
        <v>2066</v>
      </c>
      <c r="M148" s="1439"/>
    </row>
    <row r="149" spans="1:13" ht="13.5" thickBot="1">
      <c r="A149" s="1437"/>
      <c r="B149" s="1437"/>
      <c r="C149" s="1437"/>
      <c r="D149" s="1454"/>
      <c r="E149" s="1454"/>
      <c r="F149" s="28" t="s">
        <v>2067</v>
      </c>
      <c r="G149" s="28"/>
      <c r="H149" s="28" t="s">
        <v>563</v>
      </c>
      <c r="I149" s="1454"/>
      <c r="K149" s="1436"/>
      <c r="L149" s="1440"/>
      <c r="M149" s="1441"/>
    </row>
    <row r="150" spans="1:13" ht="26.25" thickBot="1">
      <c r="A150" s="1442" t="e">
        <f>'3. CICLO DE RIESGOS'!#REF!</f>
        <v>#REF!</v>
      </c>
      <c r="B150" s="1442" t="e">
        <f>'3. CICLO DE RIESGOS'!#REF!</f>
        <v>#REF!</v>
      </c>
      <c r="C150" s="1445" t="s">
        <v>1993</v>
      </c>
      <c r="D150" s="1448" t="s">
        <v>2068</v>
      </c>
      <c r="E150" s="29" t="s">
        <v>2069</v>
      </c>
      <c r="F150" s="45"/>
      <c r="G150" s="48"/>
      <c r="H150" s="45"/>
      <c r="I150" s="38" t="s">
        <v>835</v>
      </c>
      <c r="K150" s="1436"/>
      <c r="L150" s="30" t="s">
        <v>2070</v>
      </c>
      <c r="M150" s="30" t="s">
        <v>2071</v>
      </c>
    </row>
    <row r="151" spans="1:13" ht="26.25" thickBot="1">
      <c r="A151" s="1443"/>
      <c r="B151" s="1443"/>
      <c r="C151" s="1446"/>
      <c r="D151" s="1449"/>
      <c r="E151" s="29" t="s">
        <v>2072</v>
      </c>
      <c r="F151" s="44"/>
      <c r="G151" s="48"/>
      <c r="H151" s="45"/>
      <c r="I151" s="38" t="s">
        <v>835</v>
      </c>
      <c r="K151" s="1437"/>
      <c r="L151" s="31" t="s">
        <v>2073</v>
      </c>
      <c r="M151" s="31" t="s">
        <v>2074</v>
      </c>
    </row>
    <row r="152" spans="1:13" ht="26.25" customHeight="1" thickBot="1">
      <c r="A152" s="1443"/>
      <c r="B152" s="1443"/>
      <c r="C152" s="1446"/>
      <c r="D152" s="1450" t="s">
        <v>2075</v>
      </c>
      <c r="E152" s="29" t="s">
        <v>2076</v>
      </c>
      <c r="F152" s="44"/>
      <c r="G152" s="48">
        <f>COUNTIF(F152,F152)*I152</f>
        <v>0</v>
      </c>
      <c r="H152" s="45"/>
      <c r="I152" s="39">
        <v>15</v>
      </c>
      <c r="K152" s="33" t="s">
        <v>2077</v>
      </c>
      <c r="L152" s="32">
        <v>0</v>
      </c>
      <c r="M152" s="32">
        <v>0</v>
      </c>
    </row>
    <row r="153" spans="1:13" ht="26.25" thickBot="1">
      <c r="A153" s="1443"/>
      <c r="B153" s="1443"/>
      <c r="C153" s="1446"/>
      <c r="D153" s="1451"/>
      <c r="E153" s="29" t="s">
        <v>2078</v>
      </c>
      <c r="F153" s="44"/>
      <c r="G153" s="48">
        <f t="shared" ref="G153:G156" si="12">COUNTIF(F153,F153)*I153</f>
        <v>0</v>
      </c>
      <c r="H153" s="45"/>
      <c r="I153" s="39">
        <v>15</v>
      </c>
      <c r="K153" s="33" t="s">
        <v>2079</v>
      </c>
      <c r="L153" s="32">
        <v>1</v>
      </c>
      <c r="M153" s="32">
        <v>1</v>
      </c>
    </row>
    <row r="154" spans="1:13" ht="26.25" thickBot="1">
      <c r="A154" s="1443"/>
      <c r="B154" s="1443"/>
      <c r="C154" s="1446"/>
      <c r="D154" s="1452"/>
      <c r="E154" s="29" t="s">
        <v>2080</v>
      </c>
      <c r="F154" s="45"/>
      <c r="G154" s="48">
        <f t="shared" si="12"/>
        <v>0</v>
      </c>
      <c r="H154" s="44"/>
      <c r="I154" s="39">
        <v>30</v>
      </c>
      <c r="K154" s="33" t="s">
        <v>2081</v>
      </c>
      <c r="L154" s="32">
        <v>2</v>
      </c>
      <c r="M154" s="32">
        <v>2</v>
      </c>
    </row>
    <row r="155" spans="1:13" ht="26.25" thickBot="1">
      <c r="A155" s="1443"/>
      <c r="B155" s="1443"/>
      <c r="C155" s="1446"/>
      <c r="D155" s="1448" t="s">
        <v>2082</v>
      </c>
      <c r="E155" s="29" t="s">
        <v>2083</v>
      </c>
      <c r="F155" s="45"/>
      <c r="G155" s="48">
        <f t="shared" si="12"/>
        <v>0</v>
      </c>
      <c r="H155" s="44"/>
      <c r="I155" s="39">
        <v>15</v>
      </c>
    </row>
    <row r="156" spans="1:13" ht="26.25" thickBot="1">
      <c r="A156" s="1444"/>
      <c r="B156" s="1444"/>
      <c r="C156" s="1447"/>
      <c r="D156" s="1452"/>
      <c r="E156" s="29" t="s">
        <v>2084</v>
      </c>
      <c r="F156" s="45"/>
      <c r="G156" s="48">
        <f t="shared" si="12"/>
        <v>0</v>
      </c>
      <c r="H156" s="44"/>
      <c r="I156" s="39">
        <v>25</v>
      </c>
    </row>
    <row r="157" spans="1:13" ht="13.5" thickBot="1">
      <c r="C157" s="34"/>
      <c r="D157" s="34"/>
      <c r="E157" s="35" t="s">
        <v>2085</v>
      </c>
      <c r="F157" s="1432">
        <f>SUM(G152:G156)</f>
        <v>0</v>
      </c>
      <c r="G157" s="1433"/>
      <c r="H157" s="1433"/>
      <c r="I157" s="1434"/>
    </row>
    <row r="158" spans="1:13" ht="13.5" thickBot="1">
      <c r="E158" s="36" t="s">
        <v>2086</v>
      </c>
      <c r="F158" s="40">
        <f>IF(F157&lt;=50,0,IF(AND(F157&gt;50,F157&lt;=75),1,IF(AND(F157&gt;75,F157&lt;=100),2)))</f>
        <v>0</v>
      </c>
      <c r="G158" s="40"/>
      <c r="H158" s="41">
        <f>IF(F150="x","probabilidad",IF(F151="x","impacto",0))</f>
        <v>0</v>
      </c>
      <c r="I158" s="42"/>
    </row>
    <row r="159" spans="1:13" ht="13.5" thickBot="1"/>
    <row r="160" spans="1:13" ht="24.75" customHeight="1" thickBot="1">
      <c r="A160" s="1435" t="s">
        <v>1979</v>
      </c>
      <c r="B160" s="1435" t="s">
        <v>2059</v>
      </c>
      <c r="C160" s="1435" t="s">
        <v>2060</v>
      </c>
      <c r="D160" s="1453" t="s">
        <v>2061</v>
      </c>
      <c r="E160" s="1453" t="s">
        <v>2062</v>
      </c>
      <c r="F160" s="1455" t="s">
        <v>2063</v>
      </c>
      <c r="G160" s="1456"/>
      <c r="H160" s="1457"/>
      <c r="I160" s="1453" t="s">
        <v>2064</v>
      </c>
      <c r="K160" s="1435" t="s">
        <v>2065</v>
      </c>
      <c r="L160" s="1438" t="s">
        <v>2066</v>
      </c>
      <c r="M160" s="1439"/>
    </row>
    <row r="161" spans="1:13" ht="13.5" thickBot="1">
      <c r="A161" s="1437"/>
      <c r="B161" s="1437"/>
      <c r="C161" s="1437"/>
      <c r="D161" s="1454"/>
      <c r="E161" s="1454"/>
      <c r="F161" s="28" t="s">
        <v>2067</v>
      </c>
      <c r="G161" s="28"/>
      <c r="H161" s="28" t="s">
        <v>563</v>
      </c>
      <c r="I161" s="1454"/>
      <c r="K161" s="1436"/>
      <c r="L161" s="1440"/>
      <c r="M161" s="1441"/>
    </row>
    <row r="162" spans="1:13" ht="26.25" thickBot="1">
      <c r="A162" s="1442" t="e">
        <f>'3. CICLO DE RIESGOS'!#REF!</f>
        <v>#REF!</v>
      </c>
      <c r="B162" s="1442" t="e">
        <f>'3. CICLO DE RIESGOS'!#REF!</f>
        <v>#REF!</v>
      </c>
      <c r="C162" s="1445" t="s">
        <v>1993</v>
      </c>
      <c r="D162" s="1448" t="s">
        <v>2068</v>
      </c>
      <c r="E162" s="29" t="s">
        <v>2069</v>
      </c>
      <c r="F162" s="45"/>
      <c r="G162" s="48"/>
      <c r="H162" s="45"/>
      <c r="I162" s="38" t="s">
        <v>835</v>
      </c>
      <c r="K162" s="1436"/>
      <c r="L162" s="30" t="s">
        <v>2070</v>
      </c>
      <c r="M162" s="30" t="s">
        <v>2071</v>
      </c>
    </row>
    <row r="163" spans="1:13" ht="26.25" thickBot="1">
      <c r="A163" s="1443"/>
      <c r="B163" s="1443"/>
      <c r="C163" s="1446"/>
      <c r="D163" s="1449"/>
      <c r="E163" s="29" t="s">
        <v>2072</v>
      </c>
      <c r="F163" s="44"/>
      <c r="G163" s="48"/>
      <c r="H163" s="45"/>
      <c r="I163" s="38" t="s">
        <v>835</v>
      </c>
      <c r="K163" s="1437"/>
      <c r="L163" s="31" t="s">
        <v>2073</v>
      </c>
      <c r="M163" s="31" t="s">
        <v>2074</v>
      </c>
    </row>
    <row r="164" spans="1:13" ht="26.25" customHeight="1" thickBot="1">
      <c r="A164" s="1443"/>
      <c r="B164" s="1443"/>
      <c r="C164" s="1446"/>
      <c r="D164" s="1450" t="s">
        <v>2075</v>
      </c>
      <c r="E164" s="29" t="s">
        <v>2076</v>
      </c>
      <c r="F164" s="44"/>
      <c r="G164" s="48">
        <f>COUNTIF(F164,F164)*I164</f>
        <v>0</v>
      </c>
      <c r="H164" s="45"/>
      <c r="I164" s="39">
        <v>15</v>
      </c>
      <c r="K164" s="33" t="s">
        <v>2077</v>
      </c>
      <c r="L164" s="32">
        <v>0</v>
      </c>
      <c r="M164" s="32">
        <v>0</v>
      </c>
    </row>
    <row r="165" spans="1:13" ht="26.25" thickBot="1">
      <c r="A165" s="1443"/>
      <c r="B165" s="1443"/>
      <c r="C165" s="1446"/>
      <c r="D165" s="1451"/>
      <c r="E165" s="29" t="s">
        <v>2078</v>
      </c>
      <c r="F165" s="44"/>
      <c r="G165" s="48">
        <f t="shared" ref="G165:G168" si="13">COUNTIF(F165,F165)*I165</f>
        <v>0</v>
      </c>
      <c r="H165" s="45"/>
      <c r="I165" s="39">
        <v>15</v>
      </c>
      <c r="K165" s="33" t="s">
        <v>2079</v>
      </c>
      <c r="L165" s="32">
        <v>1</v>
      </c>
      <c r="M165" s="32">
        <v>1</v>
      </c>
    </row>
    <row r="166" spans="1:13" ht="26.25" thickBot="1">
      <c r="A166" s="1443"/>
      <c r="B166" s="1443"/>
      <c r="C166" s="1446"/>
      <c r="D166" s="1452"/>
      <c r="E166" s="29" t="s">
        <v>2080</v>
      </c>
      <c r="F166" s="44"/>
      <c r="G166" s="48">
        <f t="shared" si="13"/>
        <v>0</v>
      </c>
      <c r="H166" s="45"/>
      <c r="I166" s="39">
        <v>30</v>
      </c>
      <c r="K166" s="33" t="s">
        <v>2081</v>
      </c>
      <c r="L166" s="32">
        <v>2</v>
      </c>
      <c r="M166" s="32">
        <v>2</v>
      </c>
    </row>
    <row r="167" spans="1:13" ht="26.25" thickBot="1">
      <c r="A167" s="1443"/>
      <c r="B167" s="1443"/>
      <c r="C167" s="1446"/>
      <c r="D167" s="1448" t="s">
        <v>2082</v>
      </c>
      <c r="E167" s="29" t="s">
        <v>2083</v>
      </c>
      <c r="F167" s="44"/>
      <c r="G167" s="48">
        <f t="shared" si="13"/>
        <v>0</v>
      </c>
      <c r="H167" s="45"/>
      <c r="I167" s="39">
        <v>15</v>
      </c>
    </row>
    <row r="168" spans="1:13" ht="26.25" thickBot="1">
      <c r="A168" s="1444"/>
      <c r="B168" s="1444"/>
      <c r="C168" s="1447"/>
      <c r="D168" s="1452"/>
      <c r="E168" s="29" t="s">
        <v>2084</v>
      </c>
      <c r="F168" s="44"/>
      <c r="G168" s="48">
        <f t="shared" si="13"/>
        <v>0</v>
      </c>
      <c r="H168" s="45"/>
      <c r="I168" s="39">
        <v>25</v>
      </c>
    </row>
    <row r="169" spans="1:13" ht="13.5" thickBot="1">
      <c r="C169" s="34"/>
      <c r="D169" s="34"/>
      <c r="E169" s="35" t="s">
        <v>2085</v>
      </c>
      <c r="F169" s="1432">
        <f>SUM(G164:G168)</f>
        <v>0</v>
      </c>
      <c r="G169" s="1433"/>
      <c r="H169" s="1433"/>
      <c r="I169" s="1434"/>
    </row>
    <row r="170" spans="1:13" ht="13.5" thickBot="1">
      <c r="E170" s="36" t="s">
        <v>2086</v>
      </c>
      <c r="F170" s="40">
        <f>IF(F169&lt;=50,0,IF(AND(F169&gt;50,F169&lt;=75),1,IF(AND(F169&gt;75,F169&lt;=100),2)))</f>
        <v>0</v>
      </c>
      <c r="G170" s="40"/>
      <c r="H170" s="41">
        <f>IF(F162="x","probabilidad",IF(F163="x","impacto",0))</f>
        <v>0</v>
      </c>
      <c r="I170" s="42"/>
    </row>
    <row r="171" spans="1:13" ht="13.5" thickBot="1"/>
    <row r="172" spans="1:13" ht="24.75" customHeight="1" thickBot="1">
      <c r="A172" s="1435" t="s">
        <v>1979</v>
      </c>
      <c r="B172" s="1435" t="s">
        <v>2059</v>
      </c>
      <c r="C172" s="1435" t="s">
        <v>2060</v>
      </c>
      <c r="D172" s="1453" t="s">
        <v>2061</v>
      </c>
      <c r="E172" s="1453" t="s">
        <v>2062</v>
      </c>
      <c r="F172" s="1455" t="s">
        <v>2063</v>
      </c>
      <c r="G172" s="1456"/>
      <c r="H172" s="1457"/>
      <c r="I172" s="1453" t="s">
        <v>2064</v>
      </c>
      <c r="K172" s="1435" t="s">
        <v>2065</v>
      </c>
      <c r="L172" s="1438" t="s">
        <v>2066</v>
      </c>
      <c r="M172" s="1439"/>
    </row>
    <row r="173" spans="1:13" ht="13.5" thickBot="1">
      <c r="A173" s="1437"/>
      <c r="B173" s="1437"/>
      <c r="C173" s="1437"/>
      <c r="D173" s="1454"/>
      <c r="E173" s="1454"/>
      <c r="F173" s="28" t="s">
        <v>2067</v>
      </c>
      <c r="G173" s="28"/>
      <c r="H173" s="28" t="s">
        <v>563</v>
      </c>
      <c r="I173" s="1454"/>
      <c r="K173" s="1436"/>
      <c r="L173" s="1440"/>
      <c r="M173" s="1441"/>
    </row>
    <row r="174" spans="1:13" ht="26.25" thickBot="1">
      <c r="A174" s="1442" t="e">
        <f>'3. CICLO DE RIESGOS'!#REF!</f>
        <v>#REF!</v>
      </c>
      <c r="B174" s="1442" t="e">
        <f>'3. CICLO DE RIESGOS'!#REF!</f>
        <v>#REF!</v>
      </c>
      <c r="C174" s="1445" t="s">
        <v>1993</v>
      </c>
      <c r="D174" s="1448" t="s">
        <v>2068</v>
      </c>
      <c r="E174" s="29" t="s">
        <v>2069</v>
      </c>
      <c r="F174" s="44"/>
      <c r="G174" s="48"/>
      <c r="H174" s="45"/>
      <c r="I174" s="38" t="s">
        <v>835</v>
      </c>
      <c r="K174" s="1436"/>
      <c r="L174" s="30" t="s">
        <v>2070</v>
      </c>
      <c r="M174" s="30" t="s">
        <v>2071</v>
      </c>
    </row>
    <row r="175" spans="1:13" ht="26.25" thickBot="1">
      <c r="A175" s="1443"/>
      <c r="B175" s="1443"/>
      <c r="C175" s="1446"/>
      <c r="D175" s="1449"/>
      <c r="E175" s="29" t="s">
        <v>2072</v>
      </c>
      <c r="F175" s="44"/>
      <c r="G175" s="48"/>
      <c r="H175" s="45"/>
      <c r="I175" s="38" t="s">
        <v>835</v>
      </c>
      <c r="K175" s="1437"/>
      <c r="L175" s="31" t="s">
        <v>2073</v>
      </c>
      <c r="M175" s="31" t="s">
        <v>2074</v>
      </c>
    </row>
    <row r="176" spans="1:13" ht="26.25" customHeight="1" thickBot="1">
      <c r="A176" s="1443"/>
      <c r="B176" s="1443"/>
      <c r="C176" s="1446"/>
      <c r="D176" s="1450" t="s">
        <v>2075</v>
      </c>
      <c r="E176" s="29" t="s">
        <v>2076</v>
      </c>
      <c r="F176" s="44"/>
      <c r="G176" s="48">
        <f>COUNTIF(F176,F176)*I176</f>
        <v>0</v>
      </c>
      <c r="H176" s="45"/>
      <c r="I176" s="39">
        <v>15</v>
      </c>
      <c r="K176" s="33" t="s">
        <v>2077</v>
      </c>
      <c r="L176" s="32">
        <v>0</v>
      </c>
      <c r="M176" s="32">
        <v>0</v>
      </c>
    </row>
    <row r="177" spans="1:13" ht="26.25" thickBot="1">
      <c r="A177" s="1443"/>
      <c r="B177" s="1443"/>
      <c r="C177" s="1446"/>
      <c r="D177" s="1451"/>
      <c r="E177" s="29" t="s">
        <v>2078</v>
      </c>
      <c r="F177" s="44"/>
      <c r="G177" s="48">
        <f t="shared" ref="G177:G180" si="14">COUNTIF(F177,F177)*I177</f>
        <v>0</v>
      </c>
      <c r="H177" s="45"/>
      <c r="I177" s="39">
        <v>15</v>
      </c>
      <c r="K177" s="33" t="s">
        <v>2079</v>
      </c>
      <c r="L177" s="32">
        <v>1</v>
      </c>
      <c r="M177" s="32">
        <v>1</v>
      </c>
    </row>
    <row r="178" spans="1:13" ht="26.25" thickBot="1">
      <c r="A178" s="1443"/>
      <c r="B178" s="1443"/>
      <c r="C178" s="1446"/>
      <c r="D178" s="1452"/>
      <c r="E178" s="29" t="s">
        <v>2080</v>
      </c>
      <c r="F178" s="44"/>
      <c r="G178" s="48">
        <f t="shared" si="14"/>
        <v>0</v>
      </c>
      <c r="H178" s="45"/>
      <c r="I178" s="39">
        <v>30</v>
      </c>
      <c r="K178" s="33" t="s">
        <v>2081</v>
      </c>
      <c r="L178" s="32">
        <v>2</v>
      </c>
      <c r="M178" s="32">
        <v>2</v>
      </c>
    </row>
    <row r="179" spans="1:13" ht="26.25" thickBot="1">
      <c r="A179" s="1443"/>
      <c r="B179" s="1443"/>
      <c r="C179" s="1446"/>
      <c r="D179" s="1448" t="s">
        <v>2082</v>
      </c>
      <c r="E179" s="29" t="s">
        <v>2083</v>
      </c>
      <c r="F179" s="44"/>
      <c r="G179" s="48">
        <f t="shared" si="14"/>
        <v>0</v>
      </c>
      <c r="H179" s="45"/>
      <c r="I179" s="39">
        <v>15</v>
      </c>
    </row>
    <row r="180" spans="1:13" ht="26.25" thickBot="1">
      <c r="A180" s="1444"/>
      <c r="B180" s="1444"/>
      <c r="C180" s="1447"/>
      <c r="D180" s="1452"/>
      <c r="E180" s="29" t="s">
        <v>2084</v>
      </c>
      <c r="F180" s="44"/>
      <c r="G180" s="48">
        <f t="shared" si="14"/>
        <v>0</v>
      </c>
      <c r="H180" s="45"/>
      <c r="I180" s="39">
        <v>25</v>
      </c>
    </row>
    <row r="181" spans="1:13" ht="13.5" thickBot="1">
      <c r="C181" s="34"/>
      <c r="D181" s="34"/>
      <c r="E181" s="35" t="s">
        <v>2085</v>
      </c>
      <c r="F181" s="1432">
        <f>SUM(G176:G180)</f>
        <v>0</v>
      </c>
      <c r="G181" s="1433"/>
      <c r="H181" s="1433"/>
      <c r="I181" s="1434"/>
    </row>
    <row r="182" spans="1:13" ht="13.5" thickBot="1">
      <c r="E182" s="36" t="s">
        <v>2086</v>
      </c>
      <c r="F182" s="40">
        <f>IF(F181&lt;=50,0,IF(AND(F181&gt;50,F181&lt;=75),1,IF(AND(F181&gt;75,F181&lt;=100),2)))</f>
        <v>0</v>
      </c>
      <c r="G182" s="40"/>
      <c r="H182" s="41">
        <f>IF(F174="x","probabilidad",IF(F175="x","impacto",0))</f>
        <v>0</v>
      </c>
      <c r="I182" s="42"/>
    </row>
  </sheetData>
  <mergeCells count="241">
    <mergeCell ref="K4:K7"/>
    <mergeCell ref="L4:M5"/>
    <mergeCell ref="A6:A12"/>
    <mergeCell ref="B6:B12"/>
    <mergeCell ref="C6:C12"/>
    <mergeCell ref="D6:D7"/>
    <mergeCell ref="D8:D10"/>
    <mergeCell ref="D11:D12"/>
    <mergeCell ref="A1:I2"/>
    <mergeCell ref="A4:A5"/>
    <mergeCell ref="B4:B5"/>
    <mergeCell ref="C4:C5"/>
    <mergeCell ref="D4:D5"/>
    <mergeCell ref="E4:E5"/>
    <mergeCell ref="F4:H4"/>
    <mergeCell ref="I4:I5"/>
    <mergeCell ref="K16:K19"/>
    <mergeCell ref="L16:M17"/>
    <mergeCell ref="A18:A24"/>
    <mergeCell ref="B18:B24"/>
    <mergeCell ref="C18:C24"/>
    <mergeCell ref="D18:D19"/>
    <mergeCell ref="D20:D22"/>
    <mergeCell ref="D23:D24"/>
    <mergeCell ref="F13:I13"/>
    <mergeCell ref="A16:A17"/>
    <mergeCell ref="B16:B17"/>
    <mergeCell ref="C16:C17"/>
    <mergeCell ref="D16:D17"/>
    <mergeCell ref="E16:E17"/>
    <mergeCell ref="F16:H16"/>
    <mergeCell ref="I16:I17"/>
    <mergeCell ref="K28:K31"/>
    <mergeCell ref="L28:M29"/>
    <mergeCell ref="A30:A36"/>
    <mergeCell ref="B30:B36"/>
    <mergeCell ref="C30:C36"/>
    <mergeCell ref="D30:D31"/>
    <mergeCell ref="D32:D34"/>
    <mergeCell ref="D35:D36"/>
    <mergeCell ref="F25:I25"/>
    <mergeCell ref="A28:A29"/>
    <mergeCell ref="B28:B29"/>
    <mergeCell ref="C28:C29"/>
    <mergeCell ref="D28:D29"/>
    <mergeCell ref="E28:E29"/>
    <mergeCell ref="F28:H28"/>
    <mergeCell ref="I28:I29"/>
    <mergeCell ref="K40:K43"/>
    <mergeCell ref="L40:M41"/>
    <mergeCell ref="A42:A48"/>
    <mergeCell ref="B42:B48"/>
    <mergeCell ref="C42:C48"/>
    <mergeCell ref="D42:D43"/>
    <mergeCell ref="D44:D46"/>
    <mergeCell ref="D47:D48"/>
    <mergeCell ref="F37:I37"/>
    <mergeCell ref="A40:A41"/>
    <mergeCell ref="B40:B41"/>
    <mergeCell ref="C40:C41"/>
    <mergeCell ref="D40:D41"/>
    <mergeCell ref="E40:E41"/>
    <mergeCell ref="F40:H40"/>
    <mergeCell ref="I40:I41"/>
    <mergeCell ref="K52:K55"/>
    <mergeCell ref="L52:M53"/>
    <mergeCell ref="A54:A60"/>
    <mergeCell ref="B54:B60"/>
    <mergeCell ref="C54:C60"/>
    <mergeCell ref="D54:D55"/>
    <mergeCell ref="D56:D58"/>
    <mergeCell ref="D59:D60"/>
    <mergeCell ref="F49:I49"/>
    <mergeCell ref="A52:A53"/>
    <mergeCell ref="B52:B53"/>
    <mergeCell ref="C52:C53"/>
    <mergeCell ref="D52:D53"/>
    <mergeCell ref="E52:E53"/>
    <mergeCell ref="F52:H52"/>
    <mergeCell ref="I52:I53"/>
    <mergeCell ref="K64:K67"/>
    <mergeCell ref="L64:M65"/>
    <mergeCell ref="A66:A72"/>
    <mergeCell ref="B66:B72"/>
    <mergeCell ref="C66:C72"/>
    <mergeCell ref="D66:D67"/>
    <mergeCell ref="D68:D70"/>
    <mergeCell ref="D71:D72"/>
    <mergeCell ref="F61:I61"/>
    <mergeCell ref="A64:A65"/>
    <mergeCell ref="B64:B65"/>
    <mergeCell ref="C64:C65"/>
    <mergeCell ref="D64:D65"/>
    <mergeCell ref="E64:E65"/>
    <mergeCell ref="F64:H64"/>
    <mergeCell ref="I64:I65"/>
    <mergeCell ref="K76:K79"/>
    <mergeCell ref="L76:M77"/>
    <mergeCell ref="A78:A84"/>
    <mergeCell ref="B78:B84"/>
    <mergeCell ref="C78:C84"/>
    <mergeCell ref="D78:D79"/>
    <mergeCell ref="D80:D82"/>
    <mergeCell ref="D83:D84"/>
    <mergeCell ref="F73:I73"/>
    <mergeCell ref="A76:A77"/>
    <mergeCell ref="B76:B77"/>
    <mergeCell ref="C76:C77"/>
    <mergeCell ref="D76:D77"/>
    <mergeCell ref="E76:E77"/>
    <mergeCell ref="F76:H76"/>
    <mergeCell ref="I76:I77"/>
    <mergeCell ref="K88:K91"/>
    <mergeCell ref="L88:M89"/>
    <mergeCell ref="A90:A96"/>
    <mergeCell ref="B90:B96"/>
    <mergeCell ref="C90:C96"/>
    <mergeCell ref="D90:D91"/>
    <mergeCell ref="D92:D94"/>
    <mergeCell ref="D95:D96"/>
    <mergeCell ref="F85:I85"/>
    <mergeCell ref="A88:A89"/>
    <mergeCell ref="B88:B89"/>
    <mergeCell ref="C88:C89"/>
    <mergeCell ref="D88:D89"/>
    <mergeCell ref="E88:E89"/>
    <mergeCell ref="F88:H88"/>
    <mergeCell ref="I88:I89"/>
    <mergeCell ref="K100:K103"/>
    <mergeCell ref="L100:M101"/>
    <mergeCell ref="A102:A108"/>
    <mergeCell ref="B102:B108"/>
    <mergeCell ref="C102:C108"/>
    <mergeCell ref="D102:D103"/>
    <mergeCell ref="D104:D106"/>
    <mergeCell ref="D107:D108"/>
    <mergeCell ref="F97:I97"/>
    <mergeCell ref="A100:A101"/>
    <mergeCell ref="B100:B101"/>
    <mergeCell ref="C100:C101"/>
    <mergeCell ref="D100:D101"/>
    <mergeCell ref="E100:E101"/>
    <mergeCell ref="F100:H100"/>
    <mergeCell ref="I100:I101"/>
    <mergeCell ref="K112:K115"/>
    <mergeCell ref="L112:M113"/>
    <mergeCell ref="A114:A120"/>
    <mergeCell ref="B114:B120"/>
    <mergeCell ref="C114:C120"/>
    <mergeCell ref="D114:D115"/>
    <mergeCell ref="D116:D118"/>
    <mergeCell ref="D119:D120"/>
    <mergeCell ref="F109:I109"/>
    <mergeCell ref="A112:A113"/>
    <mergeCell ref="B112:B113"/>
    <mergeCell ref="C112:C113"/>
    <mergeCell ref="D112:D113"/>
    <mergeCell ref="E112:E113"/>
    <mergeCell ref="F112:H112"/>
    <mergeCell ref="I112:I113"/>
    <mergeCell ref="K124:K127"/>
    <mergeCell ref="L124:M125"/>
    <mergeCell ref="A126:A132"/>
    <mergeCell ref="B126:B132"/>
    <mergeCell ref="C126:C132"/>
    <mergeCell ref="D126:D127"/>
    <mergeCell ref="D128:D130"/>
    <mergeCell ref="D131:D132"/>
    <mergeCell ref="F121:I121"/>
    <mergeCell ref="A124:A125"/>
    <mergeCell ref="B124:B125"/>
    <mergeCell ref="C124:C125"/>
    <mergeCell ref="D124:D125"/>
    <mergeCell ref="E124:E125"/>
    <mergeCell ref="F124:H124"/>
    <mergeCell ref="I124:I125"/>
    <mergeCell ref="K136:K139"/>
    <mergeCell ref="L136:M137"/>
    <mergeCell ref="A138:A144"/>
    <mergeCell ref="B138:B144"/>
    <mergeCell ref="C138:C144"/>
    <mergeCell ref="D138:D139"/>
    <mergeCell ref="D140:D142"/>
    <mergeCell ref="D143:D144"/>
    <mergeCell ref="F133:I133"/>
    <mergeCell ref="A136:A137"/>
    <mergeCell ref="B136:B137"/>
    <mergeCell ref="C136:C137"/>
    <mergeCell ref="D136:D137"/>
    <mergeCell ref="E136:E137"/>
    <mergeCell ref="F136:H136"/>
    <mergeCell ref="I136:I137"/>
    <mergeCell ref="K148:K151"/>
    <mergeCell ref="L148:M149"/>
    <mergeCell ref="A150:A156"/>
    <mergeCell ref="B150:B156"/>
    <mergeCell ref="C150:C156"/>
    <mergeCell ref="D150:D151"/>
    <mergeCell ref="D152:D154"/>
    <mergeCell ref="D155:D156"/>
    <mergeCell ref="F145:I145"/>
    <mergeCell ref="A148:A149"/>
    <mergeCell ref="B148:B149"/>
    <mergeCell ref="C148:C149"/>
    <mergeCell ref="D148:D149"/>
    <mergeCell ref="E148:E149"/>
    <mergeCell ref="F148:H148"/>
    <mergeCell ref="I148:I149"/>
    <mergeCell ref="L160:M161"/>
    <mergeCell ref="A162:A168"/>
    <mergeCell ref="B162:B168"/>
    <mergeCell ref="C162:C168"/>
    <mergeCell ref="D162:D163"/>
    <mergeCell ref="D164:D166"/>
    <mergeCell ref="D167:D168"/>
    <mergeCell ref="F157:I157"/>
    <mergeCell ref="A160:A161"/>
    <mergeCell ref="B160:B161"/>
    <mergeCell ref="C160:C161"/>
    <mergeCell ref="D160:D161"/>
    <mergeCell ref="E160:E161"/>
    <mergeCell ref="F160:H160"/>
    <mergeCell ref="I160:I161"/>
    <mergeCell ref="F169:I169"/>
    <mergeCell ref="A172:A173"/>
    <mergeCell ref="B172:B173"/>
    <mergeCell ref="C172:C173"/>
    <mergeCell ref="D172:D173"/>
    <mergeCell ref="E172:E173"/>
    <mergeCell ref="F172:H172"/>
    <mergeCell ref="I172:I173"/>
    <mergeCell ref="K160:K163"/>
    <mergeCell ref="F181:I181"/>
    <mergeCell ref="K172:K175"/>
    <mergeCell ref="L172:M173"/>
    <mergeCell ref="A174:A180"/>
    <mergeCell ref="B174:B180"/>
    <mergeCell ref="C174:C180"/>
    <mergeCell ref="D174:D175"/>
    <mergeCell ref="D176:D178"/>
    <mergeCell ref="D179:D18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M182"/>
  <sheetViews>
    <sheetView workbookViewId="0">
      <selection activeCell="F6" sqref="F6"/>
    </sheetView>
  </sheetViews>
  <sheetFormatPr defaultColWidth="11.42578125" defaultRowHeight="12.75"/>
  <cols>
    <col min="1" max="1" width="11.42578125" style="27"/>
    <col min="2" max="2" width="45.85546875" style="27" customWidth="1"/>
    <col min="3" max="3" width="17.140625" style="27" customWidth="1"/>
    <col min="4" max="4" width="15" style="27" customWidth="1"/>
    <col min="5" max="5" width="41.42578125" style="27" customWidth="1"/>
    <col min="6" max="6" width="12.7109375" style="27" bestFit="1" customWidth="1"/>
    <col min="7" max="7" width="11.42578125" style="27" hidden="1" customWidth="1"/>
    <col min="8" max="8" width="11.42578125" style="27"/>
    <col min="9" max="9" width="12.28515625" style="27" bestFit="1" customWidth="1"/>
    <col min="10" max="10" width="11.42578125" style="27"/>
    <col min="11" max="11" width="20.85546875" style="27" customWidth="1"/>
    <col min="12" max="12" width="27.85546875" style="27" customWidth="1"/>
    <col min="13" max="13" width="28.140625" style="27" customWidth="1"/>
    <col min="14" max="16384" width="11.42578125" style="27"/>
  </cols>
  <sheetData>
    <row r="1" spans="1:13" ht="15" customHeight="1">
      <c r="A1" s="1459" t="s">
        <v>2058</v>
      </c>
      <c r="B1" s="1459"/>
      <c r="C1" s="1459"/>
      <c r="D1" s="1459"/>
      <c r="E1" s="1459"/>
      <c r="F1" s="1459"/>
      <c r="G1" s="1459"/>
      <c r="H1" s="1459"/>
      <c r="I1" s="1459"/>
    </row>
    <row r="2" spans="1:13">
      <c r="A2" s="1459"/>
      <c r="B2" s="1459"/>
      <c r="C2" s="1459"/>
      <c r="D2" s="1459"/>
      <c r="E2" s="1459"/>
      <c r="F2" s="1459"/>
      <c r="G2" s="1459"/>
      <c r="H2" s="1459"/>
      <c r="I2" s="1459"/>
    </row>
    <row r="3" spans="1:13" ht="13.5" thickBot="1"/>
    <row r="4" spans="1:13" ht="24.75" customHeight="1" thickBot="1">
      <c r="A4" s="1435" t="s">
        <v>1979</v>
      </c>
      <c r="B4" s="1435" t="s">
        <v>2059</v>
      </c>
      <c r="C4" s="1435" t="s">
        <v>2060</v>
      </c>
      <c r="D4" s="1453" t="s">
        <v>2061</v>
      </c>
      <c r="E4" s="1453" t="s">
        <v>2062</v>
      </c>
      <c r="F4" s="1455" t="s">
        <v>2063</v>
      </c>
      <c r="G4" s="1456"/>
      <c r="H4" s="1457"/>
      <c r="I4" s="1453" t="s">
        <v>2064</v>
      </c>
      <c r="K4" s="1435" t="s">
        <v>2065</v>
      </c>
      <c r="L4" s="1438" t="s">
        <v>2066</v>
      </c>
      <c r="M4" s="1439"/>
    </row>
    <row r="5" spans="1:13" ht="13.5" customHeight="1" thickBot="1">
      <c r="A5" s="1437"/>
      <c r="B5" s="1437"/>
      <c r="C5" s="1437"/>
      <c r="D5" s="1454"/>
      <c r="E5" s="1454"/>
      <c r="F5" s="28" t="s">
        <v>2067</v>
      </c>
      <c r="G5" s="28"/>
      <c r="H5" s="28" t="s">
        <v>563</v>
      </c>
      <c r="I5" s="1454"/>
      <c r="K5" s="1436"/>
      <c r="L5" s="1440"/>
      <c r="M5" s="1441"/>
    </row>
    <row r="6" spans="1:13" ht="27.75" customHeight="1" thickBot="1">
      <c r="A6" s="1442">
        <f>'3. CICLO DE RIESGOS'!C20</f>
        <v>0</v>
      </c>
      <c r="B6" s="1442" t="e">
        <f>'3. CICLO DE RIESGOS'!#REF!</f>
        <v>#REF!</v>
      </c>
      <c r="C6" s="1458" t="s">
        <v>1993</v>
      </c>
      <c r="D6" s="1448" t="s">
        <v>2068</v>
      </c>
      <c r="E6" s="29" t="s">
        <v>2069</v>
      </c>
      <c r="F6" s="44"/>
      <c r="G6" s="48"/>
      <c r="H6" s="44"/>
      <c r="I6" s="38" t="s">
        <v>835</v>
      </c>
      <c r="K6" s="1436"/>
      <c r="L6" s="30" t="s">
        <v>2070</v>
      </c>
      <c r="M6" s="30" t="s">
        <v>2071</v>
      </c>
    </row>
    <row r="7" spans="1:13" ht="27.75" customHeight="1" thickBot="1">
      <c r="A7" s="1443"/>
      <c r="B7" s="1443"/>
      <c r="C7" s="1446"/>
      <c r="D7" s="1449"/>
      <c r="E7" s="43" t="s">
        <v>2072</v>
      </c>
      <c r="F7" s="44"/>
      <c r="G7" s="48"/>
      <c r="H7" s="45"/>
      <c r="I7" s="38" t="s">
        <v>835</v>
      </c>
      <c r="K7" s="1437"/>
      <c r="L7" s="31" t="s">
        <v>2073</v>
      </c>
      <c r="M7" s="31" t="s">
        <v>2074</v>
      </c>
    </row>
    <row r="8" spans="1:13" ht="27.75" customHeight="1" thickBot="1">
      <c r="A8" s="1443"/>
      <c r="B8" s="1443"/>
      <c r="C8" s="1446"/>
      <c r="D8" s="1450" t="s">
        <v>2075</v>
      </c>
      <c r="E8" s="29" t="s">
        <v>2076</v>
      </c>
      <c r="F8" s="44"/>
      <c r="G8" s="48">
        <f>COUNTIF(F8,F8)*I8</f>
        <v>0</v>
      </c>
      <c r="H8" s="44"/>
      <c r="I8" s="39">
        <v>15</v>
      </c>
      <c r="K8" s="33" t="s">
        <v>2077</v>
      </c>
      <c r="L8" s="32">
        <v>0</v>
      </c>
      <c r="M8" s="32">
        <v>0</v>
      </c>
    </row>
    <row r="9" spans="1:13" ht="26.25" thickBot="1">
      <c r="A9" s="1443"/>
      <c r="B9" s="1443"/>
      <c r="C9" s="1446"/>
      <c r="D9" s="1451"/>
      <c r="E9" s="29" t="s">
        <v>2078</v>
      </c>
      <c r="F9" s="44"/>
      <c r="G9" s="48">
        <f t="shared" ref="G9:G12" si="0">COUNTIF(F9,F9)*I9</f>
        <v>0</v>
      </c>
      <c r="H9" s="44"/>
      <c r="I9" s="39">
        <v>15</v>
      </c>
      <c r="K9" s="33" t="s">
        <v>2079</v>
      </c>
      <c r="L9" s="32">
        <v>1</v>
      </c>
      <c r="M9" s="32">
        <v>1</v>
      </c>
    </row>
    <row r="10" spans="1:13" ht="26.25" thickBot="1">
      <c r="A10" s="1443"/>
      <c r="B10" s="1443"/>
      <c r="C10" s="1446"/>
      <c r="D10" s="1452"/>
      <c r="E10" s="29" t="s">
        <v>2080</v>
      </c>
      <c r="F10" s="44"/>
      <c r="G10" s="48">
        <f t="shared" si="0"/>
        <v>0</v>
      </c>
      <c r="H10" s="45"/>
      <c r="I10" s="39">
        <v>30</v>
      </c>
      <c r="K10" s="33" t="s">
        <v>2081</v>
      </c>
      <c r="L10" s="32">
        <v>2</v>
      </c>
      <c r="M10" s="32">
        <v>2</v>
      </c>
    </row>
    <row r="11" spans="1:13" ht="26.25" thickBot="1">
      <c r="A11" s="1443"/>
      <c r="B11" s="1443"/>
      <c r="C11" s="1446"/>
      <c r="D11" s="1448" t="s">
        <v>2082</v>
      </c>
      <c r="E11" s="29" t="s">
        <v>2083</v>
      </c>
      <c r="F11" s="44"/>
      <c r="G11" s="48">
        <f t="shared" si="0"/>
        <v>0</v>
      </c>
      <c r="H11" s="44"/>
      <c r="I11" s="39">
        <v>15</v>
      </c>
    </row>
    <row r="12" spans="1:13" ht="26.25" thickBot="1">
      <c r="A12" s="1444"/>
      <c r="B12" s="1444"/>
      <c r="C12" s="1447"/>
      <c r="D12" s="1452"/>
      <c r="E12" s="29" t="s">
        <v>2084</v>
      </c>
      <c r="F12" s="44"/>
      <c r="G12" s="48">
        <f t="shared" si="0"/>
        <v>0</v>
      </c>
      <c r="H12" s="44"/>
      <c r="I12" s="39">
        <v>25</v>
      </c>
    </row>
    <row r="13" spans="1:13" ht="13.5" thickBot="1">
      <c r="C13" s="34"/>
      <c r="D13" s="34"/>
      <c r="E13" s="35" t="s">
        <v>2085</v>
      </c>
      <c r="F13" s="1432">
        <f>SUM(G8:G12)</f>
        <v>0</v>
      </c>
      <c r="G13" s="1433"/>
      <c r="H13" s="1433"/>
      <c r="I13" s="1434"/>
    </row>
    <row r="14" spans="1:13" ht="13.5" thickBot="1">
      <c r="E14" s="36" t="s">
        <v>2086</v>
      </c>
      <c r="F14" s="40">
        <f>IF(F13&lt;=50,0,IF(AND(F13&gt;50,F13&lt;=75),1,IF(AND(F13&gt;75,F13&lt;=100),2)))</f>
        <v>0</v>
      </c>
      <c r="G14" s="40"/>
      <c r="H14" s="41">
        <f>IF(F6="x","probabilidad",IF(F7="x","impacto",0))</f>
        <v>0</v>
      </c>
      <c r="I14" s="42"/>
    </row>
    <row r="15" spans="1:13" ht="13.5" thickBot="1"/>
    <row r="16" spans="1:13" ht="24.75" customHeight="1" thickBot="1">
      <c r="A16" s="1435" t="s">
        <v>1979</v>
      </c>
      <c r="B16" s="1435" t="s">
        <v>2059</v>
      </c>
      <c r="C16" s="1435" t="s">
        <v>2060</v>
      </c>
      <c r="D16" s="1453" t="s">
        <v>2061</v>
      </c>
      <c r="E16" s="1453" t="s">
        <v>2062</v>
      </c>
      <c r="F16" s="1455" t="s">
        <v>2063</v>
      </c>
      <c r="G16" s="1456"/>
      <c r="H16" s="1457"/>
      <c r="I16" s="1453" t="s">
        <v>2064</v>
      </c>
      <c r="K16" s="1435" t="s">
        <v>2065</v>
      </c>
      <c r="L16" s="1438" t="s">
        <v>2066</v>
      </c>
      <c r="M16" s="1439"/>
    </row>
    <row r="17" spans="1:13" ht="13.5" thickBot="1">
      <c r="A17" s="1437"/>
      <c r="B17" s="1437"/>
      <c r="C17" s="1437"/>
      <c r="D17" s="1454"/>
      <c r="E17" s="1454"/>
      <c r="F17" s="28" t="s">
        <v>2067</v>
      </c>
      <c r="G17" s="28"/>
      <c r="H17" s="28" t="s">
        <v>563</v>
      </c>
      <c r="I17" s="1454"/>
      <c r="K17" s="1436"/>
      <c r="L17" s="1440"/>
      <c r="M17" s="1441"/>
    </row>
    <row r="18" spans="1:13" ht="26.25" thickBot="1">
      <c r="A18" s="1442">
        <f>'3. CICLO DE RIESGOS'!C21</f>
        <v>0</v>
      </c>
      <c r="B18" s="1442" t="e">
        <f>'3. CICLO DE RIESGOS'!#REF!</f>
        <v>#REF!</v>
      </c>
      <c r="C18" s="1458" t="s">
        <v>1993</v>
      </c>
      <c r="D18" s="1448" t="s">
        <v>2068</v>
      </c>
      <c r="E18" s="29" t="s">
        <v>2069</v>
      </c>
      <c r="F18" s="44"/>
      <c r="G18" s="48"/>
      <c r="H18" s="45"/>
      <c r="I18" s="38" t="s">
        <v>835</v>
      </c>
      <c r="K18" s="1436"/>
      <c r="L18" s="30" t="s">
        <v>2070</v>
      </c>
      <c r="M18" s="30" t="s">
        <v>2071</v>
      </c>
    </row>
    <row r="19" spans="1:13" ht="26.25" thickBot="1">
      <c r="A19" s="1443"/>
      <c r="B19" s="1443"/>
      <c r="C19" s="1446"/>
      <c r="D19" s="1449"/>
      <c r="E19" s="29" t="s">
        <v>2072</v>
      </c>
      <c r="F19" s="44"/>
      <c r="G19" s="48"/>
      <c r="H19" s="45"/>
      <c r="I19" s="38" t="s">
        <v>835</v>
      </c>
      <c r="K19" s="1437"/>
      <c r="L19" s="31" t="s">
        <v>2073</v>
      </c>
      <c r="M19" s="31" t="s">
        <v>2074</v>
      </c>
    </row>
    <row r="20" spans="1:13" ht="26.25" customHeight="1" thickBot="1">
      <c r="A20" s="1443"/>
      <c r="B20" s="1443"/>
      <c r="C20" s="1446"/>
      <c r="D20" s="1450" t="s">
        <v>2075</v>
      </c>
      <c r="E20" s="29" t="s">
        <v>2076</v>
      </c>
      <c r="F20" s="44"/>
      <c r="G20" s="48">
        <f>COUNTIF(F20,F20)*I20</f>
        <v>0</v>
      </c>
      <c r="H20" s="44"/>
      <c r="I20" s="39">
        <v>15</v>
      </c>
      <c r="K20" s="33" t="s">
        <v>2077</v>
      </c>
      <c r="L20" s="32">
        <v>0</v>
      </c>
      <c r="M20" s="32">
        <v>0</v>
      </c>
    </row>
    <row r="21" spans="1:13" ht="26.25" thickBot="1">
      <c r="A21" s="1443"/>
      <c r="B21" s="1443"/>
      <c r="C21" s="1446"/>
      <c r="D21" s="1451"/>
      <c r="E21" s="29" t="s">
        <v>2078</v>
      </c>
      <c r="F21" s="44"/>
      <c r="G21" s="48">
        <f t="shared" ref="G21:G24" si="1">COUNTIF(F21,F21)*I21</f>
        <v>0</v>
      </c>
      <c r="H21" s="45"/>
      <c r="I21" s="39">
        <v>15</v>
      </c>
      <c r="K21" s="33" t="s">
        <v>2079</v>
      </c>
      <c r="L21" s="32">
        <v>1</v>
      </c>
      <c r="M21" s="32">
        <v>1</v>
      </c>
    </row>
    <row r="22" spans="1:13" ht="26.25" thickBot="1">
      <c r="A22" s="1443"/>
      <c r="B22" s="1443"/>
      <c r="C22" s="1446"/>
      <c r="D22" s="1452"/>
      <c r="E22" s="29" t="s">
        <v>2080</v>
      </c>
      <c r="F22" s="44"/>
      <c r="G22" s="48">
        <f t="shared" si="1"/>
        <v>0</v>
      </c>
      <c r="H22" s="44"/>
      <c r="I22" s="39">
        <v>30</v>
      </c>
      <c r="K22" s="33" t="s">
        <v>2081</v>
      </c>
      <c r="L22" s="32">
        <v>2</v>
      </c>
      <c r="M22" s="32">
        <v>2</v>
      </c>
    </row>
    <row r="23" spans="1:13" ht="26.25" thickBot="1">
      <c r="A23" s="1443"/>
      <c r="B23" s="1443"/>
      <c r="C23" s="1446"/>
      <c r="D23" s="1448" t="s">
        <v>2082</v>
      </c>
      <c r="E23" s="29" t="s">
        <v>2083</v>
      </c>
      <c r="F23" s="44"/>
      <c r="G23" s="48">
        <f t="shared" si="1"/>
        <v>0</v>
      </c>
      <c r="H23" s="44"/>
      <c r="I23" s="39">
        <v>15</v>
      </c>
    </row>
    <row r="24" spans="1:13" ht="26.25" thickBot="1">
      <c r="A24" s="1444"/>
      <c r="B24" s="1444"/>
      <c r="C24" s="1447"/>
      <c r="D24" s="1452"/>
      <c r="E24" s="37" t="s">
        <v>2084</v>
      </c>
      <c r="F24" s="46"/>
      <c r="G24" s="49">
        <f t="shared" si="1"/>
        <v>0</v>
      </c>
      <c r="H24" s="47"/>
      <c r="I24" s="39">
        <v>25</v>
      </c>
    </row>
    <row r="25" spans="1:13" ht="13.5" thickBot="1">
      <c r="C25" s="34"/>
      <c r="D25" s="34"/>
      <c r="E25" s="35" t="s">
        <v>2085</v>
      </c>
      <c r="F25" s="1432">
        <f>SUM(G20:G24)</f>
        <v>0</v>
      </c>
      <c r="G25" s="1433"/>
      <c r="H25" s="1433"/>
      <c r="I25" s="1434"/>
    </row>
    <row r="26" spans="1:13" ht="13.5" thickBot="1">
      <c r="E26" s="36" t="s">
        <v>2086</v>
      </c>
      <c r="F26" s="40">
        <f>IF(F25&lt;=50,0,IF(AND(F25&gt;50,F25&lt;=75),1,IF(AND(F25&gt;75,F25&lt;=100),2)))</f>
        <v>0</v>
      </c>
      <c r="G26" s="40"/>
      <c r="H26" s="41">
        <f>IF(F18="x","probabilidad",IF(F19="x","impacto",0))</f>
        <v>0</v>
      </c>
      <c r="I26" s="42"/>
    </row>
    <row r="27" spans="1:13" ht="13.5" thickBot="1"/>
    <row r="28" spans="1:13" ht="24.75" customHeight="1" thickBot="1">
      <c r="A28" s="1435" t="s">
        <v>1979</v>
      </c>
      <c r="B28" s="1435" t="s">
        <v>2059</v>
      </c>
      <c r="C28" s="1435" t="s">
        <v>2060</v>
      </c>
      <c r="D28" s="1453" t="s">
        <v>2061</v>
      </c>
      <c r="E28" s="1453" t="s">
        <v>2062</v>
      </c>
      <c r="F28" s="1455" t="s">
        <v>2063</v>
      </c>
      <c r="G28" s="1456"/>
      <c r="H28" s="1457"/>
      <c r="I28" s="1453" t="s">
        <v>2064</v>
      </c>
      <c r="K28" s="1435" t="s">
        <v>2065</v>
      </c>
      <c r="L28" s="1438" t="s">
        <v>2066</v>
      </c>
      <c r="M28" s="1439"/>
    </row>
    <row r="29" spans="1:13" ht="13.5" thickBot="1">
      <c r="A29" s="1437"/>
      <c r="B29" s="1437"/>
      <c r="C29" s="1437"/>
      <c r="D29" s="1454"/>
      <c r="E29" s="1454"/>
      <c r="F29" s="28" t="s">
        <v>2067</v>
      </c>
      <c r="G29" s="28"/>
      <c r="H29" s="28" t="s">
        <v>563</v>
      </c>
      <c r="I29" s="1454"/>
      <c r="K29" s="1436"/>
      <c r="L29" s="1440"/>
      <c r="M29" s="1441"/>
    </row>
    <row r="30" spans="1:13" ht="26.25" thickBot="1">
      <c r="A30" s="1442" t="e">
        <f>'3. CICLO DE RIESGOS'!#REF!</f>
        <v>#REF!</v>
      </c>
      <c r="B30" s="1442" t="e">
        <f>'3. CICLO DE RIESGOS'!#REF!</f>
        <v>#REF!</v>
      </c>
      <c r="C30" s="1458" t="s">
        <v>1993</v>
      </c>
      <c r="D30" s="1448" t="s">
        <v>2068</v>
      </c>
      <c r="E30" s="29" t="s">
        <v>2069</v>
      </c>
      <c r="F30" s="45"/>
      <c r="G30" s="48"/>
      <c r="H30" s="45"/>
      <c r="I30" s="38" t="s">
        <v>835</v>
      </c>
      <c r="K30" s="1436"/>
      <c r="L30" s="30" t="s">
        <v>2070</v>
      </c>
      <c r="M30" s="30" t="s">
        <v>2071</v>
      </c>
    </row>
    <row r="31" spans="1:13" ht="26.25" thickBot="1">
      <c r="A31" s="1443"/>
      <c r="B31" s="1443"/>
      <c r="C31" s="1446"/>
      <c r="D31" s="1449"/>
      <c r="E31" s="29" t="s">
        <v>2072</v>
      </c>
      <c r="F31" s="44"/>
      <c r="G31" s="48"/>
      <c r="H31" s="45"/>
      <c r="I31" s="38" t="s">
        <v>835</v>
      </c>
      <c r="K31" s="1437"/>
      <c r="L31" s="31" t="s">
        <v>2073</v>
      </c>
      <c r="M31" s="31" t="s">
        <v>2074</v>
      </c>
    </row>
    <row r="32" spans="1:13" ht="26.25" customHeight="1" thickBot="1">
      <c r="A32" s="1443"/>
      <c r="B32" s="1443"/>
      <c r="C32" s="1446"/>
      <c r="D32" s="1450" t="s">
        <v>2075</v>
      </c>
      <c r="E32" s="29" t="s">
        <v>2076</v>
      </c>
      <c r="F32" s="44"/>
      <c r="G32" s="48">
        <f>COUNTIF(F32,F32)*I32</f>
        <v>0</v>
      </c>
      <c r="H32" s="44"/>
      <c r="I32" s="39">
        <v>15</v>
      </c>
      <c r="K32" s="33" t="s">
        <v>2077</v>
      </c>
      <c r="L32" s="32">
        <v>0</v>
      </c>
      <c r="M32" s="32">
        <v>0</v>
      </c>
    </row>
    <row r="33" spans="1:13" ht="26.25" thickBot="1">
      <c r="A33" s="1443"/>
      <c r="B33" s="1443"/>
      <c r="C33" s="1446"/>
      <c r="D33" s="1451"/>
      <c r="E33" s="29" t="s">
        <v>2078</v>
      </c>
      <c r="F33" s="44"/>
      <c r="G33" s="48">
        <f t="shared" ref="G33:G36" si="2">COUNTIF(F33,F33)*I33</f>
        <v>0</v>
      </c>
      <c r="H33" s="45"/>
      <c r="I33" s="39">
        <v>15</v>
      </c>
      <c r="K33" s="33" t="s">
        <v>2079</v>
      </c>
      <c r="L33" s="32">
        <v>1</v>
      </c>
      <c r="M33" s="32">
        <v>1</v>
      </c>
    </row>
    <row r="34" spans="1:13" ht="26.25" thickBot="1">
      <c r="A34" s="1443"/>
      <c r="B34" s="1443"/>
      <c r="C34" s="1446"/>
      <c r="D34" s="1452"/>
      <c r="E34" s="29" t="s">
        <v>2080</v>
      </c>
      <c r="F34" s="44"/>
      <c r="G34" s="48">
        <f t="shared" si="2"/>
        <v>0</v>
      </c>
      <c r="H34" s="45"/>
      <c r="I34" s="39">
        <v>30</v>
      </c>
      <c r="K34" s="33" t="s">
        <v>2081</v>
      </c>
      <c r="L34" s="32">
        <v>2</v>
      </c>
      <c r="M34" s="32">
        <v>2</v>
      </c>
    </row>
    <row r="35" spans="1:13" ht="26.25" thickBot="1">
      <c r="A35" s="1443"/>
      <c r="B35" s="1443"/>
      <c r="C35" s="1446"/>
      <c r="D35" s="1448" t="s">
        <v>2082</v>
      </c>
      <c r="E35" s="29" t="s">
        <v>2083</v>
      </c>
      <c r="F35" s="44"/>
      <c r="G35" s="48">
        <f t="shared" si="2"/>
        <v>0</v>
      </c>
      <c r="H35" s="45"/>
      <c r="I35" s="39">
        <v>15</v>
      </c>
    </row>
    <row r="36" spans="1:13" ht="26.25" thickBot="1">
      <c r="A36" s="1444"/>
      <c r="B36" s="1444"/>
      <c r="C36" s="1447"/>
      <c r="D36" s="1452"/>
      <c r="E36" s="29" t="s">
        <v>2084</v>
      </c>
      <c r="F36" s="44"/>
      <c r="G36" s="48">
        <f t="shared" si="2"/>
        <v>0</v>
      </c>
      <c r="H36" s="44"/>
      <c r="I36" s="39">
        <v>25</v>
      </c>
    </row>
    <row r="37" spans="1:13" ht="13.5" thickBot="1">
      <c r="C37" s="34"/>
      <c r="D37" s="34"/>
      <c r="E37" s="35" t="s">
        <v>2085</v>
      </c>
      <c r="F37" s="1432">
        <f>SUM(G32:G36)</f>
        <v>0</v>
      </c>
      <c r="G37" s="1433"/>
      <c r="H37" s="1433"/>
      <c r="I37" s="1434"/>
    </row>
    <row r="38" spans="1:13" ht="13.5" thickBot="1">
      <c r="E38" s="36" t="s">
        <v>2086</v>
      </c>
      <c r="F38" s="40">
        <f>IF(F37&lt;=50,0,IF(AND(F37&gt;50,F37&lt;=75),1,IF(AND(F37&gt;75,F37&lt;=100),2)))</f>
        <v>0</v>
      </c>
      <c r="G38" s="40"/>
      <c r="H38" s="41">
        <f>IF(F30="x","probabilidad",IF(F31="x","impacto",0))</f>
        <v>0</v>
      </c>
      <c r="I38" s="42"/>
    </row>
    <row r="39" spans="1:13" ht="13.5" thickBot="1"/>
    <row r="40" spans="1:13" ht="24.75" customHeight="1" thickBot="1">
      <c r="A40" s="1435" t="s">
        <v>1979</v>
      </c>
      <c r="B40" s="1435" t="s">
        <v>2059</v>
      </c>
      <c r="C40" s="1435" t="s">
        <v>2060</v>
      </c>
      <c r="D40" s="1453" t="s">
        <v>2061</v>
      </c>
      <c r="E40" s="1453" t="s">
        <v>2062</v>
      </c>
      <c r="F40" s="1455" t="s">
        <v>2063</v>
      </c>
      <c r="G40" s="1456"/>
      <c r="H40" s="1457"/>
      <c r="I40" s="1453" t="s">
        <v>2064</v>
      </c>
      <c r="K40" s="1435" t="s">
        <v>2065</v>
      </c>
      <c r="L40" s="1438" t="s">
        <v>2066</v>
      </c>
      <c r="M40" s="1439"/>
    </row>
    <row r="41" spans="1:13" ht="13.5" thickBot="1">
      <c r="A41" s="1437"/>
      <c r="B41" s="1437"/>
      <c r="C41" s="1437"/>
      <c r="D41" s="1454"/>
      <c r="E41" s="1454"/>
      <c r="F41" s="28" t="s">
        <v>2067</v>
      </c>
      <c r="G41" s="28"/>
      <c r="H41" s="28" t="s">
        <v>563</v>
      </c>
      <c r="I41" s="1454"/>
      <c r="K41" s="1436"/>
      <c r="L41" s="1440"/>
      <c r="M41" s="1441"/>
    </row>
    <row r="42" spans="1:13" ht="26.25" thickBot="1">
      <c r="A42" s="1442" t="e">
        <f>'3. CICLO DE RIESGOS'!#REF!</f>
        <v>#REF!</v>
      </c>
      <c r="B42" s="1442" t="e">
        <f>'3. CICLO DE RIESGOS'!#REF!</f>
        <v>#REF!</v>
      </c>
      <c r="C42" s="1458" t="s">
        <v>1993</v>
      </c>
      <c r="D42" s="1448" t="s">
        <v>2068</v>
      </c>
      <c r="E42" s="29" t="s">
        <v>2069</v>
      </c>
      <c r="F42" s="44"/>
      <c r="G42" s="48"/>
      <c r="H42" s="45"/>
      <c r="I42" s="38" t="s">
        <v>835</v>
      </c>
      <c r="K42" s="1436"/>
      <c r="L42" s="30" t="s">
        <v>2070</v>
      </c>
      <c r="M42" s="30" t="s">
        <v>2071</v>
      </c>
    </row>
    <row r="43" spans="1:13" ht="26.25" thickBot="1">
      <c r="A43" s="1443"/>
      <c r="B43" s="1443"/>
      <c r="C43" s="1446"/>
      <c r="D43" s="1449"/>
      <c r="E43" s="29" t="s">
        <v>2072</v>
      </c>
      <c r="F43" s="45"/>
      <c r="G43" s="48"/>
      <c r="H43" s="45"/>
      <c r="I43" s="38" t="s">
        <v>835</v>
      </c>
      <c r="K43" s="1437"/>
      <c r="L43" s="31" t="s">
        <v>2073</v>
      </c>
      <c r="M43" s="31" t="s">
        <v>2074</v>
      </c>
    </row>
    <row r="44" spans="1:13" ht="26.25" customHeight="1" thickBot="1">
      <c r="A44" s="1443"/>
      <c r="B44" s="1443"/>
      <c r="C44" s="1446"/>
      <c r="D44" s="1450" t="s">
        <v>2075</v>
      </c>
      <c r="E44" s="29" t="s">
        <v>2076</v>
      </c>
      <c r="F44" s="44"/>
      <c r="G44" s="48">
        <f>COUNTIF(F44,F44)*I44</f>
        <v>0</v>
      </c>
      <c r="H44" s="44"/>
      <c r="I44" s="39">
        <v>15</v>
      </c>
      <c r="K44" s="33" t="s">
        <v>2077</v>
      </c>
      <c r="L44" s="32">
        <v>0</v>
      </c>
      <c r="M44" s="32">
        <v>0</v>
      </c>
    </row>
    <row r="45" spans="1:13" ht="26.25" thickBot="1">
      <c r="A45" s="1443"/>
      <c r="B45" s="1443"/>
      <c r="C45" s="1446"/>
      <c r="D45" s="1451"/>
      <c r="E45" s="29" t="s">
        <v>2078</v>
      </c>
      <c r="F45" s="44"/>
      <c r="G45" s="48">
        <f t="shared" ref="G45:G48" si="3">COUNTIF(F45,F45)*I45</f>
        <v>0</v>
      </c>
      <c r="H45" s="45"/>
      <c r="I45" s="39">
        <v>15</v>
      </c>
      <c r="K45" s="33" t="s">
        <v>2079</v>
      </c>
      <c r="L45" s="32">
        <v>1</v>
      </c>
      <c r="M45" s="32">
        <v>1</v>
      </c>
    </row>
    <row r="46" spans="1:13" ht="26.25" thickBot="1">
      <c r="A46" s="1443"/>
      <c r="B46" s="1443"/>
      <c r="C46" s="1446"/>
      <c r="D46" s="1452"/>
      <c r="E46" s="29" t="s">
        <v>2080</v>
      </c>
      <c r="F46" s="44"/>
      <c r="G46" s="48">
        <f t="shared" si="3"/>
        <v>0</v>
      </c>
      <c r="H46" s="45"/>
      <c r="I46" s="39">
        <v>30</v>
      </c>
      <c r="K46" s="33" t="s">
        <v>2081</v>
      </c>
      <c r="L46" s="32">
        <v>2</v>
      </c>
      <c r="M46" s="32">
        <v>2</v>
      </c>
    </row>
    <row r="47" spans="1:13" ht="26.25" thickBot="1">
      <c r="A47" s="1443"/>
      <c r="B47" s="1443"/>
      <c r="C47" s="1446"/>
      <c r="D47" s="1448" t="s">
        <v>2082</v>
      </c>
      <c r="E47" s="29" t="s">
        <v>2083</v>
      </c>
      <c r="F47" s="44"/>
      <c r="G47" s="48">
        <f t="shared" si="3"/>
        <v>0</v>
      </c>
      <c r="H47" s="45"/>
      <c r="I47" s="39">
        <v>15</v>
      </c>
    </row>
    <row r="48" spans="1:13" ht="26.25" thickBot="1">
      <c r="A48" s="1444"/>
      <c r="B48" s="1444"/>
      <c r="C48" s="1447"/>
      <c r="D48" s="1452"/>
      <c r="E48" s="29" t="s">
        <v>2084</v>
      </c>
      <c r="F48" s="44"/>
      <c r="G48" s="48">
        <f t="shared" si="3"/>
        <v>0</v>
      </c>
      <c r="H48" s="45"/>
      <c r="I48" s="39">
        <v>25</v>
      </c>
    </row>
    <row r="49" spans="1:13" ht="13.5" thickBot="1">
      <c r="C49" s="34"/>
      <c r="D49" s="34"/>
      <c r="E49" s="35" t="s">
        <v>2085</v>
      </c>
      <c r="F49" s="1432">
        <f>SUM(G44:G48)</f>
        <v>0</v>
      </c>
      <c r="G49" s="1433"/>
      <c r="H49" s="1433"/>
      <c r="I49" s="1434"/>
    </row>
    <row r="50" spans="1:13" ht="13.5" thickBot="1">
      <c r="E50" s="36" t="s">
        <v>2086</v>
      </c>
      <c r="F50" s="40">
        <f>IF(F49&lt;=50,0,IF(AND(F49&gt;50,F49&lt;=75),1,IF(AND(F49&gt;75,F49&lt;=100),2)))</f>
        <v>0</v>
      </c>
      <c r="G50" s="40"/>
      <c r="H50" s="41">
        <f>IF(F42="x","probabilidad",IF(F43="x","impacto",0))</f>
        <v>0</v>
      </c>
      <c r="I50" s="42"/>
    </row>
    <row r="51" spans="1:13" ht="13.5" thickBot="1"/>
    <row r="52" spans="1:13" ht="24.75" customHeight="1" thickBot="1">
      <c r="A52" s="1435" t="s">
        <v>1979</v>
      </c>
      <c r="B52" s="1435" t="s">
        <v>2059</v>
      </c>
      <c r="C52" s="1435" t="s">
        <v>2060</v>
      </c>
      <c r="D52" s="1453" t="s">
        <v>2061</v>
      </c>
      <c r="E52" s="1453" t="s">
        <v>2062</v>
      </c>
      <c r="F52" s="1455" t="s">
        <v>2063</v>
      </c>
      <c r="G52" s="1456"/>
      <c r="H52" s="1457"/>
      <c r="I52" s="1453" t="s">
        <v>2064</v>
      </c>
      <c r="K52" s="1435" t="s">
        <v>2065</v>
      </c>
      <c r="L52" s="1438" t="s">
        <v>2066</v>
      </c>
      <c r="M52" s="1439"/>
    </row>
    <row r="53" spans="1:13" ht="13.5" thickBot="1">
      <c r="A53" s="1437"/>
      <c r="B53" s="1437"/>
      <c r="C53" s="1437"/>
      <c r="D53" s="1454"/>
      <c r="E53" s="1454"/>
      <c r="F53" s="28" t="s">
        <v>2067</v>
      </c>
      <c r="G53" s="28"/>
      <c r="H53" s="28" t="s">
        <v>563</v>
      </c>
      <c r="I53" s="1454"/>
      <c r="K53" s="1436"/>
      <c r="L53" s="1440"/>
      <c r="M53" s="1441"/>
    </row>
    <row r="54" spans="1:13" ht="26.25" thickBot="1">
      <c r="A54" s="1442" t="e">
        <f>'3. CICLO DE RIESGOS'!#REF!</f>
        <v>#REF!</v>
      </c>
      <c r="B54" s="1442" t="e">
        <f>'3. CICLO DE RIESGOS'!#REF!</f>
        <v>#REF!</v>
      </c>
      <c r="C54" s="1445" t="s">
        <v>1993</v>
      </c>
      <c r="D54" s="1448" t="s">
        <v>2068</v>
      </c>
      <c r="E54" s="29" t="s">
        <v>2069</v>
      </c>
      <c r="F54" s="44"/>
      <c r="G54" s="48"/>
      <c r="H54" s="45"/>
      <c r="I54" s="38" t="s">
        <v>835</v>
      </c>
      <c r="K54" s="1436"/>
      <c r="L54" s="30" t="s">
        <v>2070</v>
      </c>
      <c r="M54" s="30" t="s">
        <v>2071</v>
      </c>
    </row>
    <row r="55" spans="1:13" ht="26.25" thickBot="1">
      <c r="A55" s="1443"/>
      <c r="B55" s="1443"/>
      <c r="C55" s="1446"/>
      <c r="D55" s="1449"/>
      <c r="E55" s="29" t="s">
        <v>2072</v>
      </c>
      <c r="F55" s="44"/>
      <c r="G55" s="48"/>
      <c r="H55" s="45"/>
      <c r="I55" s="38" t="s">
        <v>835</v>
      </c>
      <c r="K55" s="1437"/>
      <c r="L55" s="31" t="s">
        <v>2073</v>
      </c>
      <c r="M55" s="31" t="s">
        <v>2074</v>
      </c>
    </row>
    <row r="56" spans="1:13" ht="26.25" customHeight="1" thickBot="1">
      <c r="A56" s="1443"/>
      <c r="B56" s="1443"/>
      <c r="C56" s="1446"/>
      <c r="D56" s="1450" t="s">
        <v>2075</v>
      </c>
      <c r="E56" s="29" t="s">
        <v>2076</v>
      </c>
      <c r="F56" s="44"/>
      <c r="G56" s="48">
        <f>COUNTIF(F56,F56)*I56</f>
        <v>0</v>
      </c>
      <c r="H56" s="45"/>
      <c r="I56" s="39">
        <v>15</v>
      </c>
      <c r="K56" s="33" t="s">
        <v>2077</v>
      </c>
      <c r="L56" s="32">
        <v>0</v>
      </c>
      <c r="M56" s="32">
        <v>0</v>
      </c>
    </row>
    <row r="57" spans="1:13" ht="26.25" thickBot="1">
      <c r="A57" s="1443"/>
      <c r="B57" s="1443"/>
      <c r="C57" s="1446"/>
      <c r="D57" s="1451"/>
      <c r="E57" s="29" t="s">
        <v>2078</v>
      </c>
      <c r="F57" s="44"/>
      <c r="G57" s="48">
        <f t="shared" ref="G57:G60" si="4">COUNTIF(F57,F57)*I57</f>
        <v>0</v>
      </c>
      <c r="H57" s="45"/>
      <c r="I57" s="39">
        <v>15</v>
      </c>
      <c r="K57" s="33" t="s">
        <v>2079</v>
      </c>
      <c r="L57" s="32">
        <v>1</v>
      </c>
      <c r="M57" s="32">
        <v>1</v>
      </c>
    </row>
    <row r="58" spans="1:13" ht="26.25" thickBot="1">
      <c r="A58" s="1443"/>
      <c r="B58" s="1443"/>
      <c r="C58" s="1446"/>
      <c r="D58" s="1452"/>
      <c r="E58" s="29" t="s">
        <v>2080</v>
      </c>
      <c r="F58" s="44"/>
      <c r="G58" s="48">
        <f t="shared" si="4"/>
        <v>0</v>
      </c>
      <c r="H58" s="45"/>
      <c r="I58" s="39">
        <v>30</v>
      </c>
      <c r="K58" s="33" t="s">
        <v>2081</v>
      </c>
      <c r="L58" s="32">
        <v>2</v>
      </c>
      <c r="M58" s="32">
        <v>2</v>
      </c>
    </row>
    <row r="59" spans="1:13" ht="26.25" thickBot="1">
      <c r="A59" s="1443"/>
      <c r="B59" s="1443"/>
      <c r="C59" s="1446"/>
      <c r="D59" s="1448" t="s">
        <v>2082</v>
      </c>
      <c r="E59" s="29" t="s">
        <v>2083</v>
      </c>
      <c r="F59" s="44"/>
      <c r="G59" s="48">
        <f t="shared" si="4"/>
        <v>0</v>
      </c>
      <c r="H59" s="45"/>
      <c r="I59" s="39">
        <v>15</v>
      </c>
    </row>
    <row r="60" spans="1:13" ht="26.25" thickBot="1">
      <c r="A60" s="1444"/>
      <c r="B60" s="1444"/>
      <c r="C60" s="1447"/>
      <c r="D60" s="1452"/>
      <c r="E60" s="29" t="s">
        <v>2084</v>
      </c>
      <c r="F60" s="44"/>
      <c r="G60" s="48">
        <f t="shared" si="4"/>
        <v>0</v>
      </c>
      <c r="H60" s="44"/>
      <c r="I60" s="39">
        <v>25</v>
      </c>
    </row>
    <row r="61" spans="1:13" ht="13.5" thickBot="1">
      <c r="C61" s="34"/>
      <c r="D61" s="34"/>
      <c r="E61" s="35" t="s">
        <v>2085</v>
      </c>
      <c r="F61" s="1432">
        <f>SUM(G56:G60)</f>
        <v>0</v>
      </c>
      <c r="G61" s="1433"/>
      <c r="H61" s="1433"/>
      <c r="I61" s="1434"/>
    </row>
    <row r="62" spans="1:13" ht="13.5" thickBot="1">
      <c r="E62" s="36" t="s">
        <v>2086</v>
      </c>
      <c r="F62" s="40">
        <f>IF(F61&lt;=50,0,IF(AND(F61&gt;50,F61&lt;=75),1,IF(AND(F61&gt;75,F61&lt;=100),2)))</f>
        <v>0</v>
      </c>
      <c r="G62" s="40"/>
      <c r="H62" s="41">
        <f>IF(F54="x","probabilidad",IF(F55="x","impacto",0))</f>
        <v>0</v>
      </c>
      <c r="I62" s="42"/>
    </row>
    <row r="63" spans="1:13" ht="13.5" thickBot="1"/>
    <row r="64" spans="1:13" ht="24.75" customHeight="1" thickBot="1">
      <c r="A64" s="1435" t="s">
        <v>1979</v>
      </c>
      <c r="B64" s="1435" t="s">
        <v>2059</v>
      </c>
      <c r="C64" s="1435" t="s">
        <v>2060</v>
      </c>
      <c r="D64" s="1453" t="s">
        <v>2061</v>
      </c>
      <c r="E64" s="1453" t="s">
        <v>2062</v>
      </c>
      <c r="F64" s="1455" t="s">
        <v>2063</v>
      </c>
      <c r="G64" s="1456"/>
      <c r="H64" s="1457"/>
      <c r="I64" s="1453" t="s">
        <v>2064</v>
      </c>
      <c r="K64" s="1435" t="s">
        <v>2065</v>
      </c>
      <c r="L64" s="1438" t="s">
        <v>2066</v>
      </c>
      <c r="M64" s="1439"/>
    </row>
    <row r="65" spans="1:13" ht="13.5" thickBot="1">
      <c r="A65" s="1437"/>
      <c r="B65" s="1437"/>
      <c r="C65" s="1437"/>
      <c r="D65" s="1454"/>
      <c r="E65" s="1454"/>
      <c r="F65" s="28" t="s">
        <v>2067</v>
      </c>
      <c r="G65" s="28"/>
      <c r="H65" s="28" t="s">
        <v>563</v>
      </c>
      <c r="I65" s="1454"/>
      <c r="K65" s="1436"/>
      <c r="L65" s="1440"/>
      <c r="M65" s="1441"/>
    </row>
    <row r="66" spans="1:13" ht="26.25" thickBot="1">
      <c r="A66" s="1442" t="e">
        <f>'3. CICLO DE RIESGOS'!#REF!</f>
        <v>#REF!</v>
      </c>
      <c r="B66" s="1442" t="e">
        <f>'3. CICLO DE RIESGOS'!#REF!</f>
        <v>#REF!</v>
      </c>
      <c r="C66" s="1445" t="s">
        <v>1993</v>
      </c>
      <c r="D66" s="1448" t="s">
        <v>2068</v>
      </c>
      <c r="E66" s="29" t="s">
        <v>2069</v>
      </c>
      <c r="F66" s="44"/>
      <c r="G66" s="48"/>
      <c r="H66" s="45"/>
      <c r="I66" s="38" t="s">
        <v>835</v>
      </c>
      <c r="K66" s="1436"/>
      <c r="L66" s="30" t="s">
        <v>2070</v>
      </c>
      <c r="M66" s="30" t="s">
        <v>2071</v>
      </c>
    </row>
    <row r="67" spans="1:13" ht="26.25" thickBot="1">
      <c r="A67" s="1443"/>
      <c r="B67" s="1443"/>
      <c r="C67" s="1446"/>
      <c r="D67" s="1449"/>
      <c r="E67" s="29" t="s">
        <v>2072</v>
      </c>
      <c r="F67" s="45"/>
      <c r="G67" s="48"/>
      <c r="H67" s="45"/>
      <c r="I67" s="38" t="s">
        <v>835</v>
      </c>
      <c r="K67" s="1437"/>
      <c r="L67" s="31" t="s">
        <v>2073</v>
      </c>
      <c r="M67" s="31" t="s">
        <v>2074</v>
      </c>
    </row>
    <row r="68" spans="1:13" ht="26.25" customHeight="1" thickBot="1">
      <c r="A68" s="1443"/>
      <c r="B68" s="1443"/>
      <c r="C68" s="1446"/>
      <c r="D68" s="1450" t="s">
        <v>2075</v>
      </c>
      <c r="E68" s="29" t="s">
        <v>2076</v>
      </c>
      <c r="F68" s="44"/>
      <c r="G68" s="48">
        <f>COUNTIF(F68,F68)*I68</f>
        <v>0</v>
      </c>
      <c r="H68" s="45"/>
      <c r="I68" s="39">
        <v>15</v>
      </c>
      <c r="K68" s="33" t="s">
        <v>2077</v>
      </c>
      <c r="L68" s="32">
        <v>0</v>
      </c>
      <c r="M68" s="32">
        <v>0</v>
      </c>
    </row>
    <row r="69" spans="1:13" ht="26.25" thickBot="1">
      <c r="A69" s="1443"/>
      <c r="B69" s="1443"/>
      <c r="C69" s="1446"/>
      <c r="D69" s="1451"/>
      <c r="E69" s="29" t="s">
        <v>2078</v>
      </c>
      <c r="F69" s="44"/>
      <c r="G69" s="48">
        <f t="shared" ref="G69:G72" si="5">COUNTIF(F69,F69)*I69</f>
        <v>0</v>
      </c>
      <c r="H69" s="45"/>
      <c r="I69" s="39">
        <v>15</v>
      </c>
      <c r="K69" s="33" t="s">
        <v>2079</v>
      </c>
      <c r="L69" s="32">
        <v>1</v>
      </c>
      <c r="M69" s="32">
        <v>1</v>
      </c>
    </row>
    <row r="70" spans="1:13" ht="26.25" thickBot="1">
      <c r="A70" s="1443"/>
      <c r="B70" s="1443"/>
      <c r="C70" s="1446"/>
      <c r="D70" s="1452"/>
      <c r="E70" s="29" t="s">
        <v>2080</v>
      </c>
      <c r="F70" s="44"/>
      <c r="G70" s="48">
        <f t="shared" si="5"/>
        <v>0</v>
      </c>
      <c r="H70" s="45"/>
      <c r="I70" s="39">
        <v>30</v>
      </c>
      <c r="K70" s="33" t="s">
        <v>2081</v>
      </c>
      <c r="L70" s="32">
        <v>2</v>
      </c>
      <c r="M70" s="32">
        <v>2</v>
      </c>
    </row>
    <row r="71" spans="1:13" ht="26.25" thickBot="1">
      <c r="A71" s="1443"/>
      <c r="B71" s="1443"/>
      <c r="C71" s="1446"/>
      <c r="D71" s="1448" t="s">
        <v>2082</v>
      </c>
      <c r="E71" s="29" t="s">
        <v>2083</v>
      </c>
      <c r="F71" s="44"/>
      <c r="G71" s="48">
        <f t="shared" si="5"/>
        <v>0</v>
      </c>
      <c r="H71" s="45"/>
      <c r="I71" s="39">
        <v>15</v>
      </c>
    </row>
    <row r="72" spans="1:13" ht="26.25" thickBot="1">
      <c r="A72" s="1444"/>
      <c r="B72" s="1444"/>
      <c r="C72" s="1447"/>
      <c r="D72" s="1452"/>
      <c r="E72" s="29" t="s">
        <v>2084</v>
      </c>
      <c r="F72" s="44"/>
      <c r="G72" s="48">
        <f t="shared" si="5"/>
        <v>0</v>
      </c>
      <c r="H72" s="45"/>
      <c r="I72" s="39">
        <v>25</v>
      </c>
    </row>
    <row r="73" spans="1:13" ht="13.5" thickBot="1">
      <c r="C73" s="34"/>
      <c r="D73" s="34"/>
      <c r="E73" s="35" t="s">
        <v>2085</v>
      </c>
      <c r="F73" s="1432">
        <f>SUM(G68:G72)</f>
        <v>0</v>
      </c>
      <c r="G73" s="1433"/>
      <c r="H73" s="1433"/>
      <c r="I73" s="1434"/>
    </row>
    <row r="74" spans="1:13" ht="13.5" thickBot="1">
      <c r="E74" s="36" t="s">
        <v>2086</v>
      </c>
      <c r="F74" s="40">
        <f>IF(F73&lt;=50,0,IF(AND(F73&gt;50,F73&lt;=75),1,IF(AND(F73&gt;75,F73&lt;=100),2)))</f>
        <v>0</v>
      </c>
      <c r="G74" s="40"/>
      <c r="H74" s="41">
        <f>IF(F66="x","probabilidad",IF(F67="x","impacto",0))</f>
        <v>0</v>
      </c>
      <c r="I74" s="42"/>
    </row>
    <row r="75" spans="1:13" ht="13.5" thickBot="1"/>
    <row r="76" spans="1:13" ht="24.75" customHeight="1" thickBot="1">
      <c r="A76" s="1435" t="s">
        <v>1979</v>
      </c>
      <c r="B76" s="1435" t="s">
        <v>2059</v>
      </c>
      <c r="C76" s="1435" t="s">
        <v>2060</v>
      </c>
      <c r="D76" s="1453" t="s">
        <v>2061</v>
      </c>
      <c r="E76" s="1453" t="s">
        <v>2062</v>
      </c>
      <c r="F76" s="1455" t="s">
        <v>2063</v>
      </c>
      <c r="G76" s="1456"/>
      <c r="H76" s="1457"/>
      <c r="I76" s="1453" t="s">
        <v>2064</v>
      </c>
      <c r="K76" s="1435" t="s">
        <v>2065</v>
      </c>
      <c r="L76" s="1438" t="s">
        <v>2066</v>
      </c>
      <c r="M76" s="1439"/>
    </row>
    <row r="77" spans="1:13" ht="13.5" thickBot="1">
      <c r="A77" s="1437"/>
      <c r="B77" s="1437"/>
      <c r="C77" s="1437"/>
      <c r="D77" s="1454"/>
      <c r="E77" s="1454"/>
      <c r="F77" s="28" t="s">
        <v>2067</v>
      </c>
      <c r="G77" s="28"/>
      <c r="H77" s="28" t="s">
        <v>563</v>
      </c>
      <c r="I77" s="1454"/>
      <c r="K77" s="1436"/>
      <c r="L77" s="1440"/>
      <c r="M77" s="1441"/>
    </row>
    <row r="78" spans="1:13" ht="26.25" thickBot="1">
      <c r="A78" s="1442" t="e">
        <f>'3. CICLO DE RIESGOS'!#REF!</f>
        <v>#REF!</v>
      </c>
      <c r="B78" s="1442" t="e">
        <f>'3. CICLO DE RIESGOS'!#REF!</f>
        <v>#REF!</v>
      </c>
      <c r="C78" s="1445" t="s">
        <v>1993</v>
      </c>
      <c r="D78" s="1448" t="s">
        <v>2068</v>
      </c>
      <c r="E78" s="29" t="s">
        <v>2069</v>
      </c>
      <c r="F78" s="45"/>
      <c r="G78" s="48"/>
      <c r="H78" s="45"/>
      <c r="I78" s="38" t="s">
        <v>835</v>
      </c>
      <c r="K78" s="1436"/>
      <c r="L78" s="30" t="s">
        <v>2070</v>
      </c>
      <c r="M78" s="30" t="s">
        <v>2071</v>
      </c>
    </row>
    <row r="79" spans="1:13" ht="26.25" thickBot="1">
      <c r="A79" s="1443"/>
      <c r="B79" s="1443"/>
      <c r="C79" s="1446"/>
      <c r="D79" s="1449"/>
      <c r="E79" s="29" t="s">
        <v>2072</v>
      </c>
      <c r="F79" s="44"/>
      <c r="G79" s="48"/>
      <c r="H79" s="45"/>
      <c r="I79" s="38" t="s">
        <v>835</v>
      </c>
      <c r="K79" s="1437"/>
      <c r="L79" s="31" t="s">
        <v>2073</v>
      </c>
      <c r="M79" s="31" t="s">
        <v>2074</v>
      </c>
    </row>
    <row r="80" spans="1:13" ht="26.25" customHeight="1" thickBot="1">
      <c r="A80" s="1443"/>
      <c r="B80" s="1443"/>
      <c r="C80" s="1446"/>
      <c r="D80" s="1450" t="s">
        <v>2075</v>
      </c>
      <c r="E80" s="29" t="s">
        <v>2076</v>
      </c>
      <c r="F80" s="44"/>
      <c r="G80" s="48">
        <f>COUNTIF(F80,F80)*I80</f>
        <v>0</v>
      </c>
      <c r="H80" s="45"/>
      <c r="I80" s="39">
        <v>15</v>
      </c>
      <c r="K80" s="33" t="s">
        <v>2077</v>
      </c>
      <c r="L80" s="32">
        <v>0</v>
      </c>
      <c r="M80" s="32">
        <v>0</v>
      </c>
    </row>
    <row r="81" spans="1:13" ht="26.25" thickBot="1">
      <c r="A81" s="1443"/>
      <c r="B81" s="1443"/>
      <c r="C81" s="1446"/>
      <c r="D81" s="1451"/>
      <c r="E81" s="29" t="s">
        <v>2078</v>
      </c>
      <c r="F81" s="44"/>
      <c r="G81" s="48">
        <f t="shared" ref="G81:G84" si="6">COUNTIF(F81,F81)*I81</f>
        <v>0</v>
      </c>
      <c r="H81" s="45"/>
      <c r="I81" s="39">
        <v>15</v>
      </c>
      <c r="K81" s="33" t="s">
        <v>2079</v>
      </c>
      <c r="L81" s="32">
        <v>1</v>
      </c>
      <c r="M81" s="32">
        <v>1</v>
      </c>
    </row>
    <row r="82" spans="1:13" ht="26.25" thickBot="1">
      <c r="A82" s="1443"/>
      <c r="B82" s="1443"/>
      <c r="C82" s="1446"/>
      <c r="D82" s="1452"/>
      <c r="E82" s="29" t="s">
        <v>2080</v>
      </c>
      <c r="F82" s="44"/>
      <c r="G82" s="48">
        <f t="shared" si="6"/>
        <v>0</v>
      </c>
      <c r="H82" s="45"/>
      <c r="I82" s="39">
        <v>30</v>
      </c>
      <c r="K82" s="33" t="s">
        <v>2081</v>
      </c>
      <c r="L82" s="32">
        <v>2</v>
      </c>
      <c r="M82" s="32">
        <v>2</v>
      </c>
    </row>
    <row r="83" spans="1:13" ht="26.25" thickBot="1">
      <c r="A83" s="1443"/>
      <c r="B83" s="1443"/>
      <c r="C83" s="1446"/>
      <c r="D83" s="1448" t="s">
        <v>2082</v>
      </c>
      <c r="E83" s="29" t="s">
        <v>2083</v>
      </c>
      <c r="F83" s="44"/>
      <c r="G83" s="48">
        <f t="shared" si="6"/>
        <v>0</v>
      </c>
      <c r="H83" s="45"/>
      <c r="I83" s="39">
        <v>15</v>
      </c>
    </row>
    <row r="84" spans="1:13" ht="26.25" thickBot="1">
      <c r="A84" s="1444"/>
      <c r="B84" s="1444"/>
      <c r="C84" s="1447"/>
      <c r="D84" s="1452"/>
      <c r="E84" s="29" t="s">
        <v>2084</v>
      </c>
      <c r="F84" s="44"/>
      <c r="G84" s="48">
        <f t="shared" si="6"/>
        <v>0</v>
      </c>
      <c r="H84" s="45"/>
      <c r="I84" s="39">
        <v>25</v>
      </c>
    </row>
    <row r="85" spans="1:13" ht="13.5" thickBot="1">
      <c r="C85" s="34"/>
      <c r="D85" s="34"/>
      <c r="E85" s="35" t="s">
        <v>2085</v>
      </c>
      <c r="F85" s="1432">
        <f>SUM(G80:G84)</f>
        <v>0</v>
      </c>
      <c r="G85" s="1433"/>
      <c r="H85" s="1433"/>
      <c r="I85" s="1434"/>
    </row>
    <row r="86" spans="1:13" ht="13.5" thickBot="1">
      <c r="E86" s="36" t="s">
        <v>2086</v>
      </c>
      <c r="F86" s="40">
        <f>IF(F85&lt;=50,0,IF(AND(F85&gt;50,F85&lt;=75),1,IF(AND(F85&gt;75,F85&lt;=100),2)))</f>
        <v>0</v>
      </c>
      <c r="G86" s="40"/>
      <c r="H86" s="41">
        <f>IF(F78="x","probabilidad",IF(F79="x","impacto",0))</f>
        <v>0</v>
      </c>
      <c r="I86" s="42"/>
    </row>
    <row r="87" spans="1:13" ht="13.5" thickBot="1"/>
    <row r="88" spans="1:13" ht="24.75" customHeight="1" thickBot="1">
      <c r="A88" s="1435" t="s">
        <v>1979</v>
      </c>
      <c r="B88" s="1435" t="s">
        <v>2059</v>
      </c>
      <c r="C88" s="1435" t="s">
        <v>2060</v>
      </c>
      <c r="D88" s="1453" t="s">
        <v>2061</v>
      </c>
      <c r="E88" s="1453" t="s">
        <v>2062</v>
      </c>
      <c r="F88" s="1455" t="s">
        <v>2063</v>
      </c>
      <c r="G88" s="1456"/>
      <c r="H88" s="1457"/>
      <c r="I88" s="1453" t="s">
        <v>2064</v>
      </c>
      <c r="K88" s="1435" t="s">
        <v>2065</v>
      </c>
      <c r="L88" s="1438" t="s">
        <v>2066</v>
      </c>
      <c r="M88" s="1439"/>
    </row>
    <row r="89" spans="1:13" ht="13.5" thickBot="1">
      <c r="A89" s="1437"/>
      <c r="B89" s="1437"/>
      <c r="C89" s="1437"/>
      <c r="D89" s="1454"/>
      <c r="E89" s="1454"/>
      <c r="F89" s="28" t="s">
        <v>2067</v>
      </c>
      <c r="G89" s="28"/>
      <c r="H89" s="28" t="s">
        <v>563</v>
      </c>
      <c r="I89" s="1454"/>
      <c r="K89" s="1436"/>
      <c r="L89" s="1440"/>
      <c r="M89" s="1441"/>
    </row>
    <row r="90" spans="1:13" ht="26.25" thickBot="1">
      <c r="A90" s="1442" t="e">
        <f>'3. CICLO DE RIESGOS'!#REF!</f>
        <v>#REF!</v>
      </c>
      <c r="B90" s="1442" t="e">
        <f>'3. CICLO DE RIESGOS'!#REF!</f>
        <v>#REF!</v>
      </c>
      <c r="C90" s="1445" t="s">
        <v>1993</v>
      </c>
      <c r="D90" s="1448" t="s">
        <v>2068</v>
      </c>
      <c r="E90" s="29" t="s">
        <v>2069</v>
      </c>
      <c r="F90" s="44"/>
      <c r="G90" s="48"/>
      <c r="H90" s="45"/>
      <c r="I90" s="38" t="s">
        <v>835</v>
      </c>
      <c r="K90" s="1436"/>
      <c r="L90" s="30" t="s">
        <v>2070</v>
      </c>
      <c r="M90" s="30" t="s">
        <v>2071</v>
      </c>
    </row>
    <row r="91" spans="1:13" ht="26.25" thickBot="1">
      <c r="A91" s="1443"/>
      <c r="B91" s="1443"/>
      <c r="C91" s="1446"/>
      <c r="D91" s="1449"/>
      <c r="E91" s="29" t="s">
        <v>2072</v>
      </c>
      <c r="F91" s="45"/>
      <c r="G91" s="48"/>
      <c r="H91" s="45"/>
      <c r="I91" s="38" t="s">
        <v>835</v>
      </c>
      <c r="K91" s="1437"/>
      <c r="L91" s="31" t="s">
        <v>2073</v>
      </c>
      <c r="M91" s="31" t="s">
        <v>2074</v>
      </c>
    </row>
    <row r="92" spans="1:13" ht="26.25" customHeight="1" thickBot="1">
      <c r="A92" s="1443"/>
      <c r="B92" s="1443"/>
      <c r="C92" s="1446"/>
      <c r="D92" s="1450" t="s">
        <v>2075</v>
      </c>
      <c r="E92" s="29" t="s">
        <v>2076</v>
      </c>
      <c r="F92" s="44"/>
      <c r="G92" s="48">
        <f>COUNTIF(F92,F92)*I92</f>
        <v>0</v>
      </c>
      <c r="H92" s="45"/>
      <c r="I92" s="39">
        <v>15</v>
      </c>
      <c r="K92" s="33" t="s">
        <v>2077</v>
      </c>
      <c r="L92" s="32">
        <v>0</v>
      </c>
      <c r="M92" s="32">
        <v>0</v>
      </c>
    </row>
    <row r="93" spans="1:13" ht="26.25" thickBot="1">
      <c r="A93" s="1443"/>
      <c r="B93" s="1443"/>
      <c r="C93" s="1446"/>
      <c r="D93" s="1451"/>
      <c r="E93" s="29" t="s">
        <v>2078</v>
      </c>
      <c r="F93" s="44"/>
      <c r="G93" s="48">
        <f t="shared" ref="G93:G96" si="7">COUNTIF(F93,F93)*I93</f>
        <v>0</v>
      </c>
      <c r="H93" s="45"/>
      <c r="I93" s="39">
        <v>15</v>
      </c>
      <c r="K93" s="33" t="s">
        <v>2079</v>
      </c>
      <c r="L93" s="32">
        <v>1</v>
      </c>
      <c r="M93" s="32">
        <v>1</v>
      </c>
    </row>
    <row r="94" spans="1:13" ht="26.25" thickBot="1">
      <c r="A94" s="1443"/>
      <c r="B94" s="1443"/>
      <c r="C94" s="1446"/>
      <c r="D94" s="1452"/>
      <c r="E94" s="29" t="s">
        <v>2080</v>
      </c>
      <c r="F94" s="44"/>
      <c r="G94" s="48">
        <f t="shared" si="7"/>
        <v>0</v>
      </c>
      <c r="H94" s="45"/>
      <c r="I94" s="39">
        <v>30</v>
      </c>
      <c r="K94" s="33" t="s">
        <v>2081</v>
      </c>
      <c r="L94" s="32">
        <v>2</v>
      </c>
      <c r="M94" s="32">
        <v>2</v>
      </c>
    </row>
    <row r="95" spans="1:13" ht="26.25" thickBot="1">
      <c r="A95" s="1443"/>
      <c r="B95" s="1443"/>
      <c r="C95" s="1446"/>
      <c r="D95" s="1448" t="s">
        <v>2082</v>
      </c>
      <c r="E95" s="29" t="s">
        <v>2083</v>
      </c>
      <c r="F95" s="44"/>
      <c r="G95" s="48">
        <f t="shared" si="7"/>
        <v>0</v>
      </c>
      <c r="H95" s="45"/>
      <c r="I95" s="39">
        <v>15</v>
      </c>
    </row>
    <row r="96" spans="1:13" ht="26.25" thickBot="1">
      <c r="A96" s="1444"/>
      <c r="B96" s="1444"/>
      <c r="C96" s="1447"/>
      <c r="D96" s="1452"/>
      <c r="E96" s="29" t="s">
        <v>2084</v>
      </c>
      <c r="F96" s="44"/>
      <c r="G96" s="48">
        <f t="shared" si="7"/>
        <v>0</v>
      </c>
      <c r="H96" s="45"/>
      <c r="I96" s="39">
        <v>25</v>
      </c>
    </row>
    <row r="97" spans="1:13" ht="13.5" thickBot="1">
      <c r="C97" s="34"/>
      <c r="D97" s="34"/>
      <c r="E97" s="35" t="s">
        <v>2085</v>
      </c>
      <c r="F97" s="1432">
        <f>SUM(G92:G96)</f>
        <v>0</v>
      </c>
      <c r="G97" s="1433"/>
      <c r="H97" s="1433"/>
      <c r="I97" s="1434"/>
    </row>
    <row r="98" spans="1:13" ht="13.5" thickBot="1">
      <c r="E98" s="36" t="s">
        <v>2086</v>
      </c>
      <c r="F98" s="40">
        <f>IF(F97&lt;=50,0,IF(AND(F97&gt;50,F97&lt;=75),1,IF(AND(F97&gt;75,F97&lt;=100),2)))</f>
        <v>0</v>
      </c>
      <c r="G98" s="40"/>
      <c r="H98" s="41">
        <f>IF(F90="x","probabilidad",IF(F91="x","impacto",0))</f>
        <v>0</v>
      </c>
      <c r="I98" s="42"/>
    </row>
    <row r="99" spans="1:13" ht="13.5" thickBot="1"/>
    <row r="100" spans="1:13" ht="24.75" customHeight="1" thickBot="1">
      <c r="A100" s="1435" t="s">
        <v>1979</v>
      </c>
      <c r="B100" s="1435" t="s">
        <v>2059</v>
      </c>
      <c r="C100" s="1435" t="s">
        <v>2060</v>
      </c>
      <c r="D100" s="1453" t="s">
        <v>2061</v>
      </c>
      <c r="E100" s="1453" t="s">
        <v>2062</v>
      </c>
      <c r="F100" s="1455" t="s">
        <v>2063</v>
      </c>
      <c r="G100" s="1456"/>
      <c r="H100" s="1457"/>
      <c r="I100" s="1453" t="s">
        <v>2064</v>
      </c>
      <c r="K100" s="1435" t="s">
        <v>2065</v>
      </c>
      <c r="L100" s="1438" t="s">
        <v>2066</v>
      </c>
      <c r="M100" s="1439"/>
    </row>
    <row r="101" spans="1:13" ht="13.5" thickBot="1">
      <c r="A101" s="1437"/>
      <c r="B101" s="1437"/>
      <c r="C101" s="1437"/>
      <c r="D101" s="1454"/>
      <c r="E101" s="1454"/>
      <c r="F101" s="28" t="s">
        <v>2067</v>
      </c>
      <c r="G101" s="28"/>
      <c r="H101" s="28" t="s">
        <v>563</v>
      </c>
      <c r="I101" s="1454"/>
      <c r="K101" s="1436"/>
      <c r="L101" s="1440"/>
      <c r="M101" s="1441"/>
    </row>
    <row r="102" spans="1:13" ht="26.25" thickBot="1">
      <c r="A102" s="1442" t="e">
        <f>'3. CICLO DE RIESGOS'!#REF!</f>
        <v>#REF!</v>
      </c>
      <c r="B102" s="1442" t="e">
        <f>'3. CICLO DE RIESGOS'!#REF!</f>
        <v>#REF!</v>
      </c>
      <c r="C102" s="1445" t="s">
        <v>1993</v>
      </c>
      <c r="D102" s="1448" t="s">
        <v>2068</v>
      </c>
      <c r="E102" s="29" t="s">
        <v>2069</v>
      </c>
      <c r="F102" s="45"/>
      <c r="G102" s="48"/>
      <c r="H102" s="45"/>
      <c r="I102" s="38" t="s">
        <v>835</v>
      </c>
      <c r="K102" s="1436"/>
      <c r="L102" s="30" t="s">
        <v>2070</v>
      </c>
      <c r="M102" s="30" t="s">
        <v>2071</v>
      </c>
    </row>
    <row r="103" spans="1:13" ht="26.25" thickBot="1">
      <c r="A103" s="1443"/>
      <c r="B103" s="1443"/>
      <c r="C103" s="1446"/>
      <c r="D103" s="1449"/>
      <c r="E103" s="29" t="s">
        <v>2072</v>
      </c>
      <c r="F103" s="44"/>
      <c r="G103" s="48"/>
      <c r="H103" s="45"/>
      <c r="I103" s="38" t="s">
        <v>835</v>
      </c>
      <c r="K103" s="1437"/>
      <c r="L103" s="31" t="s">
        <v>2073</v>
      </c>
      <c r="M103" s="31" t="s">
        <v>2074</v>
      </c>
    </row>
    <row r="104" spans="1:13" ht="26.25" customHeight="1" thickBot="1">
      <c r="A104" s="1443"/>
      <c r="B104" s="1443"/>
      <c r="C104" s="1446"/>
      <c r="D104" s="1450" t="s">
        <v>2075</v>
      </c>
      <c r="E104" s="29" t="s">
        <v>2076</v>
      </c>
      <c r="F104" s="44"/>
      <c r="G104" s="48">
        <f>COUNTIF(F104,F104)*I104</f>
        <v>0</v>
      </c>
      <c r="H104" s="45"/>
      <c r="I104" s="39">
        <v>15</v>
      </c>
      <c r="K104" s="33" t="s">
        <v>2077</v>
      </c>
      <c r="L104" s="32">
        <v>0</v>
      </c>
      <c r="M104" s="32">
        <v>0</v>
      </c>
    </row>
    <row r="105" spans="1:13" ht="26.25" thickBot="1">
      <c r="A105" s="1443"/>
      <c r="B105" s="1443"/>
      <c r="C105" s="1446"/>
      <c r="D105" s="1451"/>
      <c r="E105" s="29" t="s">
        <v>2078</v>
      </c>
      <c r="F105" s="45"/>
      <c r="G105" s="48">
        <f t="shared" ref="G105:G108" si="8">COUNTIF(F105,F105)*I105</f>
        <v>0</v>
      </c>
      <c r="H105" s="44"/>
      <c r="I105" s="39">
        <v>15</v>
      </c>
      <c r="K105" s="33" t="s">
        <v>2079</v>
      </c>
      <c r="L105" s="32">
        <v>1</v>
      </c>
      <c r="M105" s="32">
        <v>1</v>
      </c>
    </row>
    <row r="106" spans="1:13" ht="26.25" thickBot="1">
      <c r="A106" s="1443"/>
      <c r="B106" s="1443"/>
      <c r="C106" s="1446"/>
      <c r="D106" s="1452"/>
      <c r="E106" s="29" t="s">
        <v>2080</v>
      </c>
      <c r="F106" s="45"/>
      <c r="G106" s="48">
        <f t="shared" si="8"/>
        <v>0</v>
      </c>
      <c r="H106" s="44"/>
      <c r="I106" s="39">
        <v>30</v>
      </c>
      <c r="K106" s="33" t="s">
        <v>2081</v>
      </c>
      <c r="L106" s="32">
        <v>2</v>
      </c>
      <c r="M106" s="32">
        <v>2</v>
      </c>
    </row>
    <row r="107" spans="1:13" ht="26.25" thickBot="1">
      <c r="A107" s="1443"/>
      <c r="B107" s="1443"/>
      <c r="C107" s="1446"/>
      <c r="D107" s="1448" t="s">
        <v>2082</v>
      </c>
      <c r="E107" s="29" t="s">
        <v>2083</v>
      </c>
      <c r="F107" s="44"/>
      <c r="G107" s="48">
        <f t="shared" si="8"/>
        <v>0</v>
      </c>
      <c r="H107" s="45"/>
      <c r="I107" s="39">
        <v>15</v>
      </c>
    </row>
    <row r="108" spans="1:13" ht="26.25" thickBot="1">
      <c r="A108" s="1444"/>
      <c r="B108" s="1444"/>
      <c r="C108" s="1447"/>
      <c r="D108" s="1452"/>
      <c r="E108" s="29" t="s">
        <v>2084</v>
      </c>
      <c r="F108" s="44"/>
      <c r="G108" s="48">
        <f t="shared" si="8"/>
        <v>0</v>
      </c>
      <c r="H108" s="45"/>
      <c r="I108" s="39">
        <v>25</v>
      </c>
    </row>
    <row r="109" spans="1:13" ht="13.5" thickBot="1">
      <c r="C109" s="34"/>
      <c r="D109" s="34"/>
      <c r="E109" s="35" t="s">
        <v>2085</v>
      </c>
      <c r="F109" s="1432">
        <f>SUM(G104:G108)</f>
        <v>0</v>
      </c>
      <c r="G109" s="1433"/>
      <c r="H109" s="1433"/>
      <c r="I109" s="1434"/>
    </row>
    <row r="110" spans="1:13" ht="13.5" thickBot="1">
      <c r="E110" s="36" t="s">
        <v>2086</v>
      </c>
      <c r="F110" s="40">
        <f>IF(F109&lt;=50,0,IF(AND(F109&gt;50,F109&lt;=75),1,IF(AND(F109&gt;75,F109&lt;=100),2)))</f>
        <v>0</v>
      </c>
      <c r="G110" s="40"/>
      <c r="H110" s="41">
        <f>IF(F102="x","probabilidad",IF(F103="x","impacto",0))</f>
        <v>0</v>
      </c>
      <c r="I110" s="42"/>
    </row>
    <row r="111" spans="1:13" ht="13.5" thickBot="1"/>
    <row r="112" spans="1:13" ht="24.75" customHeight="1" thickBot="1">
      <c r="A112" s="1435" t="s">
        <v>1979</v>
      </c>
      <c r="B112" s="1435" t="s">
        <v>2059</v>
      </c>
      <c r="C112" s="1435" t="s">
        <v>2060</v>
      </c>
      <c r="D112" s="1453" t="s">
        <v>2061</v>
      </c>
      <c r="E112" s="1453" t="s">
        <v>2062</v>
      </c>
      <c r="F112" s="1455" t="s">
        <v>2063</v>
      </c>
      <c r="G112" s="1456"/>
      <c r="H112" s="1457"/>
      <c r="I112" s="1453" t="s">
        <v>2064</v>
      </c>
      <c r="K112" s="1435" t="s">
        <v>2065</v>
      </c>
      <c r="L112" s="1438" t="s">
        <v>2066</v>
      </c>
      <c r="M112" s="1439"/>
    </row>
    <row r="113" spans="1:13" ht="13.5" thickBot="1">
      <c r="A113" s="1437"/>
      <c r="B113" s="1437"/>
      <c r="C113" s="1437"/>
      <c r="D113" s="1454"/>
      <c r="E113" s="1454"/>
      <c r="F113" s="28" t="s">
        <v>2067</v>
      </c>
      <c r="G113" s="28"/>
      <c r="H113" s="28" t="s">
        <v>563</v>
      </c>
      <c r="I113" s="1454"/>
      <c r="K113" s="1436"/>
      <c r="L113" s="1440"/>
      <c r="M113" s="1441"/>
    </row>
    <row r="114" spans="1:13" ht="26.25" thickBot="1">
      <c r="A114" s="1442" t="e">
        <f>'3. CICLO DE RIESGOS'!#REF!</f>
        <v>#REF!</v>
      </c>
      <c r="B114" s="1442" t="e">
        <f>'3. CICLO DE RIESGOS'!#REF!</f>
        <v>#REF!</v>
      </c>
      <c r="C114" s="1445" t="s">
        <v>1993</v>
      </c>
      <c r="D114" s="1448" t="s">
        <v>2068</v>
      </c>
      <c r="E114" s="29" t="s">
        <v>2069</v>
      </c>
      <c r="F114" s="45"/>
      <c r="G114" s="48"/>
      <c r="H114" s="45"/>
      <c r="I114" s="38" t="s">
        <v>835</v>
      </c>
      <c r="K114" s="1436"/>
      <c r="L114" s="30" t="s">
        <v>2070</v>
      </c>
      <c r="M114" s="30" t="s">
        <v>2071</v>
      </c>
    </row>
    <row r="115" spans="1:13" ht="26.25" thickBot="1">
      <c r="A115" s="1443"/>
      <c r="B115" s="1443"/>
      <c r="C115" s="1446"/>
      <c r="D115" s="1449"/>
      <c r="E115" s="29" t="s">
        <v>2072</v>
      </c>
      <c r="F115" s="44"/>
      <c r="G115" s="48"/>
      <c r="H115" s="45"/>
      <c r="I115" s="38" t="s">
        <v>835</v>
      </c>
      <c r="K115" s="1437"/>
      <c r="L115" s="31" t="s">
        <v>2073</v>
      </c>
      <c r="M115" s="31" t="s">
        <v>2074</v>
      </c>
    </row>
    <row r="116" spans="1:13" ht="26.25" customHeight="1" thickBot="1">
      <c r="A116" s="1443"/>
      <c r="B116" s="1443"/>
      <c r="C116" s="1446"/>
      <c r="D116" s="1450" t="s">
        <v>2075</v>
      </c>
      <c r="E116" s="29" t="s">
        <v>2076</v>
      </c>
      <c r="F116" s="44"/>
      <c r="G116" s="48">
        <f>COUNTIF(F116,F116)*I116</f>
        <v>0</v>
      </c>
      <c r="H116" s="44"/>
      <c r="I116" s="39">
        <v>15</v>
      </c>
      <c r="K116" s="33" t="s">
        <v>2077</v>
      </c>
      <c r="L116" s="32">
        <v>0</v>
      </c>
      <c r="M116" s="32">
        <v>0</v>
      </c>
    </row>
    <row r="117" spans="1:13" ht="26.25" thickBot="1">
      <c r="A117" s="1443"/>
      <c r="B117" s="1443"/>
      <c r="C117" s="1446"/>
      <c r="D117" s="1451"/>
      <c r="E117" s="29" t="s">
        <v>2078</v>
      </c>
      <c r="F117" s="44"/>
      <c r="G117" s="48">
        <f t="shared" ref="G117:G120" si="9">COUNTIF(F117,F117)*I117</f>
        <v>0</v>
      </c>
      <c r="H117" s="44"/>
      <c r="I117" s="39">
        <v>15</v>
      </c>
      <c r="K117" s="33" t="s">
        <v>2079</v>
      </c>
      <c r="L117" s="32">
        <v>1</v>
      </c>
      <c r="M117" s="32">
        <v>1</v>
      </c>
    </row>
    <row r="118" spans="1:13" ht="26.25" thickBot="1">
      <c r="A118" s="1443"/>
      <c r="B118" s="1443"/>
      <c r="C118" s="1446"/>
      <c r="D118" s="1452"/>
      <c r="E118" s="29" t="s">
        <v>2080</v>
      </c>
      <c r="F118" s="44"/>
      <c r="G118" s="48">
        <f t="shared" si="9"/>
        <v>0</v>
      </c>
      <c r="H118" s="44"/>
      <c r="I118" s="39">
        <v>30</v>
      </c>
      <c r="K118" s="33" t="s">
        <v>2081</v>
      </c>
      <c r="L118" s="32">
        <v>2</v>
      </c>
      <c r="M118" s="32">
        <v>2</v>
      </c>
    </row>
    <row r="119" spans="1:13" ht="26.25" thickBot="1">
      <c r="A119" s="1443"/>
      <c r="B119" s="1443"/>
      <c r="C119" s="1446"/>
      <c r="D119" s="1448" t="s">
        <v>2082</v>
      </c>
      <c r="E119" s="29" t="s">
        <v>2083</v>
      </c>
      <c r="F119" s="44"/>
      <c r="G119" s="48">
        <f t="shared" si="9"/>
        <v>0</v>
      </c>
      <c r="H119" s="44"/>
      <c r="I119" s="39">
        <v>15</v>
      </c>
    </row>
    <row r="120" spans="1:13" ht="26.25" thickBot="1">
      <c r="A120" s="1444"/>
      <c r="B120" s="1444"/>
      <c r="C120" s="1447"/>
      <c r="D120" s="1452"/>
      <c r="E120" s="29" t="s">
        <v>2084</v>
      </c>
      <c r="F120" s="44"/>
      <c r="G120" s="48">
        <f t="shared" si="9"/>
        <v>0</v>
      </c>
      <c r="H120" s="45"/>
      <c r="I120" s="39">
        <v>25</v>
      </c>
    </row>
    <row r="121" spans="1:13" ht="13.5" thickBot="1">
      <c r="C121" s="34"/>
      <c r="D121" s="34"/>
      <c r="E121" s="35" t="s">
        <v>2085</v>
      </c>
      <c r="F121" s="1432">
        <f>SUM(G116:G120)</f>
        <v>0</v>
      </c>
      <c r="G121" s="1433"/>
      <c r="H121" s="1433"/>
      <c r="I121" s="1434"/>
    </row>
    <row r="122" spans="1:13" ht="13.5" thickBot="1">
      <c r="E122" s="36" t="s">
        <v>2086</v>
      </c>
      <c r="F122" s="40">
        <f>IF(F121&lt;=50,0,IF(AND(F121&gt;50,F121&lt;=75),1,IF(AND(F121&gt;75,F121&lt;=100),2)))</f>
        <v>0</v>
      </c>
      <c r="G122" s="40"/>
      <c r="H122" s="41">
        <f>IF(F114="x","probabilidad",IF(F115="x","impacto",0))</f>
        <v>0</v>
      </c>
      <c r="I122" s="42"/>
    </row>
    <row r="123" spans="1:13" ht="13.5" thickBot="1"/>
    <row r="124" spans="1:13" ht="24.75" customHeight="1" thickBot="1">
      <c r="A124" s="1435" t="s">
        <v>1979</v>
      </c>
      <c r="B124" s="1435" t="s">
        <v>2059</v>
      </c>
      <c r="C124" s="1435" t="s">
        <v>2060</v>
      </c>
      <c r="D124" s="1453" t="s">
        <v>2061</v>
      </c>
      <c r="E124" s="1453" t="s">
        <v>2062</v>
      </c>
      <c r="F124" s="1455" t="s">
        <v>2063</v>
      </c>
      <c r="G124" s="1456"/>
      <c r="H124" s="1457"/>
      <c r="I124" s="1453" t="s">
        <v>2064</v>
      </c>
      <c r="K124" s="1435" t="s">
        <v>2065</v>
      </c>
      <c r="L124" s="1438" t="s">
        <v>2066</v>
      </c>
      <c r="M124" s="1439"/>
    </row>
    <row r="125" spans="1:13" ht="13.5" thickBot="1">
      <c r="A125" s="1437"/>
      <c r="B125" s="1437"/>
      <c r="C125" s="1437"/>
      <c r="D125" s="1454"/>
      <c r="E125" s="1454"/>
      <c r="F125" s="28" t="s">
        <v>2067</v>
      </c>
      <c r="G125" s="28"/>
      <c r="H125" s="28" t="s">
        <v>563</v>
      </c>
      <c r="I125" s="1454"/>
      <c r="K125" s="1436"/>
      <c r="L125" s="1440"/>
      <c r="M125" s="1441"/>
    </row>
    <row r="126" spans="1:13" ht="26.25" thickBot="1">
      <c r="A126" s="1442" t="e">
        <f>'3. CICLO DE RIESGOS'!#REF!</f>
        <v>#REF!</v>
      </c>
      <c r="B126" s="1442" t="e">
        <f>'3. CICLO DE RIESGOS'!#REF!</f>
        <v>#REF!</v>
      </c>
      <c r="C126" s="1445" t="s">
        <v>1993</v>
      </c>
      <c r="D126" s="1448" t="s">
        <v>2068</v>
      </c>
      <c r="E126" s="29" t="s">
        <v>2069</v>
      </c>
      <c r="F126" s="45"/>
      <c r="G126" s="48"/>
      <c r="H126" s="45"/>
      <c r="I126" s="38" t="s">
        <v>835</v>
      </c>
      <c r="K126" s="1436"/>
      <c r="L126" s="30" t="s">
        <v>2070</v>
      </c>
      <c r="M126" s="30" t="s">
        <v>2071</v>
      </c>
    </row>
    <row r="127" spans="1:13" ht="26.25" thickBot="1">
      <c r="A127" s="1443"/>
      <c r="B127" s="1443"/>
      <c r="C127" s="1446"/>
      <c r="D127" s="1449"/>
      <c r="E127" s="29" t="s">
        <v>2072</v>
      </c>
      <c r="F127" s="44"/>
      <c r="G127" s="48"/>
      <c r="H127" s="45"/>
      <c r="I127" s="38" t="s">
        <v>835</v>
      </c>
      <c r="K127" s="1437"/>
      <c r="L127" s="31" t="s">
        <v>2073</v>
      </c>
      <c r="M127" s="31" t="s">
        <v>2074</v>
      </c>
    </row>
    <row r="128" spans="1:13" ht="26.25" customHeight="1" thickBot="1">
      <c r="A128" s="1443"/>
      <c r="B128" s="1443"/>
      <c r="C128" s="1446"/>
      <c r="D128" s="1450" t="s">
        <v>2075</v>
      </c>
      <c r="E128" s="29" t="s">
        <v>2076</v>
      </c>
      <c r="F128" s="44"/>
      <c r="G128" s="48">
        <f>COUNTIF(F128,F128)*I128</f>
        <v>0</v>
      </c>
      <c r="H128" s="45"/>
      <c r="I128" s="39">
        <v>15</v>
      </c>
      <c r="K128" s="33" t="s">
        <v>2077</v>
      </c>
      <c r="L128" s="32">
        <v>0</v>
      </c>
      <c r="M128" s="32">
        <v>0</v>
      </c>
    </row>
    <row r="129" spans="1:13" ht="26.25" thickBot="1">
      <c r="A129" s="1443"/>
      <c r="B129" s="1443"/>
      <c r="C129" s="1446"/>
      <c r="D129" s="1451"/>
      <c r="E129" s="29" t="s">
        <v>2078</v>
      </c>
      <c r="F129" s="44"/>
      <c r="G129" s="48">
        <f t="shared" ref="G129:G132" si="10">COUNTIF(F129,F129)*I129</f>
        <v>0</v>
      </c>
      <c r="H129" s="45"/>
      <c r="I129" s="39">
        <v>15</v>
      </c>
      <c r="K129" s="33" t="s">
        <v>2079</v>
      </c>
      <c r="L129" s="32">
        <v>1</v>
      </c>
      <c r="M129" s="32">
        <v>1</v>
      </c>
    </row>
    <row r="130" spans="1:13" ht="26.25" thickBot="1">
      <c r="A130" s="1443"/>
      <c r="B130" s="1443"/>
      <c r="C130" s="1446"/>
      <c r="D130" s="1452"/>
      <c r="E130" s="29" t="s">
        <v>2080</v>
      </c>
      <c r="F130" s="44"/>
      <c r="G130" s="48">
        <f t="shared" si="10"/>
        <v>0</v>
      </c>
      <c r="H130" s="45"/>
      <c r="I130" s="39">
        <v>30</v>
      </c>
      <c r="K130" s="33" t="s">
        <v>2081</v>
      </c>
      <c r="L130" s="32">
        <v>2</v>
      </c>
      <c r="M130" s="32">
        <v>2</v>
      </c>
    </row>
    <row r="131" spans="1:13" ht="26.25" thickBot="1">
      <c r="A131" s="1443"/>
      <c r="B131" s="1443"/>
      <c r="C131" s="1446"/>
      <c r="D131" s="1448" t="s">
        <v>2082</v>
      </c>
      <c r="E131" s="29" t="s">
        <v>2083</v>
      </c>
      <c r="F131" s="44"/>
      <c r="G131" s="48">
        <f t="shared" si="10"/>
        <v>0</v>
      </c>
      <c r="H131" s="45"/>
      <c r="I131" s="39">
        <v>15</v>
      </c>
    </row>
    <row r="132" spans="1:13" ht="26.25" thickBot="1">
      <c r="A132" s="1444"/>
      <c r="B132" s="1444"/>
      <c r="C132" s="1447"/>
      <c r="D132" s="1452"/>
      <c r="E132" s="29" t="s">
        <v>2084</v>
      </c>
      <c r="F132" s="44"/>
      <c r="G132" s="48">
        <f t="shared" si="10"/>
        <v>0</v>
      </c>
      <c r="H132" s="45"/>
      <c r="I132" s="39">
        <v>25</v>
      </c>
    </row>
    <row r="133" spans="1:13" ht="13.5" thickBot="1">
      <c r="C133" s="34"/>
      <c r="D133" s="34"/>
      <c r="E133" s="35" t="s">
        <v>2085</v>
      </c>
      <c r="F133" s="1432">
        <f>SUM(G128:G132)</f>
        <v>0</v>
      </c>
      <c r="G133" s="1433"/>
      <c r="H133" s="1433"/>
      <c r="I133" s="1434"/>
    </row>
    <row r="134" spans="1:13" ht="13.5" thickBot="1">
      <c r="E134" s="36" t="s">
        <v>2086</v>
      </c>
      <c r="F134" s="40">
        <f>IF(F133&lt;=50,0,IF(AND(F133&gt;50,F133&lt;=75),1,IF(AND(F133&gt;75,F133&lt;=100),2)))</f>
        <v>0</v>
      </c>
      <c r="G134" s="40"/>
      <c r="H134" s="41">
        <f>IF(F126="x","probabilidad",IF(F127="x","impacto",0))</f>
        <v>0</v>
      </c>
      <c r="I134" s="42"/>
    </row>
    <row r="135" spans="1:13" ht="13.5" thickBot="1"/>
    <row r="136" spans="1:13" ht="24.75" customHeight="1" thickBot="1">
      <c r="A136" s="1435" t="s">
        <v>1979</v>
      </c>
      <c r="B136" s="1435" t="s">
        <v>2059</v>
      </c>
      <c r="C136" s="1435" t="s">
        <v>2060</v>
      </c>
      <c r="D136" s="1453" t="s">
        <v>2061</v>
      </c>
      <c r="E136" s="1453" t="s">
        <v>2062</v>
      </c>
      <c r="F136" s="1455" t="s">
        <v>2063</v>
      </c>
      <c r="G136" s="1456"/>
      <c r="H136" s="1457"/>
      <c r="I136" s="1453" t="s">
        <v>2064</v>
      </c>
      <c r="K136" s="1435" t="s">
        <v>2065</v>
      </c>
      <c r="L136" s="1438" t="s">
        <v>2066</v>
      </c>
      <c r="M136" s="1439"/>
    </row>
    <row r="137" spans="1:13" ht="13.5" thickBot="1">
      <c r="A137" s="1437"/>
      <c r="B137" s="1437"/>
      <c r="C137" s="1437"/>
      <c r="D137" s="1454"/>
      <c r="E137" s="1454"/>
      <c r="F137" s="28" t="s">
        <v>2067</v>
      </c>
      <c r="G137" s="28"/>
      <c r="H137" s="28" t="s">
        <v>563</v>
      </c>
      <c r="I137" s="1454"/>
      <c r="K137" s="1436"/>
      <c r="L137" s="1440"/>
      <c r="M137" s="1441"/>
    </row>
    <row r="138" spans="1:13" ht="26.25" thickBot="1">
      <c r="A138" s="1442" t="e">
        <f>'3. CICLO DE RIESGOS'!#REF!</f>
        <v>#REF!</v>
      </c>
      <c r="B138" s="1442" t="e">
        <f>'3. CICLO DE RIESGOS'!#REF!</f>
        <v>#REF!</v>
      </c>
      <c r="C138" s="1445" t="s">
        <v>1993</v>
      </c>
      <c r="D138" s="1448" t="s">
        <v>2068</v>
      </c>
      <c r="E138" s="29" t="s">
        <v>2069</v>
      </c>
      <c r="F138" s="44"/>
      <c r="G138" s="48"/>
      <c r="H138" s="45"/>
      <c r="I138" s="38" t="s">
        <v>835</v>
      </c>
      <c r="K138" s="1436"/>
      <c r="L138" s="30" t="s">
        <v>2070</v>
      </c>
      <c r="M138" s="30" t="s">
        <v>2071</v>
      </c>
    </row>
    <row r="139" spans="1:13" ht="26.25" thickBot="1">
      <c r="A139" s="1443"/>
      <c r="B139" s="1443"/>
      <c r="C139" s="1446"/>
      <c r="D139" s="1449"/>
      <c r="E139" s="29" t="s">
        <v>2072</v>
      </c>
      <c r="F139" s="45"/>
      <c r="G139" s="48"/>
      <c r="H139" s="45"/>
      <c r="I139" s="38" t="s">
        <v>835</v>
      </c>
      <c r="K139" s="1437"/>
      <c r="L139" s="31" t="s">
        <v>2073</v>
      </c>
      <c r="M139" s="31" t="s">
        <v>2074</v>
      </c>
    </row>
    <row r="140" spans="1:13" ht="26.25" customHeight="1" thickBot="1">
      <c r="A140" s="1443"/>
      <c r="B140" s="1443"/>
      <c r="C140" s="1446"/>
      <c r="D140" s="1450" t="s">
        <v>2075</v>
      </c>
      <c r="E140" s="29" t="s">
        <v>2076</v>
      </c>
      <c r="F140" s="45"/>
      <c r="G140" s="48">
        <f>COUNTIF(F140,F140)*I140</f>
        <v>0</v>
      </c>
      <c r="H140" s="44"/>
      <c r="I140" s="39">
        <v>15</v>
      </c>
      <c r="K140" s="33" t="s">
        <v>2077</v>
      </c>
      <c r="L140" s="32">
        <v>0</v>
      </c>
      <c r="M140" s="32">
        <v>0</v>
      </c>
    </row>
    <row r="141" spans="1:13" ht="26.25" thickBot="1">
      <c r="A141" s="1443"/>
      <c r="B141" s="1443"/>
      <c r="C141" s="1446"/>
      <c r="D141" s="1451"/>
      <c r="E141" s="29" t="s">
        <v>2078</v>
      </c>
      <c r="F141" s="45"/>
      <c r="G141" s="48">
        <f t="shared" ref="G141:G144" si="11">COUNTIF(F141,F141)*I141</f>
        <v>0</v>
      </c>
      <c r="H141" s="44"/>
      <c r="I141" s="39">
        <v>15</v>
      </c>
      <c r="K141" s="33" t="s">
        <v>2079</v>
      </c>
      <c r="L141" s="32">
        <v>1</v>
      </c>
      <c r="M141" s="32">
        <v>1</v>
      </c>
    </row>
    <row r="142" spans="1:13" ht="26.25" thickBot="1">
      <c r="A142" s="1443"/>
      <c r="B142" s="1443"/>
      <c r="C142" s="1446"/>
      <c r="D142" s="1452"/>
      <c r="E142" s="29" t="s">
        <v>2080</v>
      </c>
      <c r="F142" s="45"/>
      <c r="G142" s="48">
        <f t="shared" si="11"/>
        <v>0</v>
      </c>
      <c r="H142" s="44"/>
      <c r="I142" s="39">
        <v>30</v>
      </c>
      <c r="K142" s="33" t="s">
        <v>2081</v>
      </c>
      <c r="L142" s="32">
        <v>2</v>
      </c>
      <c r="M142" s="32">
        <v>2</v>
      </c>
    </row>
    <row r="143" spans="1:13" ht="26.25" thickBot="1">
      <c r="A143" s="1443"/>
      <c r="B143" s="1443"/>
      <c r="C143" s="1446"/>
      <c r="D143" s="1448" t="s">
        <v>2082</v>
      </c>
      <c r="E143" s="29" t="s">
        <v>2083</v>
      </c>
      <c r="F143" s="44"/>
      <c r="G143" s="48">
        <f t="shared" si="11"/>
        <v>0</v>
      </c>
      <c r="H143" s="45"/>
      <c r="I143" s="39">
        <v>15</v>
      </c>
    </row>
    <row r="144" spans="1:13" ht="26.25" thickBot="1">
      <c r="A144" s="1444"/>
      <c r="B144" s="1444"/>
      <c r="C144" s="1447"/>
      <c r="D144" s="1452"/>
      <c r="E144" s="29" t="s">
        <v>2084</v>
      </c>
      <c r="F144" s="44"/>
      <c r="G144" s="48">
        <f t="shared" si="11"/>
        <v>0</v>
      </c>
      <c r="H144" s="45"/>
      <c r="I144" s="39">
        <v>25</v>
      </c>
    </row>
    <row r="145" spans="1:13" ht="13.5" thickBot="1">
      <c r="C145" s="34"/>
      <c r="D145" s="34"/>
      <c r="E145" s="35" t="s">
        <v>2085</v>
      </c>
      <c r="F145" s="1432">
        <f>SUM(G140:G144)</f>
        <v>0</v>
      </c>
      <c r="G145" s="1433"/>
      <c r="H145" s="1433"/>
      <c r="I145" s="1434"/>
    </row>
    <row r="146" spans="1:13" ht="13.5" thickBot="1">
      <c r="E146" s="36" t="s">
        <v>2086</v>
      </c>
      <c r="F146" s="40">
        <f>IF(F145&lt;=50,0,IF(AND(F145&gt;50,F145&lt;=75),1,IF(AND(F145&gt;75,F145&lt;=100),2)))</f>
        <v>0</v>
      </c>
      <c r="G146" s="40"/>
      <c r="H146" s="41">
        <f>IF(F138="x","probabilidad",IF(F139="x","impacto",0))</f>
        <v>0</v>
      </c>
      <c r="I146" s="42"/>
    </row>
    <row r="147" spans="1:13" ht="13.5" thickBot="1"/>
    <row r="148" spans="1:13" ht="24.75" customHeight="1" thickBot="1">
      <c r="A148" s="1435" t="s">
        <v>1979</v>
      </c>
      <c r="B148" s="1435" t="s">
        <v>2059</v>
      </c>
      <c r="C148" s="1435" t="s">
        <v>2060</v>
      </c>
      <c r="D148" s="1453" t="s">
        <v>2061</v>
      </c>
      <c r="E148" s="1453" t="s">
        <v>2062</v>
      </c>
      <c r="F148" s="1455" t="s">
        <v>2063</v>
      </c>
      <c r="G148" s="1456"/>
      <c r="H148" s="1457"/>
      <c r="I148" s="1453" t="s">
        <v>2064</v>
      </c>
      <c r="K148" s="1435" t="s">
        <v>2065</v>
      </c>
      <c r="L148" s="1438" t="s">
        <v>2066</v>
      </c>
      <c r="M148" s="1439"/>
    </row>
    <row r="149" spans="1:13" ht="13.5" thickBot="1">
      <c r="A149" s="1437"/>
      <c r="B149" s="1437"/>
      <c r="C149" s="1437"/>
      <c r="D149" s="1454"/>
      <c r="E149" s="1454"/>
      <c r="F149" s="28" t="s">
        <v>2067</v>
      </c>
      <c r="G149" s="28"/>
      <c r="H149" s="28" t="s">
        <v>563</v>
      </c>
      <c r="I149" s="1454"/>
      <c r="K149" s="1436"/>
      <c r="L149" s="1440"/>
      <c r="M149" s="1441"/>
    </row>
    <row r="150" spans="1:13" ht="26.25" thickBot="1">
      <c r="A150" s="1442" t="e">
        <f>'3. CICLO DE RIESGOS'!#REF!</f>
        <v>#REF!</v>
      </c>
      <c r="B150" s="1442" t="e">
        <f>'3. CICLO DE RIESGOS'!#REF!</f>
        <v>#REF!</v>
      </c>
      <c r="C150" s="1445" t="s">
        <v>1993</v>
      </c>
      <c r="D150" s="1448" t="s">
        <v>2068</v>
      </c>
      <c r="E150" s="29" t="s">
        <v>2069</v>
      </c>
      <c r="F150" s="45"/>
      <c r="G150" s="48"/>
      <c r="H150" s="45"/>
      <c r="I150" s="38" t="s">
        <v>835</v>
      </c>
      <c r="K150" s="1436"/>
      <c r="L150" s="30" t="s">
        <v>2070</v>
      </c>
      <c r="M150" s="30" t="s">
        <v>2071</v>
      </c>
    </row>
    <row r="151" spans="1:13" ht="26.25" thickBot="1">
      <c r="A151" s="1443"/>
      <c r="B151" s="1443"/>
      <c r="C151" s="1446"/>
      <c r="D151" s="1449"/>
      <c r="E151" s="29" t="s">
        <v>2072</v>
      </c>
      <c r="F151" s="44"/>
      <c r="G151" s="48"/>
      <c r="H151" s="45"/>
      <c r="I151" s="38" t="s">
        <v>835</v>
      </c>
      <c r="K151" s="1437"/>
      <c r="L151" s="31" t="s">
        <v>2073</v>
      </c>
      <c r="M151" s="31" t="s">
        <v>2074</v>
      </c>
    </row>
    <row r="152" spans="1:13" ht="26.25" customHeight="1" thickBot="1">
      <c r="A152" s="1443"/>
      <c r="B152" s="1443"/>
      <c r="C152" s="1446"/>
      <c r="D152" s="1450" t="s">
        <v>2075</v>
      </c>
      <c r="E152" s="29" t="s">
        <v>2076</v>
      </c>
      <c r="F152" s="44"/>
      <c r="G152" s="48">
        <f>COUNTIF(F152,F152)*I152</f>
        <v>0</v>
      </c>
      <c r="H152" s="45"/>
      <c r="I152" s="39">
        <v>15</v>
      </c>
      <c r="K152" s="33" t="s">
        <v>2077</v>
      </c>
      <c r="L152" s="32">
        <v>0</v>
      </c>
      <c r="M152" s="32">
        <v>0</v>
      </c>
    </row>
    <row r="153" spans="1:13" ht="26.25" thickBot="1">
      <c r="A153" s="1443"/>
      <c r="B153" s="1443"/>
      <c r="C153" s="1446"/>
      <c r="D153" s="1451"/>
      <c r="E153" s="29" t="s">
        <v>2078</v>
      </c>
      <c r="F153" s="44"/>
      <c r="G153" s="48">
        <f t="shared" ref="G153:G156" si="12">COUNTIF(F153,F153)*I153</f>
        <v>0</v>
      </c>
      <c r="H153" s="45"/>
      <c r="I153" s="39">
        <v>15</v>
      </c>
      <c r="K153" s="33" t="s">
        <v>2079</v>
      </c>
      <c r="L153" s="32">
        <v>1</v>
      </c>
      <c r="M153" s="32">
        <v>1</v>
      </c>
    </row>
    <row r="154" spans="1:13" ht="26.25" thickBot="1">
      <c r="A154" s="1443"/>
      <c r="B154" s="1443"/>
      <c r="C154" s="1446"/>
      <c r="D154" s="1452"/>
      <c r="E154" s="29" t="s">
        <v>2080</v>
      </c>
      <c r="F154" s="45"/>
      <c r="G154" s="48">
        <f t="shared" si="12"/>
        <v>0</v>
      </c>
      <c r="H154" s="44"/>
      <c r="I154" s="39">
        <v>30</v>
      </c>
      <c r="K154" s="33" t="s">
        <v>2081</v>
      </c>
      <c r="L154" s="32">
        <v>2</v>
      </c>
      <c r="M154" s="32">
        <v>2</v>
      </c>
    </row>
    <row r="155" spans="1:13" ht="26.25" thickBot="1">
      <c r="A155" s="1443"/>
      <c r="B155" s="1443"/>
      <c r="C155" s="1446"/>
      <c r="D155" s="1448" t="s">
        <v>2082</v>
      </c>
      <c r="E155" s="29" t="s">
        <v>2083</v>
      </c>
      <c r="F155" s="45"/>
      <c r="G155" s="48">
        <f t="shared" si="12"/>
        <v>0</v>
      </c>
      <c r="H155" s="44"/>
      <c r="I155" s="39">
        <v>15</v>
      </c>
    </row>
    <row r="156" spans="1:13" ht="26.25" thickBot="1">
      <c r="A156" s="1444"/>
      <c r="B156" s="1444"/>
      <c r="C156" s="1447"/>
      <c r="D156" s="1452"/>
      <c r="E156" s="29" t="s">
        <v>2084</v>
      </c>
      <c r="F156" s="45"/>
      <c r="G156" s="48">
        <f t="shared" si="12"/>
        <v>0</v>
      </c>
      <c r="H156" s="44"/>
      <c r="I156" s="39">
        <v>25</v>
      </c>
    </row>
    <row r="157" spans="1:13" ht="13.5" thickBot="1">
      <c r="C157" s="34"/>
      <c r="D157" s="34"/>
      <c r="E157" s="35" t="s">
        <v>2085</v>
      </c>
      <c r="F157" s="1432">
        <f>SUM(G152:G156)</f>
        <v>0</v>
      </c>
      <c r="G157" s="1433"/>
      <c r="H157" s="1433"/>
      <c r="I157" s="1434"/>
    </row>
    <row r="158" spans="1:13" ht="13.5" thickBot="1">
      <c r="E158" s="36" t="s">
        <v>2086</v>
      </c>
      <c r="F158" s="40">
        <f>IF(F157&lt;=50,0,IF(AND(F157&gt;50,F157&lt;=75),1,IF(AND(F157&gt;75,F157&lt;=100),2)))</f>
        <v>0</v>
      </c>
      <c r="G158" s="40"/>
      <c r="H158" s="41">
        <f>IF(F150="x","probabilidad",IF(F151="x","impacto",0))</f>
        <v>0</v>
      </c>
      <c r="I158" s="42"/>
    </row>
    <row r="159" spans="1:13" ht="13.5" thickBot="1"/>
    <row r="160" spans="1:13" ht="24.75" customHeight="1" thickBot="1">
      <c r="A160" s="1435" t="s">
        <v>1979</v>
      </c>
      <c r="B160" s="1435" t="s">
        <v>2059</v>
      </c>
      <c r="C160" s="1435" t="s">
        <v>2060</v>
      </c>
      <c r="D160" s="1453" t="s">
        <v>2061</v>
      </c>
      <c r="E160" s="1453" t="s">
        <v>2062</v>
      </c>
      <c r="F160" s="1455" t="s">
        <v>2063</v>
      </c>
      <c r="G160" s="1456"/>
      <c r="H160" s="1457"/>
      <c r="I160" s="1453" t="s">
        <v>2064</v>
      </c>
      <c r="K160" s="1435" t="s">
        <v>2065</v>
      </c>
      <c r="L160" s="1438" t="s">
        <v>2066</v>
      </c>
      <c r="M160" s="1439"/>
    </row>
    <row r="161" spans="1:13" ht="13.5" thickBot="1">
      <c r="A161" s="1437"/>
      <c r="B161" s="1437"/>
      <c r="C161" s="1437"/>
      <c r="D161" s="1454"/>
      <c r="E161" s="1454"/>
      <c r="F161" s="28" t="s">
        <v>2067</v>
      </c>
      <c r="G161" s="28"/>
      <c r="H161" s="28" t="s">
        <v>563</v>
      </c>
      <c r="I161" s="1454"/>
      <c r="K161" s="1436"/>
      <c r="L161" s="1440"/>
      <c r="M161" s="1441"/>
    </row>
    <row r="162" spans="1:13" ht="26.25" thickBot="1">
      <c r="A162" s="1442" t="e">
        <f>'3. CICLO DE RIESGOS'!#REF!</f>
        <v>#REF!</v>
      </c>
      <c r="B162" s="1442" t="e">
        <f>'3. CICLO DE RIESGOS'!#REF!</f>
        <v>#REF!</v>
      </c>
      <c r="C162" s="1445" t="s">
        <v>1993</v>
      </c>
      <c r="D162" s="1448" t="s">
        <v>2068</v>
      </c>
      <c r="E162" s="29" t="s">
        <v>2069</v>
      </c>
      <c r="F162" s="45"/>
      <c r="G162" s="48"/>
      <c r="H162" s="45"/>
      <c r="I162" s="38" t="s">
        <v>835</v>
      </c>
      <c r="K162" s="1436"/>
      <c r="L162" s="30" t="s">
        <v>2070</v>
      </c>
      <c r="M162" s="30" t="s">
        <v>2071</v>
      </c>
    </row>
    <row r="163" spans="1:13" ht="26.25" thickBot="1">
      <c r="A163" s="1443"/>
      <c r="B163" s="1443"/>
      <c r="C163" s="1446"/>
      <c r="D163" s="1449"/>
      <c r="E163" s="29" t="s">
        <v>2072</v>
      </c>
      <c r="F163" s="44"/>
      <c r="G163" s="48"/>
      <c r="H163" s="45"/>
      <c r="I163" s="38" t="s">
        <v>835</v>
      </c>
      <c r="K163" s="1437"/>
      <c r="L163" s="31" t="s">
        <v>2073</v>
      </c>
      <c r="M163" s="31" t="s">
        <v>2074</v>
      </c>
    </row>
    <row r="164" spans="1:13" ht="26.25" customHeight="1" thickBot="1">
      <c r="A164" s="1443"/>
      <c r="B164" s="1443"/>
      <c r="C164" s="1446"/>
      <c r="D164" s="1450" t="s">
        <v>2075</v>
      </c>
      <c r="E164" s="29" t="s">
        <v>2076</v>
      </c>
      <c r="F164" s="44"/>
      <c r="G164" s="48">
        <f>COUNTIF(F164,F164)*I164</f>
        <v>0</v>
      </c>
      <c r="H164" s="45"/>
      <c r="I164" s="39">
        <v>15</v>
      </c>
      <c r="K164" s="33" t="s">
        <v>2077</v>
      </c>
      <c r="L164" s="32">
        <v>0</v>
      </c>
      <c r="M164" s="32">
        <v>0</v>
      </c>
    </row>
    <row r="165" spans="1:13" ht="26.25" thickBot="1">
      <c r="A165" s="1443"/>
      <c r="B165" s="1443"/>
      <c r="C165" s="1446"/>
      <c r="D165" s="1451"/>
      <c r="E165" s="29" t="s">
        <v>2078</v>
      </c>
      <c r="F165" s="44"/>
      <c r="G165" s="48">
        <f t="shared" ref="G165:G168" si="13">COUNTIF(F165,F165)*I165</f>
        <v>0</v>
      </c>
      <c r="H165" s="45"/>
      <c r="I165" s="39">
        <v>15</v>
      </c>
      <c r="K165" s="33" t="s">
        <v>2079</v>
      </c>
      <c r="L165" s="32">
        <v>1</v>
      </c>
      <c r="M165" s="32">
        <v>1</v>
      </c>
    </row>
    <row r="166" spans="1:13" ht="26.25" thickBot="1">
      <c r="A166" s="1443"/>
      <c r="B166" s="1443"/>
      <c r="C166" s="1446"/>
      <c r="D166" s="1452"/>
      <c r="E166" s="29" t="s">
        <v>2080</v>
      </c>
      <c r="F166" s="44"/>
      <c r="G166" s="48">
        <f t="shared" si="13"/>
        <v>0</v>
      </c>
      <c r="H166" s="45"/>
      <c r="I166" s="39">
        <v>30</v>
      </c>
      <c r="K166" s="33" t="s">
        <v>2081</v>
      </c>
      <c r="L166" s="32">
        <v>2</v>
      </c>
      <c r="M166" s="32">
        <v>2</v>
      </c>
    </row>
    <row r="167" spans="1:13" ht="26.25" thickBot="1">
      <c r="A167" s="1443"/>
      <c r="B167" s="1443"/>
      <c r="C167" s="1446"/>
      <c r="D167" s="1448" t="s">
        <v>2082</v>
      </c>
      <c r="E167" s="29" t="s">
        <v>2083</v>
      </c>
      <c r="F167" s="44"/>
      <c r="G167" s="48">
        <f t="shared" si="13"/>
        <v>0</v>
      </c>
      <c r="H167" s="45"/>
      <c r="I167" s="39">
        <v>15</v>
      </c>
    </row>
    <row r="168" spans="1:13" ht="26.25" thickBot="1">
      <c r="A168" s="1444"/>
      <c r="B168" s="1444"/>
      <c r="C168" s="1447"/>
      <c r="D168" s="1452"/>
      <c r="E168" s="29" t="s">
        <v>2084</v>
      </c>
      <c r="F168" s="44"/>
      <c r="G168" s="48">
        <f t="shared" si="13"/>
        <v>0</v>
      </c>
      <c r="H168" s="45"/>
      <c r="I168" s="39">
        <v>25</v>
      </c>
    </row>
    <row r="169" spans="1:13" ht="13.5" thickBot="1">
      <c r="C169" s="34"/>
      <c r="D169" s="34"/>
      <c r="E169" s="35" t="s">
        <v>2085</v>
      </c>
      <c r="F169" s="1432">
        <f>SUM(G164:G168)</f>
        <v>0</v>
      </c>
      <c r="G169" s="1433"/>
      <c r="H169" s="1433"/>
      <c r="I169" s="1434"/>
    </row>
    <row r="170" spans="1:13" ht="13.5" thickBot="1">
      <c r="E170" s="36" t="s">
        <v>2086</v>
      </c>
      <c r="F170" s="40">
        <f>IF(F169&lt;=50,0,IF(AND(F169&gt;50,F169&lt;=75),1,IF(AND(F169&gt;75,F169&lt;=100),2)))</f>
        <v>0</v>
      </c>
      <c r="G170" s="40"/>
      <c r="H170" s="41">
        <f>IF(F162="x","probabilidad",IF(F163="x","impacto",0))</f>
        <v>0</v>
      </c>
      <c r="I170" s="42"/>
    </row>
    <row r="171" spans="1:13" ht="13.5" thickBot="1"/>
    <row r="172" spans="1:13" ht="24.75" customHeight="1" thickBot="1">
      <c r="A172" s="1435" t="s">
        <v>1979</v>
      </c>
      <c r="B172" s="1435" t="s">
        <v>2059</v>
      </c>
      <c r="C172" s="1435" t="s">
        <v>2060</v>
      </c>
      <c r="D172" s="1453" t="s">
        <v>2061</v>
      </c>
      <c r="E172" s="1453" t="s">
        <v>2062</v>
      </c>
      <c r="F172" s="1455" t="s">
        <v>2063</v>
      </c>
      <c r="G172" s="1456"/>
      <c r="H172" s="1457"/>
      <c r="I172" s="1453" t="s">
        <v>2064</v>
      </c>
      <c r="K172" s="1435" t="s">
        <v>2065</v>
      </c>
      <c r="L172" s="1438" t="s">
        <v>2066</v>
      </c>
      <c r="M172" s="1439"/>
    </row>
    <row r="173" spans="1:13" ht="13.5" thickBot="1">
      <c r="A173" s="1437"/>
      <c r="B173" s="1437"/>
      <c r="C173" s="1437"/>
      <c r="D173" s="1454"/>
      <c r="E173" s="1454"/>
      <c r="F173" s="28" t="s">
        <v>2067</v>
      </c>
      <c r="G173" s="28"/>
      <c r="H173" s="28" t="s">
        <v>563</v>
      </c>
      <c r="I173" s="1454"/>
      <c r="K173" s="1436"/>
      <c r="L173" s="1440"/>
      <c r="M173" s="1441"/>
    </row>
    <row r="174" spans="1:13" ht="26.25" thickBot="1">
      <c r="A174" s="1442" t="e">
        <f>'3. CICLO DE RIESGOS'!#REF!</f>
        <v>#REF!</v>
      </c>
      <c r="B174" s="1442" t="e">
        <f>'3. CICLO DE RIESGOS'!#REF!</f>
        <v>#REF!</v>
      </c>
      <c r="C174" s="1445" t="s">
        <v>1993</v>
      </c>
      <c r="D174" s="1448" t="s">
        <v>2068</v>
      </c>
      <c r="E174" s="29" t="s">
        <v>2069</v>
      </c>
      <c r="F174" s="44"/>
      <c r="G174" s="48"/>
      <c r="H174" s="45"/>
      <c r="I174" s="38" t="s">
        <v>835</v>
      </c>
      <c r="K174" s="1436"/>
      <c r="L174" s="30" t="s">
        <v>2070</v>
      </c>
      <c r="M174" s="30" t="s">
        <v>2071</v>
      </c>
    </row>
    <row r="175" spans="1:13" ht="26.25" thickBot="1">
      <c r="A175" s="1443"/>
      <c r="B175" s="1443"/>
      <c r="C175" s="1446"/>
      <c r="D175" s="1449"/>
      <c r="E175" s="29" t="s">
        <v>2072</v>
      </c>
      <c r="F175" s="45"/>
      <c r="G175" s="48"/>
      <c r="H175" s="45"/>
      <c r="I175" s="38" t="s">
        <v>835</v>
      </c>
      <c r="K175" s="1437"/>
      <c r="L175" s="31" t="s">
        <v>2073</v>
      </c>
      <c r="M175" s="31" t="s">
        <v>2074</v>
      </c>
    </row>
    <row r="176" spans="1:13" ht="26.25" customHeight="1" thickBot="1">
      <c r="A176" s="1443"/>
      <c r="B176" s="1443"/>
      <c r="C176" s="1446"/>
      <c r="D176" s="1450" t="s">
        <v>2075</v>
      </c>
      <c r="E176" s="29" t="s">
        <v>2076</v>
      </c>
      <c r="F176" s="44"/>
      <c r="G176" s="48">
        <f>COUNTIF(F176,F176)*I176</f>
        <v>0</v>
      </c>
      <c r="H176" s="45"/>
      <c r="I176" s="39">
        <v>15</v>
      </c>
      <c r="K176" s="33" t="s">
        <v>2077</v>
      </c>
      <c r="L176" s="32">
        <v>0</v>
      </c>
      <c r="M176" s="32">
        <v>0</v>
      </c>
    </row>
    <row r="177" spans="1:13" ht="26.25" thickBot="1">
      <c r="A177" s="1443"/>
      <c r="B177" s="1443"/>
      <c r="C177" s="1446"/>
      <c r="D177" s="1451"/>
      <c r="E177" s="29" t="s">
        <v>2078</v>
      </c>
      <c r="F177" s="44"/>
      <c r="G177" s="48">
        <f t="shared" ref="G177:G180" si="14">COUNTIF(F177,F177)*I177</f>
        <v>0</v>
      </c>
      <c r="H177" s="45"/>
      <c r="I177" s="39">
        <v>15</v>
      </c>
      <c r="K177" s="33" t="s">
        <v>2079</v>
      </c>
      <c r="L177" s="32">
        <v>1</v>
      </c>
      <c r="M177" s="32">
        <v>1</v>
      </c>
    </row>
    <row r="178" spans="1:13" ht="26.25" thickBot="1">
      <c r="A178" s="1443"/>
      <c r="B178" s="1443"/>
      <c r="C178" s="1446"/>
      <c r="D178" s="1452"/>
      <c r="E178" s="29" t="s">
        <v>2080</v>
      </c>
      <c r="F178" s="44"/>
      <c r="G178" s="48">
        <f t="shared" si="14"/>
        <v>0</v>
      </c>
      <c r="H178" s="45"/>
      <c r="I178" s="39">
        <v>30</v>
      </c>
      <c r="K178" s="33" t="s">
        <v>2081</v>
      </c>
      <c r="L178" s="32">
        <v>2</v>
      </c>
      <c r="M178" s="32">
        <v>2</v>
      </c>
    </row>
    <row r="179" spans="1:13" ht="26.25" thickBot="1">
      <c r="A179" s="1443"/>
      <c r="B179" s="1443"/>
      <c r="C179" s="1446"/>
      <c r="D179" s="1448" t="s">
        <v>2082</v>
      </c>
      <c r="E179" s="29" t="s">
        <v>2083</v>
      </c>
      <c r="F179" s="44"/>
      <c r="G179" s="48">
        <f t="shared" si="14"/>
        <v>0</v>
      </c>
      <c r="H179" s="45"/>
      <c r="I179" s="39">
        <v>15</v>
      </c>
    </row>
    <row r="180" spans="1:13" ht="26.25" thickBot="1">
      <c r="A180" s="1444"/>
      <c r="B180" s="1444"/>
      <c r="C180" s="1447"/>
      <c r="D180" s="1452"/>
      <c r="E180" s="29" t="s">
        <v>2084</v>
      </c>
      <c r="F180" s="44"/>
      <c r="G180" s="48">
        <f t="shared" si="14"/>
        <v>0</v>
      </c>
      <c r="H180" s="45"/>
      <c r="I180" s="39">
        <v>25</v>
      </c>
    </row>
    <row r="181" spans="1:13" ht="13.5" thickBot="1">
      <c r="C181" s="34"/>
      <c r="D181" s="34"/>
      <c r="E181" s="35" t="s">
        <v>2085</v>
      </c>
      <c r="F181" s="1432">
        <f>SUM(G176:G180)</f>
        <v>0</v>
      </c>
      <c r="G181" s="1433"/>
      <c r="H181" s="1433"/>
      <c r="I181" s="1434"/>
    </row>
    <row r="182" spans="1:13" ht="13.5" thickBot="1">
      <c r="E182" s="36" t="s">
        <v>2086</v>
      </c>
      <c r="F182" s="40">
        <f>IF(F181&lt;=50,0,IF(AND(F181&gt;50,F181&lt;=75),1,IF(AND(F181&gt;75,F181&lt;=100),2)))</f>
        <v>0</v>
      </c>
      <c r="G182" s="40"/>
      <c r="H182" s="41">
        <f>IF(F174="x","probabilidad",IF(F175="x","impacto",0))</f>
        <v>0</v>
      </c>
      <c r="I182" s="42"/>
    </row>
  </sheetData>
  <mergeCells count="241">
    <mergeCell ref="K4:K7"/>
    <mergeCell ref="L4:M5"/>
    <mergeCell ref="A6:A12"/>
    <mergeCell ref="B6:B12"/>
    <mergeCell ref="C6:C12"/>
    <mergeCell ref="D6:D7"/>
    <mergeCell ref="D8:D10"/>
    <mergeCell ref="D11:D12"/>
    <mergeCell ref="A1:I2"/>
    <mergeCell ref="A4:A5"/>
    <mergeCell ref="B4:B5"/>
    <mergeCell ref="C4:C5"/>
    <mergeCell ref="D4:D5"/>
    <mergeCell ref="E4:E5"/>
    <mergeCell ref="F4:H4"/>
    <mergeCell ref="I4:I5"/>
    <mergeCell ref="K16:K19"/>
    <mergeCell ref="L16:M17"/>
    <mergeCell ref="A18:A24"/>
    <mergeCell ref="B18:B24"/>
    <mergeCell ref="C18:C24"/>
    <mergeCell ref="D18:D19"/>
    <mergeCell ref="D20:D22"/>
    <mergeCell ref="D23:D24"/>
    <mergeCell ref="F13:I13"/>
    <mergeCell ref="A16:A17"/>
    <mergeCell ref="B16:B17"/>
    <mergeCell ref="C16:C17"/>
    <mergeCell ref="D16:D17"/>
    <mergeCell ref="E16:E17"/>
    <mergeCell ref="F16:H16"/>
    <mergeCell ref="I16:I17"/>
    <mergeCell ref="K28:K31"/>
    <mergeCell ref="L28:M29"/>
    <mergeCell ref="A30:A36"/>
    <mergeCell ref="B30:B36"/>
    <mergeCell ref="C30:C36"/>
    <mergeCell ref="D30:D31"/>
    <mergeCell ref="D32:D34"/>
    <mergeCell ref="D35:D36"/>
    <mergeCell ref="F25:I25"/>
    <mergeCell ref="A28:A29"/>
    <mergeCell ref="B28:B29"/>
    <mergeCell ref="C28:C29"/>
    <mergeCell ref="D28:D29"/>
    <mergeCell ref="E28:E29"/>
    <mergeCell ref="F28:H28"/>
    <mergeCell ref="I28:I29"/>
    <mergeCell ref="K40:K43"/>
    <mergeCell ref="L40:M41"/>
    <mergeCell ref="A42:A48"/>
    <mergeCell ref="B42:B48"/>
    <mergeCell ref="C42:C48"/>
    <mergeCell ref="D42:D43"/>
    <mergeCell ref="D44:D46"/>
    <mergeCell ref="D47:D48"/>
    <mergeCell ref="F37:I37"/>
    <mergeCell ref="A40:A41"/>
    <mergeCell ref="B40:B41"/>
    <mergeCell ref="C40:C41"/>
    <mergeCell ref="D40:D41"/>
    <mergeCell ref="E40:E41"/>
    <mergeCell ref="F40:H40"/>
    <mergeCell ref="I40:I41"/>
    <mergeCell ref="K52:K55"/>
    <mergeCell ref="L52:M53"/>
    <mergeCell ref="A54:A60"/>
    <mergeCell ref="B54:B60"/>
    <mergeCell ref="C54:C60"/>
    <mergeCell ref="D54:D55"/>
    <mergeCell ref="D56:D58"/>
    <mergeCell ref="D59:D60"/>
    <mergeCell ref="F49:I49"/>
    <mergeCell ref="A52:A53"/>
    <mergeCell ref="B52:B53"/>
    <mergeCell ref="C52:C53"/>
    <mergeCell ref="D52:D53"/>
    <mergeCell ref="E52:E53"/>
    <mergeCell ref="F52:H52"/>
    <mergeCell ref="I52:I53"/>
    <mergeCell ref="K64:K67"/>
    <mergeCell ref="L64:M65"/>
    <mergeCell ref="A66:A72"/>
    <mergeCell ref="B66:B72"/>
    <mergeCell ref="C66:C72"/>
    <mergeCell ref="D66:D67"/>
    <mergeCell ref="D68:D70"/>
    <mergeCell ref="D71:D72"/>
    <mergeCell ref="F61:I61"/>
    <mergeCell ref="A64:A65"/>
    <mergeCell ref="B64:B65"/>
    <mergeCell ref="C64:C65"/>
    <mergeCell ref="D64:D65"/>
    <mergeCell ref="E64:E65"/>
    <mergeCell ref="F64:H64"/>
    <mergeCell ref="I64:I65"/>
    <mergeCell ref="K76:K79"/>
    <mergeCell ref="L76:M77"/>
    <mergeCell ref="A78:A84"/>
    <mergeCell ref="B78:B84"/>
    <mergeCell ref="C78:C84"/>
    <mergeCell ref="D78:D79"/>
    <mergeCell ref="D80:D82"/>
    <mergeCell ref="D83:D84"/>
    <mergeCell ref="F73:I73"/>
    <mergeCell ref="A76:A77"/>
    <mergeCell ref="B76:B77"/>
    <mergeCell ref="C76:C77"/>
    <mergeCell ref="D76:D77"/>
    <mergeCell ref="E76:E77"/>
    <mergeCell ref="F76:H76"/>
    <mergeCell ref="I76:I77"/>
    <mergeCell ref="K88:K91"/>
    <mergeCell ref="L88:M89"/>
    <mergeCell ref="A90:A96"/>
    <mergeCell ref="B90:B96"/>
    <mergeCell ref="C90:C96"/>
    <mergeCell ref="D90:D91"/>
    <mergeCell ref="D92:D94"/>
    <mergeCell ref="D95:D96"/>
    <mergeCell ref="F85:I85"/>
    <mergeCell ref="A88:A89"/>
    <mergeCell ref="B88:B89"/>
    <mergeCell ref="C88:C89"/>
    <mergeCell ref="D88:D89"/>
    <mergeCell ref="E88:E89"/>
    <mergeCell ref="F88:H88"/>
    <mergeCell ref="I88:I89"/>
    <mergeCell ref="K100:K103"/>
    <mergeCell ref="L100:M101"/>
    <mergeCell ref="A102:A108"/>
    <mergeCell ref="B102:B108"/>
    <mergeCell ref="C102:C108"/>
    <mergeCell ref="D102:D103"/>
    <mergeCell ref="D104:D106"/>
    <mergeCell ref="D107:D108"/>
    <mergeCell ref="F97:I97"/>
    <mergeCell ref="A100:A101"/>
    <mergeCell ref="B100:B101"/>
    <mergeCell ref="C100:C101"/>
    <mergeCell ref="D100:D101"/>
    <mergeCell ref="E100:E101"/>
    <mergeCell ref="F100:H100"/>
    <mergeCell ref="I100:I101"/>
    <mergeCell ref="K112:K115"/>
    <mergeCell ref="L112:M113"/>
    <mergeCell ref="A114:A120"/>
    <mergeCell ref="B114:B120"/>
    <mergeCell ref="C114:C120"/>
    <mergeCell ref="D114:D115"/>
    <mergeCell ref="D116:D118"/>
    <mergeCell ref="D119:D120"/>
    <mergeCell ref="F109:I109"/>
    <mergeCell ref="A112:A113"/>
    <mergeCell ref="B112:B113"/>
    <mergeCell ref="C112:C113"/>
    <mergeCell ref="D112:D113"/>
    <mergeCell ref="E112:E113"/>
    <mergeCell ref="F112:H112"/>
    <mergeCell ref="I112:I113"/>
    <mergeCell ref="K124:K127"/>
    <mergeCell ref="L124:M125"/>
    <mergeCell ref="A126:A132"/>
    <mergeCell ref="B126:B132"/>
    <mergeCell ref="C126:C132"/>
    <mergeCell ref="D126:D127"/>
    <mergeCell ref="D128:D130"/>
    <mergeCell ref="D131:D132"/>
    <mergeCell ref="F121:I121"/>
    <mergeCell ref="A124:A125"/>
    <mergeCell ref="B124:B125"/>
    <mergeCell ref="C124:C125"/>
    <mergeCell ref="D124:D125"/>
    <mergeCell ref="E124:E125"/>
    <mergeCell ref="F124:H124"/>
    <mergeCell ref="I124:I125"/>
    <mergeCell ref="K136:K139"/>
    <mergeCell ref="L136:M137"/>
    <mergeCell ref="A138:A144"/>
    <mergeCell ref="B138:B144"/>
    <mergeCell ref="C138:C144"/>
    <mergeCell ref="D138:D139"/>
    <mergeCell ref="D140:D142"/>
    <mergeCell ref="D143:D144"/>
    <mergeCell ref="F133:I133"/>
    <mergeCell ref="A136:A137"/>
    <mergeCell ref="B136:B137"/>
    <mergeCell ref="C136:C137"/>
    <mergeCell ref="D136:D137"/>
    <mergeCell ref="E136:E137"/>
    <mergeCell ref="F136:H136"/>
    <mergeCell ref="I136:I137"/>
    <mergeCell ref="K148:K151"/>
    <mergeCell ref="L148:M149"/>
    <mergeCell ref="A150:A156"/>
    <mergeCell ref="B150:B156"/>
    <mergeCell ref="C150:C156"/>
    <mergeCell ref="D150:D151"/>
    <mergeCell ref="D152:D154"/>
    <mergeCell ref="D155:D156"/>
    <mergeCell ref="F145:I145"/>
    <mergeCell ref="A148:A149"/>
    <mergeCell ref="B148:B149"/>
    <mergeCell ref="C148:C149"/>
    <mergeCell ref="D148:D149"/>
    <mergeCell ref="E148:E149"/>
    <mergeCell ref="F148:H148"/>
    <mergeCell ref="I148:I149"/>
    <mergeCell ref="L160:M161"/>
    <mergeCell ref="A162:A168"/>
    <mergeCell ref="B162:B168"/>
    <mergeCell ref="C162:C168"/>
    <mergeCell ref="D162:D163"/>
    <mergeCell ref="D164:D166"/>
    <mergeCell ref="D167:D168"/>
    <mergeCell ref="F157:I157"/>
    <mergeCell ref="A160:A161"/>
    <mergeCell ref="B160:B161"/>
    <mergeCell ref="C160:C161"/>
    <mergeCell ref="D160:D161"/>
    <mergeCell ref="E160:E161"/>
    <mergeCell ref="F160:H160"/>
    <mergeCell ref="I160:I161"/>
    <mergeCell ref="F169:I169"/>
    <mergeCell ref="A172:A173"/>
    <mergeCell ref="B172:B173"/>
    <mergeCell ref="C172:C173"/>
    <mergeCell ref="D172:D173"/>
    <mergeCell ref="E172:E173"/>
    <mergeCell ref="F172:H172"/>
    <mergeCell ref="I172:I173"/>
    <mergeCell ref="K160:K163"/>
    <mergeCell ref="F181:I181"/>
    <mergeCell ref="K172:K175"/>
    <mergeCell ref="L172:M173"/>
    <mergeCell ref="A174:A180"/>
    <mergeCell ref="B174:B180"/>
    <mergeCell ref="C174:C180"/>
    <mergeCell ref="D174:D175"/>
    <mergeCell ref="D176:D178"/>
    <mergeCell ref="D179:D180"/>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499984740745262"/>
    <pageSetUpPr fitToPage="1"/>
  </sheetPr>
  <dimension ref="B1:R40"/>
  <sheetViews>
    <sheetView workbookViewId="0">
      <selection activeCell="S11" sqref="S11"/>
    </sheetView>
  </sheetViews>
  <sheetFormatPr defaultColWidth="11.42578125" defaultRowHeight="12.75"/>
  <cols>
    <col min="1" max="1" width="2" customWidth="1"/>
    <col min="2" max="2" width="7.42578125" style="100" customWidth="1"/>
    <col min="3" max="3" width="32.7109375" customWidth="1"/>
    <col min="4" max="4" width="48.42578125" customWidth="1"/>
    <col min="5" max="6" width="8.140625" customWidth="1"/>
    <col min="7" max="7" width="2" customWidth="1"/>
    <col min="10" max="10" width="9.140625" customWidth="1"/>
    <col min="11" max="11" width="15.42578125" customWidth="1"/>
    <col min="12" max="12" width="5.85546875" customWidth="1"/>
    <col min="16" max="16" width="11.42578125" customWidth="1"/>
    <col min="17" max="17" width="13.42578125" customWidth="1"/>
    <col min="18" max="18" width="4.42578125" customWidth="1"/>
  </cols>
  <sheetData>
    <row r="1" spans="2:18" ht="12.75" customHeight="1" thickBot="1">
      <c r="B1" s="1460"/>
      <c r="C1" s="1460"/>
      <c r="D1" s="1460"/>
      <c r="E1" s="1460"/>
      <c r="F1" s="1460"/>
      <c r="G1" s="643"/>
      <c r="H1" s="643"/>
      <c r="I1" s="643"/>
      <c r="J1" s="643"/>
      <c r="K1" s="643"/>
      <c r="L1" s="643"/>
      <c r="M1" s="643"/>
      <c r="N1" s="643"/>
      <c r="O1" s="643"/>
      <c r="P1" s="643"/>
      <c r="Q1" s="643"/>
      <c r="R1" s="643"/>
    </row>
    <row r="2" spans="2:18" ht="16.5" customHeight="1">
      <c r="B2" s="1461" t="s">
        <v>2087</v>
      </c>
      <c r="C2" s="1462"/>
      <c r="D2" s="1462"/>
      <c r="E2" s="1462"/>
      <c r="F2" s="1463"/>
      <c r="G2" s="643"/>
      <c r="H2" s="1554" t="s">
        <v>2088</v>
      </c>
      <c r="I2" s="1555"/>
      <c r="J2" s="1555"/>
      <c r="K2" s="1555"/>
      <c r="L2" s="1555"/>
      <c r="M2" s="1555"/>
      <c r="N2" s="1555"/>
      <c r="O2" s="1555"/>
      <c r="P2" s="1555"/>
      <c r="Q2" s="1556"/>
      <c r="R2" s="643"/>
    </row>
    <row r="3" spans="2:18" ht="16.5" customHeight="1" thickBot="1">
      <c r="B3" s="1464"/>
      <c r="C3" s="1465"/>
      <c r="D3" s="1465"/>
      <c r="E3" s="1465"/>
      <c r="F3" s="1466"/>
      <c r="G3" s="643"/>
      <c r="H3" s="1557"/>
      <c r="I3" s="1558"/>
      <c r="J3" s="1558"/>
      <c r="K3" s="1558"/>
      <c r="L3" s="1558"/>
      <c r="M3" s="1558"/>
      <c r="N3" s="1558"/>
      <c r="O3" s="1558"/>
      <c r="P3" s="1558"/>
      <c r="Q3" s="1559"/>
      <c r="R3" s="643"/>
    </row>
    <row r="4" spans="2:18" ht="33.75" customHeight="1" thickBot="1">
      <c r="B4" s="1467" t="s">
        <v>2089</v>
      </c>
      <c r="C4" s="1468"/>
      <c r="D4" s="1468"/>
      <c r="E4" s="1468"/>
      <c r="F4" s="1469"/>
      <c r="G4" s="643"/>
      <c r="H4" s="1548" t="s">
        <v>2090</v>
      </c>
      <c r="I4" s="1549"/>
      <c r="J4" s="1549"/>
      <c r="K4" s="1549"/>
      <c r="L4" s="1549"/>
      <c r="M4" s="1549"/>
      <c r="N4" s="1549"/>
      <c r="O4" s="1549"/>
      <c r="P4" s="1549"/>
      <c r="Q4" s="1550"/>
      <c r="R4" s="643"/>
    </row>
    <row r="5" spans="2:18" ht="13.5" customHeight="1" thickBot="1">
      <c r="B5" s="1472"/>
      <c r="C5" s="1472"/>
      <c r="D5" s="1472"/>
      <c r="E5" s="1472"/>
      <c r="F5" s="1472"/>
      <c r="G5" s="643"/>
      <c r="H5" s="1551"/>
      <c r="I5" s="1552"/>
      <c r="J5" s="1552"/>
      <c r="K5" s="1552"/>
      <c r="L5" s="1552"/>
      <c r="M5" s="1552"/>
      <c r="N5" s="1552"/>
      <c r="O5" s="1552"/>
      <c r="P5" s="1552"/>
      <c r="Q5" s="1553"/>
      <c r="R5" s="643"/>
    </row>
    <row r="6" spans="2:18" ht="27.75" customHeight="1" thickBot="1">
      <c r="B6" s="1475" t="s">
        <v>2091</v>
      </c>
      <c r="C6" s="1477" t="s">
        <v>2092</v>
      </c>
      <c r="D6" s="1478"/>
      <c r="E6" s="1479" t="s">
        <v>2093</v>
      </c>
      <c r="F6" s="1480"/>
      <c r="G6" s="643"/>
      <c r="H6" s="352" t="s">
        <v>2094</v>
      </c>
      <c r="I6" s="1522" t="s">
        <v>2095</v>
      </c>
      <c r="J6" s="1522"/>
      <c r="K6" s="1567" t="s">
        <v>2096</v>
      </c>
      <c r="L6" s="1567"/>
      <c r="M6" s="1567"/>
      <c r="N6" s="1567"/>
      <c r="O6" s="1567"/>
      <c r="P6" s="1568" t="s">
        <v>2097</v>
      </c>
      <c r="Q6" s="1569"/>
      <c r="R6" s="643"/>
    </row>
    <row r="7" spans="2:18" ht="27.75" customHeight="1" thickBot="1">
      <c r="B7" s="1476"/>
      <c r="C7" s="1481" t="s">
        <v>2098</v>
      </c>
      <c r="D7" s="1482"/>
      <c r="E7" s="200" t="s">
        <v>2099</v>
      </c>
      <c r="F7" s="201" t="s">
        <v>2100</v>
      </c>
      <c r="G7" s="643"/>
      <c r="H7" s="353">
        <v>5</v>
      </c>
      <c r="I7" s="1523" t="s">
        <v>2101</v>
      </c>
      <c r="J7" s="1523"/>
      <c r="K7" s="1519" t="s">
        <v>2102</v>
      </c>
      <c r="L7" s="1519"/>
      <c r="M7" s="1519"/>
      <c r="N7" s="1519"/>
      <c r="O7" s="1519"/>
      <c r="P7" s="1520" t="s">
        <v>2103</v>
      </c>
      <c r="Q7" s="1521"/>
      <c r="R7" s="643"/>
    </row>
    <row r="8" spans="2:18" ht="30.75" customHeight="1">
      <c r="B8" s="167">
        <v>1</v>
      </c>
      <c r="C8" s="1483" t="s">
        <v>2104</v>
      </c>
      <c r="D8" s="1484"/>
      <c r="E8" s="168" t="s">
        <v>2105</v>
      </c>
      <c r="F8" s="171"/>
      <c r="G8" s="643"/>
      <c r="H8" s="203">
        <v>4</v>
      </c>
      <c r="I8" s="1565" t="s">
        <v>1889</v>
      </c>
      <c r="J8" s="1565"/>
      <c r="K8" s="1519" t="s">
        <v>2106</v>
      </c>
      <c r="L8" s="1519"/>
      <c r="M8" s="1519"/>
      <c r="N8" s="1519"/>
      <c r="O8" s="1519"/>
      <c r="P8" s="1520" t="s">
        <v>2107</v>
      </c>
      <c r="Q8" s="1521"/>
      <c r="R8" s="643"/>
    </row>
    <row r="9" spans="2:18" ht="30.75" customHeight="1">
      <c r="B9" s="163">
        <v>2</v>
      </c>
      <c r="C9" s="1473" t="s">
        <v>2108</v>
      </c>
      <c r="D9" s="1474"/>
      <c r="E9" s="169" t="s">
        <v>2105</v>
      </c>
      <c r="F9" s="172"/>
      <c r="G9" s="643"/>
      <c r="H9" s="204">
        <v>3</v>
      </c>
      <c r="I9" s="1566" t="s">
        <v>1892</v>
      </c>
      <c r="J9" s="1566"/>
      <c r="K9" s="1519" t="s">
        <v>2109</v>
      </c>
      <c r="L9" s="1519"/>
      <c r="M9" s="1519"/>
      <c r="N9" s="1519"/>
      <c r="O9" s="1519"/>
      <c r="P9" s="1520" t="s">
        <v>2110</v>
      </c>
      <c r="Q9" s="1521"/>
      <c r="R9" s="643"/>
    </row>
    <row r="10" spans="2:18" ht="30.75" customHeight="1">
      <c r="B10" s="159">
        <v>3</v>
      </c>
      <c r="C10" s="1470" t="s">
        <v>2111</v>
      </c>
      <c r="D10" s="1471"/>
      <c r="E10" s="170" t="s">
        <v>2105</v>
      </c>
      <c r="F10" s="173"/>
      <c r="G10" s="643"/>
      <c r="H10" s="205">
        <v>2</v>
      </c>
      <c r="I10" s="1563" t="s">
        <v>2112</v>
      </c>
      <c r="J10" s="1563"/>
      <c r="K10" s="1519" t="s">
        <v>1896</v>
      </c>
      <c r="L10" s="1519"/>
      <c r="M10" s="1519"/>
      <c r="N10" s="1519"/>
      <c r="O10" s="1519"/>
      <c r="P10" s="1520" t="s">
        <v>2113</v>
      </c>
      <c r="Q10" s="1521"/>
      <c r="R10" s="643"/>
    </row>
    <row r="11" spans="2:18" ht="30.75" customHeight="1" thickBot="1">
      <c r="B11" s="163">
        <v>4</v>
      </c>
      <c r="C11" s="1473" t="s">
        <v>2114</v>
      </c>
      <c r="D11" s="1474"/>
      <c r="E11" s="174"/>
      <c r="F11" s="164" t="s">
        <v>2105</v>
      </c>
      <c r="G11" s="643"/>
      <c r="H11" s="206">
        <v>1</v>
      </c>
      <c r="I11" s="1564" t="s">
        <v>1898</v>
      </c>
      <c r="J11" s="1564"/>
      <c r="K11" s="1560" t="s">
        <v>2115</v>
      </c>
      <c r="L11" s="1560"/>
      <c r="M11" s="1560"/>
      <c r="N11" s="1560"/>
      <c r="O11" s="1560"/>
      <c r="P11" s="1561" t="s">
        <v>2116</v>
      </c>
      <c r="Q11" s="1562"/>
      <c r="R11" s="643"/>
    </row>
    <row r="12" spans="2:18" ht="30.75" customHeight="1">
      <c r="B12" s="159">
        <v>5</v>
      </c>
      <c r="C12" s="1470" t="s">
        <v>2117</v>
      </c>
      <c r="D12" s="1471"/>
      <c r="E12" s="170" t="s">
        <v>2105</v>
      </c>
      <c r="F12" s="173"/>
      <c r="G12" s="643"/>
      <c r="H12" s="1543"/>
      <c r="I12" s="1543"/>
      <c r="J12" s="1543"/>
      <c r="K12" s="1543"/>
      <c r="L12" s="1543"/>
      <c r="M12" s="1543"/>
      <c r="N12" s="1543"/>
      <c r="O12" s="1543"/>
      <c r="P12" s="1543"/>
      <c r="Q12" s="1543"/>
      <c r="R12" s="643"/>
    </row>
    <row r="13" spans="2:18" ht="30.75" customHeight="1" thickBot="1">
      <c r="B13" s="163">
        <v>6</v>
      </c>
      <c r="C13" s="1473" t="s">
        <v>2118</v>
      </c>
      <c r="D13" s="1474"/>
      <c r="E13" s="174" t="s">
        <v>2105</v>
      </c>
      <c r="F13" s="164"/>
      <c r="G13" s="643"/>
      <c r="H13" s="1460"/>
      <c r="I13" s="1460"/>
      <c r="J13" s="1460"/>
      <c r="K13" s="1460"/>
      <c r="L13" s="1460"/>
      <c r="M13" s="1460"/>
      <c r="N13" s="1460"/>
      <c r="O13" s="1460"/>
      <c r="P13" s="1460"/>
      <c r="Q13" s="1460"/>
      <c r="R13" s="643"/>
    </row>
    <row r="14" spans="2:18" ht="30.75" customHeight="1">
      <c r="B14" s="159">
        <v>7</v>
      </c>
      <c r="C14" s="1470" t="s">
        <v>2119</v>
      </c>
      <c r="D14" s="1471"/>
      <c r="E14" s="170" t="s">
        <v>2105</v>
      </c>
      <c r="F14" s="173"/>
      <c r="G14" s="643"/>
      <c r="H14" s="1530" t="s">
        <v>2120</v>
      </c>
      <c r="I14" s="1531"/>
      <c r="J14" s="1531"/>
      <c r="K14" s="1531"/>
      <c r="L14" s="1531"/>
      <c r="M14" s="1531"/>
      <c r="N14" s="1531"/>
      <c r="O14" s="1531"/>
      <c r="P14" s="1531"/>
      <c r="Q14" s="1532"/>
      <c r="R14" s="643"/>
    </row>
    <row r="15" spans="2:18" ht="30.75" customHeight="1">
      <c r="B15" s="163">
        <v>8</v>
      </c>
      <c r="C15" s="1473" t="s">
        <v>2121</v>
      </c>
      <c r="D15" s="1474"/>
      <c r="E15" s="174"/>
      <c r="F15" s="164" t="s">
        <v>2105</v>
      </c>
      <c r="G15" s="643"/>
      <c r="H15" s="1533" t="s">
        <v>2122</v>
      </c>
      <c r="I15" s="1534"/>
      <c r="J15" s="1529"/>
      <c r="K15" s="1528" t="s">
        <v>2123</v>
      </c>
      <c r="L15" s="1529"/>
      <c r="M15" s="1528" t="s">
        <v>2124</v>
      </c>
      <c r="N15" s="1529"/>
      <c r="O15" s="1528" t="s">
        <v>2125</v>
      </c>
      <c r="P15" s="1529"/>
      <c r="Q15" s="202" t="s">
        <v>2126</v>
      </c>
      <c r="R15" s="643"/>
    </row>
    <row r="16" spans="2:18" ht="30.75" customHeight="1">
      <c r="B16" s="160">
        <v>9</v>
      </c>
      <c r="C16" s="1485" t="s">
        <v>2127</v>
      </c>
      <c r="D16" s="1486"/>
      <c r="E16" s="175"/>
      <c r="F16" s="161" t="s">
        <v>2105</v>
      </c>
      <c r="G16" s="643"/>
      <c r="H16" s="1594" t="s">
        <v>2128</v>
      </c>
      <c r="I16" s="1595"/>
      <c r="J16" s="1596"/>
      <c r="K16" s="1599" t="s">
        <v>2105</v>
      </c>
      <c r="L16" s="1600"/>
      <c r="M16" s="1599" t="s">
        <v>2105</v>
      </c>
      <c r="N16" s="1600"/>
      <c r="O16" s="1599" t="s">
        <v>2105</v>
      </c>
      <c r="P16" s="1600"/>
      <c r="Q16" s="1526" t="s">
        <v>2105</v>
      </c>
      <c r="R16" s="643"/>
    </row>
    <row r="17" spans="2:18" ht="30.75" customHeight="1" thickBot="1">
      <c r="B17" s="163">
        <v>10</v>
      </c>
      <c r="C17" s="1473" t="s">
        <v>2129</v>
      </c>
      <c r="D17" s="1474"/>
      <c r="E17" s="174" t="s">
        <v>2105</v>
      </c>
      <c r="F17" s="164"/>
      <c r="G17" s="643"/>
      <c r="H17" s="1597"/>
      <c r="I17" s="1542"/>
      <c r="J17" s="1598"/>
      <c r="K17" s="1601"/>
      <c r="L17" s="1602"/>
      <c r="M17" s="1601"/>
      <c r="N17" s="1602"/>
      <c r="O17" s="1601"/>
      <c r="P17" s="1602"/>
      <c r="Q17" s="1527"/>
      <c r="R17" s="643"/>
    </row>
    <row r="18" spans="2:18" ht="30.75" customHeight="1">
      <c r="B18" s="159">
        <v>11</v>
      </c>
      <c r="C18" s="1470" t="s">
        <v>2130</v>
      </c>
      <c r="D18" s="1471"/>
      <c r="E18" s="170" t="s">
        <v>2105</v>
      </c>
      <c r="F18" s="173"/>
      <c r="G18" s="643"/>
      <c r="H18" s="1541"/>
      <c r="I18" s="1541"/>
      <c r="J18" s="1541"/>
      <c r="K18" s="1541"/>
      <c r="L18" s="1541"/>
      <c r="M18" s="1541"/>
      <c r="N18" s="1541"/>
      <c r="O18" s="1541"/>
      <c r="P18" s="1541"/>
      <c r="Q18" s="1541"/>
      <c r="R18" s="643"/>
    </row>
    <row r="19" spans="2:18" ht="30.75" customHeight="1" thickBot="1">
      <c r="B19" s="163">
        <v>12</v>
      </c>
      <c r="C19" s="1473" t="s">
        <v>2131</v>
      </c>
      <c r="D19" s="1474"/>
      <c r="E19" s="174" t="s">
        <v>2105</v>
      </c>
      <c r="F19" s="164"/>
      <c r="G19" s="643"/>
      <c r="H19" s="1542"/>
      <c r="I19" s="1542"/>
      <c r="J19" s="1542"/>
      <c r="K19" s="1542"/>
      <c r="L19" s="1542"/>
      <c r="M19" s="1542"/>
      <c r="N19" s="1542"/>
      <c r="O19" s="1542"/>
      <c r="P19" s="1542"/>
      <c r="Q19" s="1542"/>
      <c r="R19" s="643"/>
    </row>
    <row r="20" spans="2:18" ht="30.75" customHeight="1">
      <c r="B20" s="159">
        <v>13</v>
      </c>
      <c r="C20" s="1470" t="s">
        <v>2132</v>
      </c>
      <c r="D20" s="1471"/>
      <c r="E20" s="170" t="s">
        <v>2105</v>
      </c>
      <c r="F20" s="173"/>
      <c r="G20" s="643"/>
      <c r="H20" s="1535" t="s">
        <v>2133</v>
      </c>
      <c r="I20" s="1536"/>
      <c r="J20" s="1536"/>
      <c r="K20" s="1536"/>
      <c r="L20" s="1536"/>
      <c r="M20" s="1536"/>
      <c r="N20" s="1536"/>
      <c r="O20" s="1536"/>
      <c r="P20" s="1536"/>
      <c r="Q20" s="1537"/>
      <c r="R20" s="643"/>
    </row>
    <row r="21" spans="2:18" ht="30.75" customHeight="1" thickBot="1">
      <c r="B21" s="163">
        <v>14</v>
      </c>
      <c r="C21" s="1473" t="s">
        <v>2134</v>
      </c>
      <c r="D21" s="1474"/>
      <c r="E21" s="174"/>
      <c r="F21" s="164" t="s">
        <v>2105</v>
      </c>
      <c r="G21" s="643"/>
      <c r="H21" s="1538"/>
      <c r="I21" s="1539"/>
      <c r="J21" s="1539"/>
      <c r="K21" s="1539"/>
      <c r="L21" s="1539"/>
      <c r="M21" s="1539"/>
      <c r="N21" s="1539"/>
      <c r="O21" s="1539"/>
      <c r="P21" s="1539"/>
      <c r="Q21" s="1540"/>
      <c r="R21" s="643"/>
    </row>
    <row r="22" spans="2:18" ht="11.25" customHeight="1" thickBot="1">
      <c r="B22" s="1575">
        <v>15</v>
      </c>
      <c r="C22" s="1577" t="s">
        <v>2135</v>
      </c>
      <c r="D22" s="1578"/>
      <c r="E22" s="1581"/>
      <c r="F22" s="1583" t="s">
        <v>2105</v>
      </c>
      <c r="G22" s="643"/>
      <c r="H22" s="195"/>
      <c r="Q22" s="196"/>
      <c r="R22" s="643"/>
    </row>
    <row r="23" spans="2:18" ht="24.75" customHeight="1">
      <c r="B23" s="1576"/>
      <c r="C23" s="1579"/>
      <c r="D23" s="1580"/>
      <c r="E23" s="1582"/>
      <c r="F23" s="1584"/>
      <c r="G23" s="643"/>
      <c r="H23" s="1588" t="s">
        <v>2136</v>
      </c>
      <c r="I23" s="1589"/>
      <c r="J23" s="1585" t="s">
        <v>503</v>
      </c>
      <c r="K23" s="347" t="s">
        <v>2137</v>
      </c>
      <c r="M23" s="190"/>
      <c r="N23" s="354"/>
      <c r="O23" s="191"/>
      <c r="P23" s="191"/>
      <c r="Q23" s="192"/>
      <c r="R23" s="643"/>
    </row>
    <row r="24" spans="2:18" ht="30.75" customHeight="1">
      <c r="B24" s="163">
        <v>16</v>
      </c>
      <c r="C24" s="1473" t="s">
        <v>2138</v>
      </c>
      <c r="D24" s="1474"/>
      <c r="E24" s="174"/>
      <c r="F24" s="164" t="s">
        <v>2105</v>
      </c>
      <c r="G24" s="643"/>
      <c r="H24" s="1588" t="s">
        <v>2139</v>
      </c>
      <c r="I24" s="1589"/>
      <c r="J24" s="1586"/>
      <c r="K24" s="348" t="s">
        <v>2140</v>
      </c>
      <c r="M24" s="193"/>
      <c r="N24" s="346"/>
      <c r="O24" s="157"/>
      <c r="P24" s="157"/>
      <c r="Q24" s="194"/>
      <c r="R24" s="643"/>
    </row>
    <row r="25" spans="2:18" ht="30.75" customHeight="1">
      <c r="B25" s="159">
        <v>17</v>
      </c>
      <c r="C25" s="1470" t="s">
        <v>2141</v>
      </c>
      <c r="D25" s="1471"/>
      <c r="E25" s="176"/>
      <c r="F25" s="162" t="s">
        <v>2105</v>
      </c>
      <c r="G25" s="643"/>
      <c r="H25" s="1588" t="s">
        <v>2142</v>
      </c>
      <c r="I25" s="1589"/>
      <c r="J25" s="1586"/>
      <c r="K25" s="349" t="s">
        <v>2143</v>
      </c>
      <c r="M25" s="193"/>
      <c r="N25" s="346"/>
      <c r="O25" s="151"/>
      <c r="P25" s="157"/>
      <c r="Q25" s="194"/>
      <c r="R25" s="643"/>
    </row>
    <row r="26" spans="2:18" ht="30.75" customHeight="1">
      <c r="B26" s="163">
        <v>18</v>
      </c>
      <c r="C26" s="1473" t="s">
        <v>2144</v>
      </c>
      <c r="D26" s="1474"/>
      <c r="E26" s="174"/>
      <c r="F26" s="164" t="s">
        <v>2105</v>
      </c>
      <c r="G26" s="643"/>
      <c r="H26" s="1588" t="s">
        <v>2145</v>
      </c>
      <c r="I26" s="1589"/>
      <c r="J26" s="1586"/>
      <c r="K26" s="350" t="s">
        <v>2146</v>
      </c>
      <c r="M26" s="193"/>
      <c r="N26" s="346"/>
      <c r="O26" s="151"/>
      <c r="P26" s="157"/>
      <c r="Q26" s="194"/>
      <c r="R26" s="643"/>
    </row>
    <row r="27" spans="2:18" ht="30.75" customHeight="1" thickBot="1">
      <c r="B27" s="165">
        <v>19</v>
      </c>
      <c r="C27" s="1491" t="s">
        <v>2147</v>
      </c>
      <c r="D27" s="1492"/>
      <c r="E27" s="177"/>
      <c r="F27" s="166" t="s">
        <v>2105</v>
      </c>
      <c r="G27" s="643"/>
      <c r="H27" s="1590" t="s">
        <v>2148</v>
      </c>
      <c r="I27" s="1591"/>
      <c r="J27" s="1586"/>
      <c r="K27" s="1572" t="s">
        <v>2149</v>
      </c>
      <c r="L27" s="1574"/>
      <c r="M27" s="1605"/>
      <c r="N27" s="1607"/>
      <c r="O27" s="1609"/>
      <c r="P27" s="356"/>
      <c r="Q27" s="1570"/>
      <c r="R27" s="643"/>
    </row>
    <row r="28" spans="2:18" ht="6.75" customHeight="1" thickBot="1">
      <c r="B28" s="1472"/>
      <c r="C28" s="1472"/>
      <c r="D28" s="1472"/>
      <c r="E28" s="1472"/>
      <c r="F28" s="1472"/>
      <c r="G28" s="643"/>
      <c r="H28" s="1592"/>
      <c r="I28" s="1593"/>
      <c r="J28" s="1587"/>
      <c r="K28" s="1573"/>
      <c r="L28" s="1574"/>
      <c r="M28" s="1606"/>
      <c r="N28" s="1608"/>
      <c r="O28" s="1610"/>
      <c r="P28" s="357"/>
      <c r="Q28" s="1571"/>
      <c r="R28" s="643"/>
    </row>
    <row r="29" spans="2:18" ht="25.5" customHeight="1">
      <c r="B29" s="1497" t="s">
        <v>2150</v>
      </c>
      <c r="C29" s="1498"/>
      <c r="D29" s="1498"/>
      <c r="E29" s="1503">
        <v>10</v>
      </c>
      <c r="F29" s="1506"/>
      <c r="G29" s="643"/>
      <c r="H29" s="195"/>
      <c r="M29" s="351"/>
      <c r="N29" s="351"/>
      <c r="O29" s="351" t="s">
        <v>2151</v>
      </c>
      <c r="P29" s="351" t="s">
        <v>2152</v>
      </c>
      <c r="Q29" s="355" t="s">
        <v>2153</v>
      </c>
      <c r="R29" s="643"/>
    </row>
    <row r="30" spans="2:18" ht="25.5" customHeight="1">
      <c r="B30" s="1499" t="s">
        <v>2154</v>
      </c>
      <c r="C30" s="1500"/>
      <c r="D30" s="1500"/>
      <c r="E30" s="1504"/>
      <c r="F30" s="1507"/>
      <c r="G30" s="643"/>
      <c r="H30" s="195"/>
      <c r="L30" s="101"/>
      <c r="M30" s="101"/>
      <c r="N30" s="101"/>
      <c r="O30" s="101"/>
      <c r="P30" s="101"/>
      <c r="Q30" s="197"/>
      <c r="R30" s="643"/>
    </row>
    <row r="31" spans="2:18" ht="25.5" customHeight="1" thickBot="1">
      <c r="B31" s="1501" t="s">
        <v>2155</v>
      </c>
      <c r="C31" s="1502"/>
      <c r="D31" s="1502"/>
      <c r="E31" s="1505"/>
      <c r="F31" s="1508"/>
      <c r="G31" s="643"/>
      <c r="H31" s="195"/>
      <c r="L31" s="1544" t="s">
        <v>504</v>
      </c>
      <c r="M31" s="1544"/>
      <c r="N31" s="1544"/>
      <c r="O31" s="1544"/>
      <c r="P31" s="1544"/>
      <c r="Q31" s="1545"/>
      <c r="R31" s="643"/>
    </row>
    <row r="32" spans="2:18" ht="7.5" customHeight="1">
      <c r="B32" s="1509" t="s">
        <v>1921</v>
      </c>
      <c r="C32" s="1510"/>
      <c r="D32" s="1513" t="s">
        <v>1922</v>
      </c>
      <c r="E32" s="1515" t="s">
        <v>2156</v>
      </c>
      <c r="F32" s="1516"/>
      <c r="G32" s="643"/>
      <c r="H32" s="195"/>
      <c r="Q32" s="196"/>
      <c r="R32" s="643"/>
    </row>
    <row r="33" spans="2:18" ht="27" customHeight="1" thickBot="1">
      <c r="B33" s="1511"/>
      <c r="C33" s="1512"/>
      <c r="D33" s="1514"/>
      <c r="E33" s="1517"/>
      <c r="F33" s="1518"/>
      <c r="G33" s="643"/>
      <c r="H33" s="1546" t="s">
        <v>2157</v>
      </c>
      <c r="I33" s="1547"/>
      <c r="J33" s="50"/>
      <c r="K33" s="1603" t="s">
        <v>2158</v>
      </c>
      <c r="L33" s="1604"/>
      <c r="M33" s="50"/>
      <c r="N33" s="198" t="s">
        <v>1921</v>
      </c>
      <c r="O33" s="199"/>
      <c r="P33" s="1524" t="s">
        <v>2159</v>
      </c>
      <c r="Q33" s="1525"/>
      <c r="R33" s="643"/>
    </row>
    <row r="34" spans="2:18" ht="33" customHeight="1">
      <c r="B34" s="1493" t="s">
        <v>1918</v>
      </c>
      <c r="C34" s="1494"/>
      <c r="D34" s="178" t="s">
        <v>2160</v>
      </c>
      <c r="E34" s="1495" t="s">
        <v>2161</v>
      </c>
      <c r="F34" s="1496"/>
      <c r="G34" s="643"/>
      <c r="R34" s="643"/>
    </row>
    <row r="35" spans="2:18" ht="33" customHeight="1" thickBot="1">
      <c r="B35" s="1487" t="s">
        <v>2162</v>
      </c>
      <c r="C35" s="1488"/>
      <c r="D35" s="179" t="s">
        <v>2163</v>
      </c>
      <c r="E35" s="1489" t="s">
        <v>2164</v>
      </c>
      <c r="F35" s="1490"/>
      <c r="G35" s="643"/>
      <c r="R35" s="643"/>
    </row>
    <row r="36" spans="2:18" ht="12.75" customHeight="1">
      <c r="B36"/>
      <c r="G36" s="153"/>
    </row>
    <row r="37" spans="2:18" ht="12.75" customHeight="1">
      <c r="B37"/>
      <c r="G37" s="153"/>
    </row>
    <row r="38" spans="2:18" ht="12.75" customHeight="1">
      <c r="G38" s="154"/>
    </row>
    <row r="39" spans="2:18" ht="12.75" customHeight="1">
      <c r="G39" s="154"/>
    </row>
    <row r="40" spans="2:18" ht="12.75" customHeight="1">
      <c r="G40" s="154"/>
    </row>
  </sheetData>
  <mergeCells count="95">
    <mergeCell ref="H16:J17"/>
    <mergeCell ref="K16:L17"/>
    <mergeCell ref="M16:N17"/>
    <mergeCell ref="O16:P17"/>
    <mergeCell ref="K33:L33"/>
    <mergeCell ref="M27:M28"/>
    <mergeCell ref="N27:N28"/>
    <mergeCell ref="O27:O28"/>
    <mergeCell ref="Q27:Q28"/>
    <mergeCell ref="K27:K28"/>
    <mergeCell ref="L27:L28"/>
    <mergeCell ref="B22:B23"/>
    <mergeCell ref="C22:D23"/>
    <mergeCell ref="E22:E23"/>
    <mergeCell ref="F22:F23"/>
    <mergeCell ref="J23:J28"/>
    <mergeCell ref="H23:I23"/>
    <mergeCell ref="H27:I28"/>
    <mergeCell ref="H24:I24"/>
    <mergeCell ref="H25:I25"/>
    <mergeCell ref="H26:I26"/>
    <mergeCell ref="C26:D26"/>
    <mergeCell ref="C25:D25"/>
    <mergeCell ref="H4:Q5"/>
    <mergeCell ref="H2:Q3"/>
    <mergeCell ref="K11:O11"/>
    <mergeCell ref="P11:Q11"/>
    <mergeCell ref="K10:O10"/>
    <mergeCell ref="P10:Q10"/>
    <mergeCell ref="I10:J10"/>
    <mergeCell ref="I11:J11"/>
    <mergeCell ref="K8:O8"/>
    <mergeCell ref="P8:Q8"/>
    <mergeCell ref="K9:O9"/>
    <mergeCell ref="P9:Q9"/>
    <mergeCell ref="I8:J8"/>
    <mergeCell ref="I9:J9"/>
    <mergeCell ref="K6:O6"/>
    <mergeCell ref="P6:Q6"/>
    <mergeCell ref="K7:O7"/>
    <mergeCell ref="P7:Q7"/>
    <mergeCell ref="I6:J6"/>
    <mergeCell ref="I7:J7"/>
    <mergeCell ref="P33:Q33"/>
    <mergeCell ref="Q16:Q17"/>
    <mergeCell ref="O15:P15"/>
    <mergeCell ref="M15:N15"/>
    <mergeCell ref="K15:L15"/>
    <mergeCell ref="H14:Q14"/>
    <mergeCell ref="H15:J15"/>
    <mergeCell ref="H20:Q21"/>
    <mergeCell ref="H18:Q19"/>
    <mergeCell ref="H12:Q13"/>
    <mergeCell ref="L31:Q31"/>
    <mergeCell ref="H33:I33"/>
    <mergeCell ref="B35:C35"/>
    <mergeCell ref="E35:F35"/>
    <mergeCell ref="C27:D27"/>
    <mergeCell ref="B34:C34"/>
    <mergeCell ref="E34:F34"/>
    <mergeCell ref="B29:D29"/>
    <mergeCell ref="B30:D30"/>
    <mergeCell ref="B31:D31"/>
    <mergeCell ref="E29:E31"/>
    <mergeCell ref="F29:F31"/>
    <mergeCell ref="B28:F28"/>
    <mergeCell ref="B32:C33"/>
    <mergeCell ref="D32:D33"/>
    <mergeCell ref="E32:F33"/>
    <mergeCell ref="C11:D11"/>
    <mergeCell ref="C12:D12"/>
    <mergeCell ref="C20:D20"/>
    <mergeCell ref="C21:D21"/>
    <mergeCell ref="C24:D24"/>
    <mergeCell ref="C15:D15"/>
    <mergeCell ref="C16:D16"/>
    <mergeCell ref="C17:D17"/>
    <mergeCell ref="C18:D18"/>
    <mergeCell ref="C19:D19"/>
    <mergeCell ref="B1:F1"/>
    <mergeCell ref="B2:F3"/>
    <mergeCell ref="B4:F4"/>
    <mergeCell ref="C14:D14"/>
    <mergeCell ref="R1:R35"/>
    <mergeCell ref="G1:G35"/>
    <mergeCell ref="H1:Q1"/>
    <mergeCell ref="B5:F5"/>
    <mergeCell ref="C13:D13"/>
    <mergeCell ref="B6:B7"/>
    <mergeCell ref="C6:D6"/>
    <mergeCell ref="E6:F6"/>
    <mergeCell ref="C7:D7"/>
    <mergeCell ref="C8:D8"/>
    <mergeCell ref="C9:D9"/>
    <mergeCell ref="C10:D10"/>
  </mergeCells>
  <pageMargins left="0.7" right="0.7" top="0.75" bottom="0.75" header="0.3" footer="0.3"/>
  <pageSetup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499984740745262"/>
  </sheetPr>
  <dimension ref="A1:M33"/>
  <sheetViews>
    <sheetView view="pageBreakPreview" zoomScale="85" zoomScaleNormal="60" zoomScaleSheetLayoutView="85" workbookViewId="0">
      <selection activeCell="B13" sqref="B13:E13"/>
    </sheetView>
  </sheetViews>
  <sheetFormatPr defaultColWidth="11.42578125" defaultRowHeight="12.75"/>
  <cols>
    <col min="1" max="1" width="3.85546875" customWidth="1"/>
    <col min="2" max="2" width="29.140625" customWidth="1"/>
    <col min="3" max="3" width="29.7109375" customWidth="1"/>
    <col min="4" max="5" width="32.7109375" customWidth="1"/>
    <col min="6" max="6" width="4.140625" customWidth="1"/>
    <col min="7" max="7" width="16.7109375" customWidth="1"/>
    <col min="8" max="8" width="14.28515625" customWidth="1"/>
    <col min="9" max="12" width="15.140625" customWidth="1"/>
    <col min="13" max="13" width="15.42578125" customWidth="1"/>
  </cols>
  <sheetData>
    <row r="1" spans="1:13" ht="27" customHeight="1">
      <c r="B1" s="627"/>
      <c r="C1" s="628" t="s">
        <v>0</v>
      </c>
      <c r="D1" s="628"/>
      <c r="E1" s="628"/>
      <c r="F1" s="628"/>
      <c r="G1" s="628"/>
      <c r="H1" s="628"/>
      <c r="I1" s="628"/>
    </row>
    <row r="2" spans="1:13" ht="48" customHeight="1">
      <c r="B2" s="627"/>
      <c r="C2" s="628" t="s">
        <v>1</v>
      </c>
      <c r="D2" s="628"/>
      <c r="E2" s="628"/>
      <c r="F2" s="628" t="s">
        <v>2</v>
      </c>
      <c r="G2" s="628"/>
      <c r="H2" s="628"/>
      <c r="I2" s="628"/>
    </row>
    <row r="3" spans="1:13" ht="17.25" customHeight="1" thickBot="1">
      <c r="A3" s="643"/>
      <c r="B3" s="1460"/>
      <c r="C3" s="1460"/>
      <c r="D3" s="1460"/>
      <c r="E3" s="1460"/>
      <c r="F3" s="643"/>
      <c r="G3" s="643"/>
      <c r="H3" s="643"/>
      <c r="I3" s="643"/>
    </row>
    <row r="4" spans="1:13" ht="42" customHeight="1" thickBot="1">
      <c r="A4" s="643"/>
      <c r="B4" s="1554" t="s">
        <v>2165</v>
      </c>
      <c r="C4" s="1645"/>
      <c r="D4" s="1645"/>
      <c r="E4" s="1645"/>
      <c r="F4" s="643"/>
      <c r="G4" s="643"/>
      <c r="H4" s="643"/>
      <c r="I4" s="643"/>
    </row>
    <row r="5" spans="1:13" ht="81.75" customHeight="1" thickBot="1">
      <c r="A5" s="643"/>
      <c r="B5" s="1649" t="s">
        <v>2166</v>
      </c>
      <c r="C5" s="1650"/>
      <c r="D5" s="1650"/>
      <c r="E5" s="1650"/>
      <c r="F5" s="643"/>
      <c r="G5" s="643"/>
      <c r="H5" s="643"/>
      <c r="I5" s="643"/>
    </row>
    <row r="6" spans="1:13" ht="45.75" customHeight="1" thickBot="1">
      <c r="A6" s="643"/>
      <c r="B6" s="219" t="s">
        <v>2167</v>
      </c>
      <c r="C6" s="1651" t="s">
        <v>2168</v>
      </c>
      <c r="D6" s="1651"/>
      <c r="E6" s="220" t="s">
        <v>2169</v>
      </c>
      <c r="F6" s="643"/>
      <c r="G6" s="643"/>
      <c r="H6" s="643"/>
      <c r="I6" s="643"/>
    </row>
    <row r="7" spans="1:13" ht="45.75" customHeight="1">
      <c r="A7" s="643"/>
      <c r="B7" s="221" t="s">
        <v>2170</v>
      </c>
      <c r="C7" s="1646" t="s">
        <v>2171</v>
      </c>
      <c r="D7" s="1646"/>
      <c r="E7" s="222">
        <v>1</v>
      </c>
      <c r="F7" s="643"/>
      <c r="G7" s="643"/>
      <c r="H7" s="643"/>
      <c r="I7" s="643"/>
    </row>
    <row r="8" spans="1:13" ht="45.75" customHeight="1">
      <c r="A8" s="643"/>
      <c r="B8" s="203" t="s">
        <v>2172</v>
      </c>
      <c r="C8" s="1647" t="s">
        <v>2173</v>
      </c>
      <c r="D8" s="1647"/>
      <c r="E8" s="223">
        <v>0.8</v>
      </c>
      <c r="F8" s="643"/>
      <c r="G8" s="643"/>
      <c r="H8" s="643"/>
      <c r="I8" s="643"/>
    </row>
    <row r="9" spans="1:13" ht="45.75" customHeight="1">
      <c r="A9" s="643"/>
      <c r="B9" s="204" t="s">
        <v>2174</v>
      </c>
      <c r="C9" s="1647" t="s">
        <v>2175</v>
      </c>
      <c r="D9" s="1647"/>
      <c r="E9" s="223">
        <v>0.6</v>
      </c>
      <c r="F9" s="643"/>
      <c r="G9" s="643"/>
      <c r="H9" s="643"/>
      <c r="I9" s="643"/>
    </row>
    <row r="10" spans="1:13" ht="45.75" customHeight="1">
      <c r="A10" s="643"/>
      <c r="B10" s="205" t="s">
        <v>2176</v>
      </c>
      <c r="C10" s="1647" t="s">
        <v>2177</v>
      </c>
      <c r="D10" s="1647"/>
      <c r="E10" s="223">
        <v>0.4</v>
      </c>
      <c r="F10" s="643"/>
      <c r="G10" s="643"/>
      <c r="H10" s="643"/>
      <c r="I10" s="643"/>
    </row>
    <row r="11" spans="1:13" ht="45.75" customHeight="1" thickBot="1">
      <c r="A11" s="643"/>
      <c r="B11" s="206" t="s">
        <v>2178</v>
      </c>
      <c r="C11" s="1648" t="s">
        <v>2179</v>
      </c>
      <c r="D11" s="1648"/>
      <c r="E11" s="224">
        <v>0.2</v>
      </c>
      <c r="F11" s="643"/>
      <c r="G11" s="643"/>
      <c r="H11" s="643"/>
      <c r="I11" s="643"/>
    </row>
    <row r="12" spans="1:13" s="215" customFormat="1" ht="17.25" customHeight="1" thickBot="1">
      <c r="A12" s="643"/>
      <c r="B12" s="1619"/>
      <c r="C12" s="1619"/>
      <c r="D12" s="1619"/>
      <c r="E12" s="1619"/>
      <c r="F12" s="643"/>
      <c r="G12" s="643"/>
      <c r="H12" s="643"/>
      <c r="I12" s="643"/>
      <c r="J12"/>
      <c r="K12"/>
      <c r="L12"/>
      <c r="M12"/>
    </row>
    <row r="13" spans="1:13" s="208" customFormat="1" ht="42" customHeight="1" thickBot="1">
      <c r="A13" s="643"/>
      <c r="B13" s="1652" t="s">
        <v>2180</v>
      </c>
      <c r="C13" s="1653"/>
      <c r="D13" s="1653"/>
      <c r="E13" s="1654"/>
      <c r="F13" s="643"/>
      <c r="G13" s="643"/>
      <c r="H13" s="643"/>
      <c r="I13" s="643"/>
      <c r="J13"/>
      <c r="K13"/>
      <c r="L13"/>
      <c r="M13"/>
    </row>
    <row r="14" spans="1:13" s="208" customFormat="1" ht="48.75" customHeight="1" thickBot="1">
      <c r="A14" s="643"/>
      <c r="B14" s="1655" t="s">
        <v>2181</v>
      </c>
      <c r="C14" s="1656"/>
      <c r="D14" s="1656"/>
      <c r="E14" s="1657"/>
      <c r="F14" s="643"/>
      <c r="G14" s="643"/>
      <c r="H14" s="643"/>
      <c r="I14" s="643"/>
      <c r="J14"/>
      <c r="K14"/>
      <c r="L14"/>
      <c r="M14"/>
    </row>
    <row r="15" spans="1:13" ht="45.75" customHeight="1" thickBot="1">
      <c r="A15" s="643"/>
      <c r="B15" s="217" t="s">
        <v>2167</v>
      </c>
      <c r="C15" s="225" t="s">
        <v>2182</v>
      </c>
      <c r="D15" s="1631" t="s">
        <v>2183</v>
      </c>
      <c r="E15" s="1632"/>
      <c r="F15" s="643"/>
      <c r="G15" s="643"/>
      <c r="H15" s="643"/>
      <c r="I15" s="643"/>
    </row>
    <row r="16" spans="1:13" ht="45.75" customHeight="1">
      <c r="A16" s="643"/>
      <c r="B16" s="218" t="s">
        <v>2184</v>
      </c>
      <c r="C16" s="211" t="s">
        <v>2185</v>
      </c>
      <c r="D16" s="1633" t="s">
        <v>2186</v>
      </c>
      <c r="E16" s="1634"/>
      <c r="F16" s="643"/>
      <c r="G16" s="643"/>
      <c r="H16" s="643"/>
      <c r="I16" s="643"/>
    </row>
    <row r="17" spans="1:9" ht="45.75" customHeight="1">
      <c r="A17" s="643"/>
      <c r="B17" s="214" t="s">
        <v>2187</v>
      </c>
      <c r="C17" s="209" t="s">
        <v>2188</v>
      </c>
      <c r="D17" s="1635" t="s">
        <v>2189</v>
      </c>
      <c r="E17" s="1636"/>
      <c r="F17" s="643"/>
      <c r="G17" s="643"/>
      <c r="H17" s="643"/>
      <c r="I17" s="643"/>
    </row>
    <row r="18" spans="1:9" ht="45.75" customHeight="1">
      <c r="A18" s="643"/>
      <c r="B18" s="213" t="s">
        <v>2190</v>
      </c>
      <c r="C18" s="209" t="s">
        <v>2191</v>
      </c>
      <c r="D18" s="1635" t="s">
        <v>2192</v>
      </c>
      <c r="E18" s="1636"/>
      <c r="F18" s="643"/>
      <c r="G18" s="643"/>
      <c r="H18" s="643"/>
      <c r="I18" s="643"/>
    </row>
    <row r="19" spans="1:9" ht="45.75" customHeight="1">
      <c r="A19" s="643"/>
      <c r="B19" s="212" t="s">
        <v>2193</v>
      </c>
      <c r="C19" s="209" t="s">
        <v>2194</v>
      </c>
      <c r="D19" s="1635" t="s">
        <v>2195</v>
      </c>
      <c r="E19" s="1636"/>
      <c r="F19" s="643"/>
      <c r="G19" s="643"/>
      <c r="H19" s="643"/>
      <c r="I19" s="643"/>
    </row>
    <row r="20" spans="1:9" ht="45.75" customHeight="1" thickBot="1">
      <c r="A20" s="643"/>
      <c r="B20" s="216" t="s">
        <v>2196</v>
      </c>
      <c r="C20" s="210" t="s">
        <v>2197</v>
      </c>
      <c r="D20" s="1643" t="s">
        <v>2198</v>
      </c>
      <c r="E20" s="1644"/>
      <c r="F20" s="643"/>
      <c r="G20" s="643"/>
      <c r="H20" s="643"/>
      <c r="I20" s="643"/>
    </row>
    <row r="21" spans="1:9" ht="16.5" customHeight="1">
      <c r="A21" s="643"/>
      <c r="B21" s="1626"/>
      <c r="C21" s="655"/>
      <c r="D21" s="655"/>
      <c r="E21" s="1627"/>
      <c r="F21" s="643"/>
      <c r="G21" s="643"/>
      <c r="H21" s="643"/>
      <c r="I21" s="643"/>
    </row>
    <row r="22" spans="1:9" ht="16.5" customHeight="1">
      <c r="A22" s="643"/>
      <c r="B22" s="1628"/>
      <c r="C22" s="1629"/>
      <c r="D22" s="1629"/>
      <c r="E22" s="1630"/>
      <c r="F22" s="643"/>
      <c r="G22" s="643"/>
      <c r="H22" s="643"/>
      <c r="I22" s="643"/>
    </row>
    <row r="23" spans="1:9" ht="45.75" customHeight="1">
      <c r="A23" s="643"/>
      <c r="B23" s="1620" t="s">
        <v>2199</v>
      </c>
      <c r="C23" s="1621"/>
      <c r="D23" s="1621"/>
      <c r="E23" s="1622"/>
      <c r="F23" s="643"/>
      <c r="G23" s="643"/>
      <c r="H23" s="643"/>
      <c r="I23" s="643"/>
    </row>
    <row r="24" spans="1:9" ht="17.25" customHeight="1">
      <c r="A24" s="643"/>
      <c r="B24" s="1623"/>
      <c r="C24" s="1624"/>
      <c r="D24" s="1624"/>
      <c r="E24" s="1625"/>
      <c r="F24" s="643"/>
      <c r="G24" s="643"/>
      <c r="H24" s="643"/>
      <c r="I24" s="643"/>
    </row>
    <row r="25" spans="1:9" ht="36.75" customHeight="1"/>
    <row r="26" spans="1:9" ht="36.75" customHeight="1">
      <c r="B26" s="1613" t="s">
        <v>2200</v>
      </c>
      <c r="C26" s="1614"/>
      <c r="D26" s="1614"/>
      <c r="E26" s="1615"/>
    </row>
    <row r="27" spans="1:9" ht="36.75" customHeight="1">
      <c r="B27" s="1616" t="s">
        <v>2181</v>
      </c>
      <c r="C27" s="1617"/>
      <c r="D27" s="1617"/>
      <c r="E27" s="1618"/>
    </row>
    <row r="28" spans="1:9" ht="36.75" customHeight="1">
      <c r="B28" s="499" t="s">
        <v>2167</v>
      </c>
      <c r="C28" s="1641" t="s">
        <v>2201</v>
      </c>
      <c r="D28" s="1641"/>
      <c r="E28" s="1642"/>
    </row>
    <row r="29" spans="1:9" ht="36.75" customHeight="1">
      <c r="B29" s="500" t="s">
        <v>2184</v>
      </c>
      <c r="C29" s="1639" t="s">
        <v>2202</v>
      </c>
      <c r="D29" s="1639"/>
      <c r="E29" s="1640"/>
    </row>
    <row r="30" spans="1:9" ht="36.75" customHeight="1">
      <c r="B30" s="501" t="s">
        <v>2187</v>
      </c>
      <c r="C30" s="1611" t="s">
        <v>2203</v>
      </c>
      <c r="D30" s="1611"/>
      <c r="E30" s="1612"/>
    </row>
    <row r="31" spans="1:9" ht="36.75" customHeight="1">
      <c r="B31" s="502" t="s">
        <v>2190</v>
      </c>
      <c r="C31" s="1611" t="s">
        <v>2204</v>
      </c>
      <c r="D31" s="1611"/>
      <c r="E31" s="1612"/>
    </row>
    <row r="32" spans="1:9" ht="44.25" customHeight="1">
      <c r="B32" s="503" t="s">
        <v>2193</v>
      </c>
      <c r="C32" s="1611" t="s">
        <v>2205</v>
      </c>
      <c r="D32" s="1611"/>
      <c r="E32" s="1612"/>
    </row>
    <row r="33" spans="2:5" ht="48" customHeight="1">
      <c r="B33" s="504" t="s">
        <v>2196</v>
      </c>
      <c r="C33" s="1637" t="s">
        <v>2206</v>
      </c>
      <c r="D33" s="1637"/>
      <c r="E33" s="1638"/>
    </row>
  </sheetData>
  <mergeCells count="35">
    <mergeCell ref="A3:A24"/>
    <mergeCell ref="D19:E19"/>
    <mergeCell ref="D20:E20"/>
    <mergeCell ref="B4:E4"/>
    <mergeCell ref="C7:D7"/>
    <mergeCell ref="C8:D8"/>
    <mergeCell ref="C9:D9"/>
    <mergeCell ref="C10:D10"/>
    <mergeCell ref="C11:D11"/>
    <mergeCell ref="B5:E5"/>
    <mergeCell ref="C6:D6"/>
    <mergeCell ref="D18:E18"/>
    <mergeCell ref="B13:E13"/>
    <mergeCell ref="B14:E14"/>
    <mergeCell ref="C33:E33"/>
    <mergeCell ref="C32:E32"/>
    <mergeCell ref="C29:E29"/>
    <mergeCell ref="C28:E28"/>
    <mergeCell ref="C30:E30"/>
    <mergeCell ref="B1:B2"/>
    <mergeCell ref="C1:I1"/>
    <mergeCell ref="C2:E2"/>
    <mergeCell ref="F2:I2"/>
    <mergeCell ref="C31:E31"/>
    <mergeCell ref="B26:E26"/>
    <mergeCell ref="B27:E27"/>
    <mergeCell ref="F3:I24"/>
    <mergeCell ref="B3:E3"/>
    <mergeCell ref="B12:E12"/>
    <mergeCell ref="B23:E23"/>
    <mergeCell ref="B24:E24"/>
    <mergeCell ref="B21:E22"/>
    <mergeCell ref="D15:E15"/>
    <mergeCell ref="D16:E16"/>
    <mergeCell ref="D17:E17"/>
  </mergeCells>
  <printOptions horizontalCentered="1" verticalCentered="1"/>
  <pageMargins left="0.70866141732283472" right="0.70866141732283472" top="0.74803149606299213" bottom="0.74803149606299213" header="0.31496062992125984" footer="0.31496062992125984"/>
  <pageSetup scale="3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DELL</dc:creator>
  <cp:keywords/>
  <dc:description/>
  <cp:lastModifiedBy>VIVIANA CATHERINE MURILLO ULLOA</cp:lastModifiedBy>
  <cp:revision/>
  <dcterms:created xsi:type="dcterms:W3CDTF">2017-02-17T14:17:28Z</dcterms:created>
  <dcterms:modified xsi:type="dcterms:W3CDTF">2026-04-09T18:53:59Z</dcterms:modified>
  <cp:category/>
  <cp:contentStatus/>
</cp:coreProperties>
</file>